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760" windowHeight="7965" tabRatio="852" firstSheet="1" activeTab="1"/>
  </bookViews>
  <sheets>
    <sheet name="設定" sheetId="111" r:id="rId1"/>
    <sheet name="目次" sheetId="92" r:id="rId2"/>
    <sheet name="業務所管課別目次" sheetId="99" r:id="rId3"/>
    <sheet name="凡例" sheetId="98" r:id="rId4"/>
    <sheet name="1" sheetId="129" r:id="rId5"/>
    <sheet name="2" sheetId="126" r:id="rId6"/>
    <sheet name="3" sheetId="125" r:id="rId7"/>
    <sheet name="4" sheetId="128" r:id="rId8"/>
    <sheet name="5" sheetId="131" r:id="rId9"/>
    <sheet name="6" sheetId="15" r:id="rId10"/>
    <sheet name="7" sheetId="19" r:id="rId11"/>
    <sheet name="8" sheetId="100" r:id="rId12"/>
    <sheet name="9～10" sheetId="18" r:id="rId13"/>
    <sheet name="11～16" sheetId="102" r:id="rId14"/>
    <sheet name="17" sheetId="20" r:id="rId15"/>
    <sheet name="18" sheetId="21" r:id="rId16"/>
    <sheet name="19" sheetId="22" r:id="rId17"/>
    <sheet name="20" sheetId="23" r:id="rId18"/>
    <sheet name="21" sheetId="103" r:id="rId19"/>
    <sheet name="22" sheetId="104" r:id="rId20"/>
    <sheet name="23" sheetId="24" r:id="rId21"/>
    <sheet name="24" sheetId="25" r:id="rId22"/>
    <sheet name="25" sheetId="26" r:id="rId23"/>
    <sheet name="26" sheetId="27" r:id="rId24"/>
    <sheet name="27" sheetId="28" r:id="rId25"/>
    <sheet name="28" sheetId="29" r:id="rId26"/>
    <sheet name="29" sheetId="30" r:id="rId27"/>
    <sheet name="30" sheetId="31" r:id="rId28"/>
    <sheet name="31" sheetId="32" r:id="rId29"/>
    <sheet name="32" sheetId="33" r:id="rId30"/>
    <sheet name="33" sheetId="34" r:id="rId31"/>
    <sheet name="34" sheetId="35" r:id="rId32"/>
    <sheet name="35" sheetId="36" r:id="rId33"/>
    <sheet name="36" sheetId="37" r:id="rId34"/>
    <sheet name="37" sheetId="38" r:id="rId35"/>
    <sheet name="38" sheetId="39" r:id="rId36"/>
    <sheet name="39" sheetId="40" r:id="rId37"/>
    <sheet name="40" sheetId="50" r:id="rId38"/>
    <sheet name="41" sheetId="41" r:id="rId39"/>
    <sheet name="42" sheetId="42" r:id="rId40"/>
    <sheet name="43" sheetId="43" r:id="rId41"/>
    <sheet name="44" sheetId="44" r:id="rId42"/>
    <sheet name="45" sheetId="45" r:id="rId43"/>
    <sheet name="46" sheetId="46" r:id="rId44"/>
    <sheet name="47" sheetId="47" r:id="rId45"/>
    <sheet name="48" sheetId="48" r:id="rId46"/>
    <sheet name="49" sheetId="49" r:id="rId47"/>
    <sheet name="50" sheetId="51" r:id="rId48"/>
    <sheet name="51" sheetId="69" r:id="rId49"/>
    <sheet name="52" sheetId="70" r:id="rId50"/>
    <sheet name="53" sheetId="71" r:id="rId51"/>
    <sheet name="54" sheetId="133" r:id="rId52"/>
    <sheet name="55" sheetId="73" r:id="rId53"/>
    <sheet name="56" sheetId="107" r:id="rId54"/>
    <sheet name="57" sheetId="75" r:id="rId55"/>
    <sheet name="58" sheetId="76" r:id="rId56"/>
    <sheet name="59" sheetId="77" r:id="rId57"/>
    <sheet name="60" sheetId="109" r:id="rId58"/>
    <sheet name="61" sheetId="110" r:id="rId59"/>
    <sheet name="62" sheetId="53" r:id="rId60"/>
    <sheet name="63" sheetId="106" r:id="rId61"/>
    <sheet name="64" sheetId="54" r:id="rId62"/>
    <sheet name="65" sheetId="55" r:id="rId63"/>
    <sheet name="66" sheetId="56" r:id="rId64"/>
    <sheet name="67" sheetId="57" r:id="rId65"/>
    <sheet name="68" sheetId="58" r:id="rId66"/>
    <sheet name="69" sheetId="59" r:id="rId67"/>
    <sheet name="70" sheetId="60" r:id="rId68"/>
    <sheet name="71" sheetId="61" r:id="rId69"/>
    <sheet name="72" sheetId="134" r:id="rId70"/>
    <sheet name="73" sheetId="63" r:id="rId71"/>
    <sheet name="74" sheetId="64" r:id="rId72"/>
    <sheet name="75" sheetId="65" r:id="rId73"/>
    <sheet name="76" sheetId="66" r:id="rId74"/>
    <sheet name="77" sheetId="67" r:id="rId75"/>
    <sheet name="78" sheetId="68" r:id="rId76"/>
    <sheet name="79" sheetId="78" r:id="rId77"/>
    <sheet name="80" sheetId="79" r:id="rId78"/>
    <sheet name="81" sheetId="80" r:id="rId79"/>
    <sheet name="82" sheetId="81" r:id="rId80"/>
    <sheet name="83" sheetId="82" r:id="rId81"/>
    <sheet name="84" sheetId="83" r:id="rId82"/>
  </sheets>
  <definedNames>
    <definedName name="_xlnm._FilterDatabase" localSheetId="2" hidden="1">業務所管課別目次!$A$1:$D$415</definedName>
    <definedName name="_xlnm._FilterDatabase" localSheetId="1" hidden="1">目次!$A$1:$D$281</definedName>
    <definedName name="_xlnm.Print_Area" localSheetId="4">'1'!$A$3:$G$44</definedName>
    <definedName name="_xlnm.Print_Area" localSheetId="13">'11～16'!$A$3:$P$489</definedName>
    <definedName name="_xlnm.Print_Area" localSheetId="14">'17'!$A$3:$F$57</definedName>
    <definedName name="_xlnm.Print_Area" localSheetId="15">'18'!$A$3:$G$38</definedName>
    <definedName name="_xlnm.Print_Area" localSheetId="16">'19'!$A$3:$G$36</definedName>
    <definedName name="_xlnm.Print_Area" localSheetId="5">'2'!$A$3:$F$49</definedName>
    <definedName name="_xlnm.Print_Area" localSheetId="17">'20'!$A$3:$G$36</definedName>
    <definedName name="_xlnm.Print_Area" localSheetId="18">'21'!$A$3:$I$50</definedName>
    <definedName name="_xlnm.Print_Area" localSheetId="19">'22'!$A$3:$H$32</definedName>
    <definedName name="_xlnm.Print_Area" localSheetId="20">'23'!$A$3:$O$45</definedName>
    <definedName name="_xlnm.Print_Area" localSheetId="21">'24'!$A$3:$D$53</definedName>
    <definedName name="_xlnm.Print_Area" localSheetId="22">'25'!$A$3:$K$36</definedName>
    <definedName name="_xlnm.Print_Area" localSheetId="23">'26'!$A$3:$H$43</definedName>
    <definedName name="_xlnm.Print_Area" localSheetId="24">'27'!$A$3:$L$45</definedName>
    <definedName name="_xlnm.Print_Area" localSheetId="25">'28'!$A$3:$I$22</definedName>
    <definedName name="_xlnm.Print_Area" localSheetId="26">'29'!$A$3:$I$42</definedName>
    <definedName name="_xlnm.Print_Area" localSheetId="6">'3'!$A$3:$J$41</definedName>
    <definedName name="_xlnm.Print_Area" localSheetId="27">'30'!$A$3:$F$55</definedName>
    <definedName name="_xlnm.Print_Area" localSheetId="28">'31'!$A$3:$F$52</definedName>
    <definedName name="_xlnm.Print_Area" localSheetId="29">'32'!$A$3:$F$43</definedName>
    <definedName name="_xlnm.Print_Area" localSheetId="30">'33'!$A$3:$F$45</definedName>
    <definedName name="_xlnm.Print_Area" localSheetId="31">'34'!$A$3:$H$36</definedName>
    <definedName name="_xlnm.Print_Area" localSheetId="32">'35'!$A$3:$K$33</definedName>
    <definedName name="_xlnm.Print_Area" localSheetId="33">'36'!$A$3:$J$34</definedName>
    <definedName name="_xlnm.Print_Area" localSheetId="34">'37'!$A$3:$D$46</definedName>
    <definedName name="_xlnm.Print_Area" localSheetId="35">'38'!$A$3:$D$46</definedName>
    <definedName name="_xlnm.Print_Area" localSheetId="36">'39'!$A$3:$F$46</definedName>
    <definedName name="_xlnm.Print_Area" localSheetId="7">'4'!$A$3:$E$41</definedName>
    <definedName name="_xlnm.Print_Area" localSheetId="37">'40'!$A$3:$I$60</definedName>
    <definedName name="_xlnm.Print_Area" localSheetId="38">'41'!$A$3:$L$49</definedName>
    <definedName name="_xlnm.Print_Area" localSheetId="39">'42'!$A$3:$M$53</definedName>
    <definedName name="_xlnm.Print_Area" localSheetId="40">'43'!$A$3:$L$45</definedName>
    <definedName name="_xlnm.Print_Area" localSheetId="41">'44'!$A$3:$L$46</definedName>
    <definedName name="_xlnm.Print_Area" localSheetId="42">'45'!$A$3:$L$47</definedName>
    <definedName name="_xlnm.Print_Area" localSheetId="43">'46'!$A$3:$J$43</definedName>
    <definedName name="_xlnm.Print_Area" localSheetId="44">'47'!$A$3:$H$42</definedName>
    <definedName name="_xlnm.Print_Area" localSheetId="45">'48'!$A$3:$H$43</definedName>
    <definedName name="_xlnm.Print_Area" localSheetId="46">'49'!$A$3:$H$56</definedName>
    <definedName name="_xlnm.Print_Area" localSheetId="8">'5'!$A$3:$L$38</definedName>
    <definedName name="_xlnm.Print_Area" localSheetId="47">'50'!$A$3:$J$40</definedName>
    <definedName name="_xlnm.Print_Area" localSheetId="48">'51'!$A$3:$L$47</definedName>
    <definedName name="_xlnm.Print_Area" localSheetId="49">'52'!$A$3:$L$48</definedName>
    <definedName name="_xlnm.Print_Area" localSheetId="50">'53'!$A$3:$L$42</definedName>
    <definedName name="_xlnm.Print_Area" localSheetId="51">'54'!$A$3:$F$40</definedName>
    <definedName name="_xlnm.Print_Area" localSheetId="52">'55'!$A$3:$G$40</definedName>
    <definedName name="_xlnm.Print_Area" localSheetId="53">'56'!$A$3:$H$50</definedName>
    <definedName name="_xlnm.Print_Area" localSheetId="54">'57'!$A$3:$L$42</definedName>
    <definedName name="_xlnm.Print_Area" localSheetId="55">'58'!$A$3:$F$48</definedName>
    <definedName name="_xlnm.Print_Area" localSheetId="56">'59'!$A$3:$H$43</definedName>
    <definedName name="_xlnm.Print_Area" localSheetId="9">'6'!$A$3:$H$34</definedName>
    <definedName name="_xlnm.Print_Area" localSheetId="57">'60'!$A$3:$L$57</definedName>
    <definedName name="_xlnm.Print_Area" localSheetId="58">'61'!$A$3:$J$42</definedName>
    <definedName name="_xlnm.Print_Area" localSheetId="59">'62'!$A$3:$D$46</definedName>
    <definedName name="_xlnm.Print_Area" localSheetId="60">'63'!$A$3:$J$45</definedName>
    <definedName name="_xlnm.Print_Area" localSheetId="61">'64'!$A$3:$H$53</definedName>
    <definedName name="_xlnm.Print_Area" localSheetId="62">'65'!$A$3:$L$47</definedName>
    <definedName name="_xlnm.Print_Area" localSheetId="63">'66'!$A$3:$I$52</definedName>
    <definedName name="_xlnm.Print_Area" localSheetId="64">'67'!$A$3:$F$62</definedName>
    <definedName name="_xlnm.Print_Area" localSheetId="65">'68'!$A$3:$F$56</definedName>
    <definedName name="_xlnm.Print_Area" localSheetId="66">'69'!$A$3:$F$61</definedName>
    <definedName name="_xlnm.Print_Area" localSheetId="10">'7'!$A$3:$N$45</definedName>
    <definedName name="_xlnm.Print_Area" localSheetId="67">'70'!$A$3:$K$55</definedName>
    <definedName name="_xlnm.Print_Area" localSheetId="68">'71'!$A$3:$K$34</definedName>
    <definedName name="_xlnm.Print_Area" localSheetId="69">'72'!$A$3:$L$47</definedName>
    <definedName name="_xlnm.Print_Area" localSheetId="70">'73'!$A$3:$G$53</definedName>
    <definedName name="_xlnm.Print_Area" localSheetId="71">'74'!$A$3:$N$53</definedName>
    <definedName name="_xlnm.Print_Area" localSheetId="72">'75'!$A$3:$K$46</definedName>
    <definedName name="_xlnm.Print_Area" localSheetId="73">'76'!$A$3:$K$62</definedName>
    <definedName name="_xlnm.Print_Area" localSheetId="74">'77'!$A$3:$H$42</definedName>
    <definedName name="_xlnm.Print_Area" localSheetId="75">'78'!$A$3:$I$47</definedName>
    <definedName name="_xlnm.Print_Area" localSheetId="76">'79'!$A$3:$I$47</definedName>
    <definedName name="_xlnm.Print_Area" localSheetId="11">'8'!$A$3:$L$67</definedName>
    <definedName name="_xlnm.Print_Area" localSheetId="77">'80'!$A$3:$I$49</definedName>
    <definedName name="_xlnm.Print_Area" localSheetId="78">'81'!$A$3:$I$55</definedName>
    <definedName name="_xlnm.Print_Area" localSheetId="79">'82'!$A$3:$H$46</definedName>
    <definedName name="_xlnm.Print_Area" localSheetId="80">'83'!$A$3:$H$41</definedName>
    <definedName name="_xlnm.Print_Area" localSheetId="81">'84'!$A$3:$G$43</definedName>
    <definedName name="_xlnm.Print_Area" localSheetId="12">'9～10'!$A$3:$DE$396</definedName>
    <definedName name="_xlnm.Print_Area" localSheetId="2">業務所管課別目次!$A$1:$D$415</definedName>
    <definedName name="_xlnm.Print_Area" localSheetId="1">目次!$A$1:$D$281</definedName>
    <definedName name="_xlnm.Print_Titles" localSheetId="2">業務所管課別目次!$1:$1</definedName>
    <definedName name="_xlnm.Print_Titles" localSheetId="1">目次!$1:$1</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7" i="77" l="1"/>
  <c r="A31" i="77"/>
  <c r="H30" i="77"/>
  <c r="G30" i="77"/>
  <c r="F30" i="77"/>
  <c r="E30" i="77"/>
  <c r="D30" i="77"/>
  <c r="P79" i="77"/>
  <c r="P69" i="77"/>
  <c r="A42" i="77"/>
  <c r="P78" i="77"/>
  <c r="M78" i="77"/>
  <c r="A11" i="77"/>
  <c r="O67" i="77"/>
  <c r="M68" i="77"/>
  <c r="H38" i="77"/>
  <c r="D188" i="92" l="1"/>
  <c r="D187" i="92"/>
  <c r="D186" i="92"/>
  <c r="D184" i="92"/>
  <c r="D183" i="92"/>
  <c r="D118" i="92"/>
  <c r="D117" i="92"/>
  <c r="I12" i="110"/>
  <c r="D12" i="110"/>
  <c r="I38" i="50"/>
  <c r="N31" i="50"/>
  <c r="Q31" i="50"/>
  <c r="I16" i="50"/>
  <c r="I4" i="36"/>
  <c r="D38" i="50"/>
  <c r="H22" i="50"/>
  <c r="N37" i="68" l="1"/>
  <c r="N31" i="68"/>
  <c r="A42" i="107"/>
  <c r="L16" i="45"/>
  <c r="S14" i="45"/>
  <c r="A16" i="36"/>
  <c r="S9" i="36"/>
  <c r="I33" i="103"/>
  <c r="N37" i="103"/>
  <c r="C12" i="134" l="1"/>
  <c r="C4" i="134" l="1"/>
  <c r="A25" i="25"/>
  <c r="L3" i="25"/>
  <c r="H4" i="15" l="1"/>
  <c r="H9" i="78" l="1"/>
  <c r="I9" i="78"/>
  <c r="G9" i="78"/>
  <c r="I8" i="78" l="1"/>
  <c r="C23" i="77" l="1"/>
  <c r="E16" i="77"/>
  <c r="E15" i="77"/>
  <c r="C17" i="77"/>
  <c r="C16" i="77"/>
  <c r="O14" i="110"/>
  <c r="L18" i="23"/>
  <c r="D56" i="59"/>
  <c r="D4" i="57"/>
  <c r="B19" i="104"/>
  <c r="E5" i="23"/>
  <c r="A2" i="23"/>
  <c r="E19" i="81" l="1"/>
  <c r="K15" i="21"/>
  <c r="A23" i="81" l="1"/>
  <c r="A16" i="81"/>
  <c r="A9" i="81"/>
  <c r="A55" i="80"/>
  <c r="A34" i="80"/>
  <c r="A11" i="78"/>
  <c r="D19" i="15" l="1"/>
  <c r="E19" i="15"/>
  <c r="C35" i="81" l="1"/>
  <c r="D411" i="99"/>
  <c r="C7" i="23" l="1"/>
  <c r="C8" i="23"/>
  <c r="C9" i="23"/>
  <c r="C10" i="23"/>
  <c r="C11" i="23"/>
  <c r="C12" i="23"/>
  <c r="C13" i="23"/>
  <c r="C6" i="23"/>
  <c r="F6" i="23"/>
  <c r="F7" i="23"/>
  <c r="F8" i="23"/>
  <c r="F9" i="23"/>
  <c r="F10" i="23"/>
  <c r="F11" i="23"/>
  <c r="F12" i="23"/>
  <c r="F13" i="23"/>
  <c r="F5" i="23"/>
  <c r="E6" i="23"/>
  <c r="E7" i="23"/>
  <c r="E8" i="23"/>
  <c r="E9" i="23"/>
  <c r="E10" i="23"/>
  <c r="E11" i="23"/>
  <c r="E12" i="23"/>
  <c r="E13" i="23"/>
  <c r="C5" i="23"/>
  <c r="G7" i="75"/>
  <c r="H19" i="103" l="1"/>
  <c r="D27" i="103"/>
  <c r="D26" i="103"/>
  <c r="D25" i="103"/>
  <c r="D24" i="103"/>
  <c r="D20" i="103"/>
  <c r="D19" i="103"/>
  <c r="D18" i="103"/>
  <c r="A35" i="22"/>
  <c r="A9" i="65" l="1"/>
  <c r="A19" i="134"/>
  <c r="A14" i="134"/>
  <c r="A48" i="107"/>
  <c r="R5" i="69"/>
  <c r="E3" i="43"/>
  <c r="A27" i="45"/>
  <c r="H32" i="30"/>
  <c r="A35" i="26"/>
  <c r="A18" i="22"/>
  <c r="A12" i="129"/>
  <c r="E10" i="19" l="1"/>
  <c r="D10" i="19"/>
  <c r="C10" i="19"/>
  <c r="E9" i="19"/>
  <c r="D9" i="19"/>
  <c r="C9" i="19"/>
  <c r="E32" i="65"/>
  <c r="F32" i="65"/>
  <c r="G32" i="65"/>
  <c r="H32" i="65"/>
  <c r="D32" i="65"/>
  <c r="H33" i="65"/>
  <c r="H34" i="65"/>
  <c r="J8" i="65"/>
  <c r="G20" i="75"/>
  <c r="C26" i="68" l="1"/>
  <c r="F26" i="68"/>
  <c r="E26" i="68"/>
  <c r="D25" i="67"/>
  <c r="H41" i="106"/>
  <c r="N36" i="19" l="1"/>
  <c r="F28" i="51"/>
  <c r="F29" i="51"/>
  <c r="F30" i="51"/>
  <c r="F31" i="51"/>
  <c r="F32" i="51"/>
  <c r="F33" i="51"/>
  <c r="F34" i="51"/>
  <c r="F35" i="51"/>
  <c r="F27" i="51"/>
  <c r="F19" i="51"/>
  <c r="F20" i="51"/>
  <c r="F21" i="51"/>
  <c r="F22" i="51"/>
  <c r="F23" i="51"/>
  <c r="F24" i="51"/>
  <c r="F25" i="51"/>
  <c r="F26" i="51"/>
  <c r="F18" i="51"/>
  <c r="D33" i="15"/>
  <c r="E33" i="15"/>
  <c r="A41" i="75"/>
  <c r="D45" i="103"/>
  <c r="I43" i="103"/>
  <c r="I37" i="103"/>
  <c r="L43" i="103"/>
  <c r="I36" i="103"/>
  <c r="I35" i="103"/>
  <c r="I42" i="103"/>
  <c r="D16" i="15"/>
  <c r="E16" i="15"/>
  <c r="H37" i="65" l="1"/>
  <c r="G37" i="65"/>
  <c r="F37" i="65"/>
  <c r="E37" i="65"/>
  <c r="D37" i="65"/>
  <c r="D36" i="65"/>
  <c r="H35" i="65"/>
  <c r="G35" i="65"/>
  <c r="F35" i="65"/>
  <c r="E35" i="65"/>
  <c r="D35" i="65"/>
  <c r="D33" i="65"/>
  <c r="D30" i="65"/>
  <c r="D29" i="65"/>
  <c r="D34" i="65"/>
  <c r="G33" i="65"/>
  <c r="F33" i="65"/>
  <c r="E33" i="65"/>
  <c r="G29" i="65"/>
  <c r="H29" i="65"/>
  <c r="C48" i="63"/>
  <c r="D3" i="60"/>
  <c r="F64" i="57"/>
  <c r="J42" i="28"/>
  <c r="J43" i="28"/>
  <c r="J44" i="28"/>
  <c r="F11" i="129"/>
  <c r="D4" i="53"/>
  <c r="L29" i="134"/>
  <c r="L28" i="134"/>
  <c r="L27" i="134"/>
  <c r="L26" i="134"/>
  <c r="N15" i="51" l="1"/>
  <c r="N3" i="51"/>
  <c r="I5" i="51" s="1"/>
  <c r="M44" i="49"/>
  <c r="C42" i="49" s="1"/>
  <c r="D4" i="47" l="1"/>
  <c r="D21" i="46"/>
  <c r="E16" i="45"/>
  <c r="C16" i="45"/>
  <c r="G47" i="43"/>
  <c r="G46" i="43"/>
  <c r="F47" i="43"/>
  <c r="C3" i="43" s="1"/>
  <c r="F46" i="43"/>
  <c r="D13" i="42"/>
  <c r="D12" i="42"/>
  <c r="U8" i="131" l="1"/>
  <c r="L47" i="109"/>
  <c r="L48" i="109"/>
  <c r="L49" i="109"/>
  <c r="L50" i="109"/>
  <c r="L51" i="109"/>
  <c r="L52" i="109"/>
  <c r="L53" i="109"/>
  <c r="L54" i="109"/>
  <c r="L40" i="109"/>
  <c r="L39" i="109"/>
  <c r="L38" i="109"/>
  <c r="L26" i="109"/>
  <c r="L27" i="109"/>
  <c r="L28" i="109"/>
  <c r="L29" i="109"/>
  <c r="L30" i="109"/>
  <c r="L31" i="109"/>
  <c r="L32" i="109"/>
  <c r="L33" i="109"/>
  <c r="L34" i="109"/>
  <c r="L35" i="109"/>
  <c r="L36" i="109"/>
  <c r="L37" i="109"/>
  <c r="L25" i="109"/>
  <c r="C36" i="24"/>
  <c r="D34" i="24"/>
  <c r="E34" i="24"/>
  <c r="E35" i="24"/>
  <c r="E36" i="24"/>
  <c r="E37" i="24"/>
  <c r="E38" i="24"/>
  <c r="D35" i="24"/>
  <c r="G38" i="24"/>
  <c r="G37" i="24"/>
  <c r="G36" i="24"/>
  <c r="G35" i="24"/>
  <c r="F35" i="24"/>
  <c r="G34" i="24"/>
  <c r="M36" i="24"/>
  <c r="K27" i="24"/>
  <c r="D7" i="15" l="1"/>
  <c r="E7" i="15"/>
  <c r="C33" i="81" l="1"/>
  <c r="D33" i="81"/>
  <c r="A1" i="49" l="1"/>
  <c r="L17" i="134" l="1"/>
  <c r="I17" i="134"/>
  <c r="G17" i="134"/>
  <c r="E17" i="134"/>
  <c r="D17" i="134"/>
  <c r="C17" i="134"/>
  <c r="B7" i="128" l="1"/>
  <c r="G12" i="81" l="1"/>
  <c r="N13" i="81"/>
  <c r="N6" i="81"/>
  <c r="N7" i="81"/>
  <c r="N5" i="81"/>
  <c r="N4" i="81"/>
  <c r="P3" i="81"/>
  <c r="E56" i="60"/>
  <c r="F63" i="57" l="1"/>
  <c r="L57" i="59" l="1"/>
  <c r="C11" i="55" l="1"/>
  <c r="C41" i="106"/>
  <c r="N7" i="77"/>
  <c r="N8" i="77"/>
  <c r="N9" i="77"/>
  <c r="N10" i="77"/>
  <c r="N11" i="77"/>
  <c r="N12" i="77"/>
  <c r="N33" i="107" l="1"/>
  <c r="F35" i="73"/>
  <c r="G35" i="73"/>
  <c r="F36" i="73"/>
  <c r="G36" i="73"/>
  <c r="F37" i="73"/>
  <c r="G37" i="73"/>
  <c r="L17" i="71"/>
  <c r="B44" i="70" l="1"/>
  <c r="I28" i="70"/>
  <c r="K45" i="69"/>
  <c r="L23" i="69"/>
  <c r="I21" i="69"/>
  <c r="J21" i="69"/>
  <c r="K21" i="69"/>
  <c r="H45" i="45"/>
  <c r="G46" i="45"/>
  <c r="I45" i="50"/>
  <c r="G41" i="50"/>
  <c r="I44" i="50"/>
  <c r="I43" i="50"/>
  <c r="I42" i="50"/>
  <c r="I41" i="50"/>
  <c r="G46" i="50"/>
  <c r="G45" i="50"/>
  <c r="G44" i="50"/>
  <c r="G43" i="50"/>
  <c r="G42" i="50"/>
  <c r="P19" i="37" l="1"/>
  <c r="E36" i="27" l="1"/>
  <c r="F36" i="27"/>
  <c r="G36" i="27"/>
  <c r="H36" i="27"/>
  <c r="D36" i="27"/>
  <c r="J38" i="24" l="1"/>
  <c r="I34" i="103"/>
  <c r="E34" i="23"/>
  <c r="E33" i="23"/>
  <c r="E32" i="23"/>
  <c r="E31" i="23"/>
  <c r="E30" i="23"/>
  <c r="E29" i="23"/>
  <c r="C29" i="23"/>
  <c r="J32" i="22"/>
  <c r="N41" i="21"/>
  <c r="K36" i="21"/>
  <c r="L41" i="21"/>
  <c r="J41" i="21"/>
  <c r="K37" i="21"/>
  <c r="L36" i="21"/>
  <c r="B19" i="20"/>
  <c r="D7" i="19" l="1"/>
  <c r="D17" i="15"/>
  <c r="E17" i="15"/>
  <c r="C17" i="15"/>
  <c r="C16" i="15"/>
  <c r="C14" i="15"/>
  <c r="C7" i="15"/>
  <c r="C8" i="15"/>
  <c r="D8" i="15"/>
  <c r="E8" i="15"/>
  <c r="C9" i="15"/>
  <c r="D9" i="15"/>
  <c r="E9" i="15"/>
  <c r="C10" i="15"/>
  <c r="D10" i="15"/>
  <c r="E10" i="15"/>
  <c r="C11" i="15"/>
  <c r="D11" i="15"/>
  <c r="E11" i="15"/>
  <c r="C12" i="15"/>
  <c r="D12" i="15"/>
  <c r="E12" i="15"/>
  <c r="C13" i="15"/>
  <c r="D13" i="15"/>
  <c r="E13" i="15"/>
  <c r="C6" i="15"/>
  <c r="C38" i="128" l="1"/>
  <c r="H13" i="128"/>
  <c r="F16" i="126"/>
  <c r="F15" i="126"/>
  <c r="A1" i="39" l="1"/>
  <c r="N29" i="30"/>
  <c r="N23" i="30"/>
  <c r="N17" i="30"/>
  <c r="I18" i="30" s="1"/>
  <c r="B12" i="111"/>
  <c r="A1" i="19" l="1"/>
  <c r="J33" i="28"/>
  <c r="K43" i="24"/>
  <c r="L19" i="131" l="1"/>
  <c r="L8" i="131"/>
  <c r="L7" i="131"/>
  <c r="D27" i="125" l="1"/>
  <c r="G15" i="125"/>
  <c r="J4" i="125"/>
  <c r="G14" i="129"/>
  <c r="D265" i="99" l="1"/>
  <c r="D271" i="99"/>
  <c r="D281" i="99"/>
  <c r="D280" i="99"/>
  <c r="D277" i="99"/>
  <c r="D295" i="99"/>
  <c r="D279" i="99"/>
  <c r="D278" i="99"/>
  <c r="D276" i="99"/>
  <c r="D275" i="99"/>
  <c r="D274" i="99"/>
  <c r="D273" i="99"/>
  <c r="P11" i="81"/>
  <c r="D185" i="99" l="1"/>
  <c r="D184" i="99"/>
  <c r="B9" i="111" l="1"/>
  <c r="O68" i="77" l="1"/>
  <c r="H32" i="77" s="1"/>
  <c r="N4" i="30"/>
  <c r="E8" i="82"/>
  <c r="F8" i="82"/>
  <c r="G8" i="82"/>
  <c r="H8" i="82"/>
  <c r="E9" i="82"/>
  <c r="F9" i="82"/>
  <c r="G9" i="82"/>
  <c r="H9" i="82"/>
  <c r="E10" i="82"/>
  <c r="F10" i="82"/>
  <c r="G10" i="82"/>
  <c r="H10" i="82"/>
  <c r="E11" i="82"/>
  <c r="F11" i="82"/>
  <c r="G11" i="82"/>
  <c r="H11" i="82"/>
  <c r="E12" i="82"/>
  <c r="F12" i="82"/>
  <c r="G12" i="82"/>
  <c r="H12" i="82"/>
  <c r="E13" i="82"/>
  <c r="F13" i="82"/>
  <c r="G13" i="82"/>
  <c r="H13" i="82"/>
  <c r="E14" i="82"/>
  <c r="F14" i="82"/>
  <c r="G14" i="82"/>
  <c r="H14" i="82"/>
  <c r="E15" i="82"/>
  <c r="F15" i="82"/>
  <c r="G15" i="82"/>
  <c r="H15" i="82"/>
  <c r="E16" i="82"/>
  <c r="F16" i="82"/>
  <c r="G16" i="82"/>
  <c r="H16" i="82"/>
  <c r="E17" i="82"/>
  <c r="F17" i="82"/>
  <c r="G17" i="82"/>
  <c r="H17" i="82"/>
  <c r="E18" i="82"/>
  <c r="F18" i="82"/>
  <c r="G18" i="82"/>
  <c r="H18" i="82"/>
  <c r="E19" i="82"/>
  <c r="F19" i="82"/>
  <c r="G19" i="82"/>
  <c r="H19" i="82"/>
  <c r="E20" i="82"/>
  <c r="F20" i="82"/>
  <c r="G20" i="82"/>
  <c r="H20" i="82"/>
  <c r="E21" i="82"/>
  <c r="F21" i="82"/>
  <c r="G21" i="82"/>
  <c r="H21" i="82"/>
  <c r="E22" i="82"/>
  <c r="F22" i="82"/>
  <c r="G22" i="82"/>
  <c r="H22" i="82"/>
  <c r="E23" i="82"/>
  <c r="F23" i="82"/>
  <c r="G23" i="82"/>
  <c r="H23" i="82"/>
  <c r="E24" i="82"/>
  <c r="F24" i="82"/>
  <c r="G24" i="82"/>
  <c r="H24" i="82"/>
  <c r="E25" i="82"/>
  <c r="F25" i="82"/>
  <c r="G25" i="82"/>
  <c r="H25" i="82"/>
  <c r="E26" i="82"/>
  <c r="F26" i="82"/>
  <c r="G26" i="82"/>
  <c r="H26" i="82"/>
  <c r="E27" i="82"/>
  <c r="F27" i="82"/>
  <c r="G27" i="82"/>
  <c r="H27" i="82"/>
  <c r="E28" i="82"/>
  <c r="F28" i="82"/>
  <c r="G28" i="82"/>
  <c r="H28" i="82"/>
  <c r="E29" i="82"/>
  <c r="F29" i="82"/>
  <c r="G29" i="82"/>
  <c r="H29" i="82"/>
  <c r="E30" i="82"/>
  <c r="F30" i="82"/>
  <c r="G30" i="82"/>
  <c r="H30" i="82"/>
  <c r="E31" i="82"/>
  <c r="F31" i="82"/>
  <c r="G31" i="82"/>
  <c r="H31" i="82"/>
  <c r="E32" i="82"/>
  <c r="F32" i="82"/>
  <c r="G32" i="82"/>
  <c r="H32" i="82"/>
  <c r="E33" i="82"/>
  <c r="F33" i="82"/>
  <c r="G33" i="82"/>
  <c r="H33" i="82"/>
  <c r="E34" i="82"/>
  <c r="F34" i="82"/>
  <c r="G34" i="82"/>
  <c r="H34" i="82"/>
  <c r="E35" i="82"/>
  <c r="F35" i="82"/>
  <c r="G35" i="82"/>
  <c r="H35" i="82"/>
  <c r="E36" i="82"/>
  <c r="F36" i="82"/>
  <c r="G36" i="82"/>
  <c r="H36" i="82"/>
  <c r="E37" i="82"/>
  <c r="F37" i="82"/>
  <c r="G37" i="82"/>
  <c r="H37" i="82"/>
  <c r="E38" i="82"/>
  <c r="F38" i="82"/>
  <c r="G38" i="82"/>
  <c r="H38" i="82"/>
  <c r="E39" i="82"/>
  <c r="F39" i="82"/>
  <c r="G39" i="82"/>
  <c r="H39" i="82"/>
  <c r="E40" i="82"/>
  <c r="F40" i="82"/>
  <c r="G40" i="82"/>
  <c r="H40" i="82"/>
  <c r="E41" i="82"/>
  <c r="F41" i="82"/>
  <c r="G41" i="82"/>
  <c r="H41" i="82"/>
  <c r="D41" i="82"/>
  <c r="D40" i="82"/>
  <c r="D39" i="82"/>
  <c r="D38" i="82"/>
  <c r="D37" i="82"/>
  <c r="D36" i="82"/>
  <c r="D35" i="82"/>
  <c r="D34" i="82"/>
  <c r="D33" i="82"/>
  <c r="D32" i="82"/>
  <c r="D31" i="82"/>
  <c r="D30" i="82"/>
  <c r="D29" i="82"/>
  <c r="D28" i="82"/>
  <c r="D27" i="82"/>
  <c r="D26" i="82"/>
  <c r="D25" i="82"/>
  <c r="D24" i="82"/>
  <c r="D23" i="82"/>
  <c r="D22" i="82"/>
  <c r="D21" i="82"/>
  <c r="D20" i="82"/>
  <c r="D19" i="82"/>
  <c r="D18" i="82"/>
  <c r="D17" i="82"/>
  <c r="D16" i="82"/>
  <c r="D15" i="82"/>
  <c r="D14" i="82"/>
  <c r="D13" i="82"/>
  <c r="D12" i="82"/>
  <c r="D11" i="82"/>
  <c r="D10" i="82"/>
  <c r="D9" i="82"/>
  <c r="D8" i="82"/>
  <c r="H7" i="82"/>
  <c r="G7" i="82"/>
  <c r="F7" i="82"/>
  <c r="E7" i="82"/>
  <c r="D7" i="82"/>
  <c r="D42" i="81"/>
  <c r="D41" i="81"/>
  <c r="D39" i="81"/>
  <c r="D38" i="81"/>
  <c r="D37" i="81"/>
  <c r="D36" i="81"/>
  <c r="D34" i="81"/>
  <c r="D31" i="81"/>
  <c r="D29" i="81"/>
  <c r="C43" i="81"/>
  <c r="C42" i="81"/>
  <c r="C41" i="81"/>
  <c r="C40" i="81"/>
  <c r="C39" i="81"/>
  <c r="C38" i="81"/>
  <c r="C37" i="81"/>
  <c r="C36" i="81"/>
  <c r="C34" i="81"/>
  <c r="C32" i="81"/>
  <c r="C31" i="81"/>
  <c r="C30" i="81"/>
  <c r="C29" i="81"/>
  <c r="C28" i="81"/>
  <c r="B43" i="81"/>
  <c r="B42" i="81"/>
  <c r="B41" i="81"/>
  <c r="B40" i="81"/>
  <c r="B39" i="81"/>
  <c r="B38" i="81"/>
  <c r="B37" i="81"/>
  <c r="B36" i="81"/>
  <c r="B35" i="81"/>
  <c r="B34" i="81"/>
  <c r="B33" i="81"/>
  <c r="B32" i="81"/>
  <c r="B31" i="81"/>
  <c r="B30" i="81"/>
  <c r="B29" i="81"/>
  <c r="B28" i="81"/>
  <c r="N12" i="81"/>
  <c r="P18" i="81"/>
  <c r="Q36" i="80" l="1"/>
  <c r="Q3" i="80"/>
  <c r="Q25" i="79"/>
  <c r="A49" i="79" s="1"/>
  <c r="Q4" i="79"/>
  <c r="Q4" i="78"/>
  <c r="F33" i="78"/>
  <c r="E33" i="78"/>
  <c r="D33" i="78"/>
  <c r="C33" i="78"/>
  <c r="B33" i="78"/>
  <c r="I30" i="78"/>
  <c r="H30" i="78"/>
  <c r="G30" i="78"/>
  <c r="F30" i="78"/>
  <c r="E30" i="78"/>
  <c r="D30" i="78"/>
  <c r="C30" i="78"/>
  <c r="B30" i="78"/>
  <c r="I27" i="78"/>
  <c r="H27" i="78"/>
  <c r="G27" i="78"/>
  <c r="F27" i="78"/>
  <c r="E27" i="78"/>
  <c r="D27" i="78"/>
  <c r="C27" i="78"/>
  <c r="B27" i="78"/>
  <c r="C45" i="78"/>
  <c r="B45" i="78"/>
  <c r="C16" i="78"/>
  <c r="D16" i="78"/>
  <c r="E16" i="78"/>
  <c r="F16" i="78"/>
  <c r="G16" i="78"/>
  <c r="H16" i="78"/>
  <c r="I16" i="78"/>
  <c r="C17" i="78"/>
  <c r="D17" i="78"/>
  <c r="E17" i="78"/>
  <c r="F17" i="78"/>
  <c r="G17" i="78"/>
  <c r="H17" i="78"/>
  <c r="I17" i="78"/>
  <c r="B17" i="78"/>
  <c r="B16" i="78"/>
  <c r="H8" i="78"/>
  <c r="G8" i="78"/>
  <c r="G26" i="68"/>
  <c r="D26" i="68"/>
  <c r="F15" i="68"/>
  <c r="F14" i="68"/>
  <c r="E15" i="68"/>
  <c r="E14" i="68"/>
  <c r="D15" i="68"/>
  <c r="D14" i="68"/>
  <c r="C15" i="68"/>
  <c r="C14" i="68"/>
  <c r="H11" i="68"/>
  <c r="H10" i="68"/>
  <c r="G11" i="68"/>
  <c r="G10" i="68"/>
  <c r="F11" i="68"/>
  <c r="F10" i="68"/>
  <c r="E11" i="68"/>
  <c r="E10" i="68"/>
  <c r="D11" i="68"/>
  <c r="D10" i="68"/>
  <c r="C11" i="68"/>
  <c r="C10" i="68"/>
  <c r="B42" i="67"/>
  <c r="B41" i="67"/>
  <c r="B40" i="67"/>
  <c r="B39" i="67"/>
  <c r="B38" i="67"/>
  <c r="A42" i="67"/>
  <c r="A41" i="67"/>
  <c r="A40" i="67"/>
  <c r="A39" i="67"/>
  <c r="A38" i="67"/>
  <c r="C33" i="67"/>
  <c r="C32" i="67"/>
  <c r="C31" i="67"/>
  <c r="C30" i="67"/>
  <c r="G24" i="67"/>
  <c r="G22" i="67"/>
  <c r="G20" i="67"/>
  <c r="G18" i="67"/>
  <c r="G16" i="67"/>
  <c r="F25" i="67"/>
  <c r="F24" i="67"/>
  <c r="F23" i="67"/>
  <c r="F22" i="67"/>
  <c r="F21" i="67"/>
  <c r="F20" i="67"/>
  <c r="F19" i="67"/>
  <c r="F18" i="67"/>
  <c r="F17" i="67"/>
  <c r="F16" i="67"/>
  <c r="E25" i="67"/>
  <c r="E24" i="67"/>
  <c r="E23" i="67"/>
  <c r="E22" i="67"/>
  <c r="E21" i="67"/>
  <c r="E20" i="67"/>
  <c r="E19" i="67"/>
  <c r="E18" i="67"/>
  <c r="E17" i="67"/>
  <c r="E16" i="67"/>
  <c r="D24" i="67"/>
  <c r="D23" i="67"/>
  <c r="D22" i="67"/>
  <c r="D21" i="67"/>
  <c r="D20" i="67"/>
  <c r="D19" i="67"/>
  <c r="D18" i="67"/>
  <c r="D17" i="67"/>
  <c r="D16" i="67"/>
  <c r="C24" i="67"/>
  <c r="C22" i="67"/>
  <c r="C20" i="67"/>
  <c r="C18" i="67"/>
  <c r="C16" i="67"/>
  <c r="B24" i="67"/>
  <c r="B22" i="67"/>
  <c r="B20" i="67"/>
  <c r="B18" i="67"/>
  <c r="B16" i="67"/>
  <c r="A24" i="67"/>
  <c r="A22" i="67"/>
  <c r="A20" i="67"/>
  <c r="A18" i="67"/>
  <c r="A16" i="67"/>
  <c r="A10" i="67"/>
  <c r="A9" i="67"/>
  <c r="A8" i="67"/>
  <c r="A7" i="67"/>
  <c r="A6" i="67"/>
  <c r="H7" i="67"/>
  <c r="H8" i="67"/>
  <c r="H9" i="67"/>
  <c r="H10" i="67"/>
  <c r="H6" i="67"/>
  <c r="G7" i="67"/>
  <c r="G8" i="67"/>
  <c r="G9" i="67"/>
  <c r="G10" i="67"/>
  <c r="G6" i="67"/>
  <c r="B7" i="67"/>
  <c r="C7" i="67"/>
  <c r="D7" i="67"/>
  <c r="F7" i="67" s="1"/>
  <c r="E7" i="67"/>
  <c r="B8" i="67"/>
  <c r="C8" i="67"/>
  <c r="D8" i="67"/>
  <c r="F8" i="67" s="1"/>
  <c r="E8" i="67"/>
  <c r="B9" i="67"/>
  <c r="C9" i="67"/>
  <c r="D9" i="67"/>
  <c r="F9" i="67" s="1"/>
  <c r="E9" i="67"/>
  <c r="B10" i="67"/>
  <c r="C10" i="67"/>
  <c r="D10" i="67"/>
  <c r="E10" i="67"/>
  <c r="C6" i="67"/>
  <c r="D6" i="67"/>
  <c r="E6" i="67"/>
  <c r="B6" i="67"/>
  <c r="H45" i="65"/>
  <c r="H44" i="65"/>
  <c r="H43" i="65"/>
  <c r="G45" i="65"/>
  <c r="G44" i="65"/>
  <c r="G43" i="65"/>
  <c r="F45" i="65"/>
  <c r="F44" i="65"/>
  <c r="F43" i="65"/>
  <c r="E45" i="65"/>
  <c r="E44" i="65"/>
  <c r="E43" i="65"/>
  <c r="D45" i="65"/>
  <c r="D44" i="65"/>
  <c r="D43" i="65"/>
  <c r="H42" i="65"/>
  <c r="G42" i="65"/>
  <c r="F42" i="65"/>
  <c r="E42" i="65"/>
  <c r="D42" i="65"/>
  <c r="H38" i="65"/>
  <c r="G38" i="65"/>
  <c r="F38" i="65"/>
  <c r="E38" i="65"/>
  <c r="D38" i="65"/>
  <c r="H36" i="65"/>
  <c r="G36" i="65"/>
  <c r="F36" i="65"/>
  <c r="E36" i="65"/>
  <c r="G34" i="65"/>
  <c r="F34" i="65"/>
  <c r="E34" i="65"/>
  <c r="H31" i="65"/>
  <c r="G31" i="65"/>
  <c r="F31" i="65"/>
  <c r="E31" i="65"/>
  <c r="D31" i="65"/>
  <c r="H30" i="65"/>
  <c r="G30" i="65"/>
  <c r="F30" i="65"/>
  <c r="E30" i="65"/>
  <c r="F29" i="65"/>
  <c r="E29" i="65"/>
  <c r="H28" i="65"/>
  <c r="G28" i="65"/>
  <c r="F28" i="65"/>
  <c r="E28" i="65"/>
  <c r="D28" i="65"/>
  <c r="J14" i="65"/>
  <c r="I14" i="65"/>
  <c r="S3" i="65"/>
  <c r="K22" i="65"/>
  <c r="K21" i="65"/>
  <c r="J15" i="65"/>
  <c r="K15" i="65"/>
  <c r="C21" i="65"/>
  <c r="D21" i="65"/>
  <c r="E21" i="65"/>
  <c r="F21" i="65"/>
  <c r="G21" i="65"/>
  <c r="J16" i="65"/>
  <c r="K16" i="65"/>
  <c r="C22" i="65"/>
  <c r="D22" i="65"/>
  <c r="E22" i="65"/>
  <c r="F22" i="65"/>
  <c r="G22" i="65"/>
  <c r="K14" i="65"/>
  <c r="C20" i="65"/>
  <c r="D20" i="65"/>
  <c r="E20" i="65"/>
  <c r="F20" i="65"/>
  <c r="G20" i="65"/>
  <c r="C15" i="65"/>
  <c r="D15" i="65"/>
  <c r="E15" i="65"/>
  <c r="F15" i="65"/>
  <c r="G15" i="65"/>
  <c r="H15" i="65"/>
  <c r="I15" i="65"/>
  <c r="C16" i="65"/>
  <c r="D16" i="65"/>
  <c r="E16" i="65"/>
  <c r="F16" i="65"/>
  <c r="G16" i="65"/>
  <c r="H16" i="65"/>
  <c r="I16" i="65"/>
  <c r="D14" i="65"/>
  <c r="E14" i="65"/>
  <c r="F14" i="65"/>
  <c r="G14" i="65"/>
  <c r="H14" i="65"/>
  <c r="C14" i="65"/>
  <c r="I8" i="65"/>
  <c r="H8" i="65"/>
  <c r="G8" i="65"/>
  <c r="F8" i="65"/>
  <c r="E35" i="64"/>
  <c r="F35" i="64"/>
  <c r="G35" i="64"/>
  <c r="H35" i="64"/>
  <c r="I35" i="64"/>
  <c r="J35" i="64"/>
  <c r="K35" i="64"/>
  <c r="L35" i="64"/>
  <c r="M35" i="64"/>
  <c r="N35" i="64"/>
  <c r="E36" i="64"/>
  <c r="F36" i="64"/>
  <c r="G36" i="64"/>
  <c r="H36" i="64"/>
  <c r="I36" i="64"/>
  <c r="J36" i="64"/>
  <c r="K36" i="64"/>
  <c r="L36" i="64"/>
  <c r="M36" i="64"/>
  <c r="N36" i="64"/>
  <c r="E37" i="64"/>
  <c r="F37" i="64"/>
  <c r="G37" i="64"/>
  <c r="H37" i="64"/>
  <c r="I37" i="64"/>
  <c r="J37" i="64"/>
  <c r="K37" i="64"/>
  <c r="L37" i="64"/>
  <c r="M37" i="64"/>
  <c r="N37" i="64"/>
  <c r="E38" i="64"/>
  <c r="F38" i="64"/>
  <c r="G38" i="64"/>
  <c r="H38" i="64"/>
  <c r="I38" i="64"/>
  <c r="J38" i="64"/>
  <c r="K38" i="64"/>
  <c r="L38" i="64"/>
  <c r="M38" i="64"/>
  <c r="N38" i="64"/>
  <c r="E39" i="64"/>
  <c r="F39" i="64"/>
  <c r="G39" i="64"/>
  <c r="H39" i="64"/>
  <c r="I39" i="64"/>
  <c r="J39" i="64"/>
  <c r="K39" i="64"/>
  <c r="L39" i="64"/>
  <c r="M39" i="64"/>
  <c r="N39" i="64"/>
  <c r="E40" i="64"/>
  <c r="F40" i="64"/>
  <c r="G40" i="64"/>
  <c r="H40" i="64"/>
  <c r="I40" i="64"/>
  <c r="J40" i="64"/>
  <c r="K40" i="64"/>
  <c r="L40" i="64"/>
  <c r="M40" i="64"/>
  <c r="N40" i="64"/>
  <c r="E41" i="64"/>
  <c r="F41" i="64"/>
  <c r="G41" i="64"/>
  <c r="H41" i="64"/>
  <c r="I41" i="64"/>
  <c r="J41" i="64"/>
  <c r="K41" i="64"/>
  <c r="L41" i="64"/>
  <c r="M41" i="64"/>
  <c r="N41" i="64"/>
  <c r="E42" i="64"/>
  <c r="F42" i="64"/>
  <c r="G42" i="64"/>
  <c r="H42" i="64"/>
  <c r="I42" i="64"/>
  <c r="J42" i="64"/>
  <c r="K42" i="64"/>
  <c r="L42" i="64"/>
  <c r="M42" i="64"/>
  <c r="N42" i="64"/>
  <c r="E43" i="64"/>
  <c r="F43" i="64"/>
  <c r="G43" i="64"/>
  <c r="H43" i="64"/>
  <c r="I43" i="64"/>
  <c r="J43" i="64"/>
  <c r="K43" i="64"/>
  <c r="L43" i="64"/>
  <c r="M43" i="64"/>
  <c r="N43" i="64"/>
  <c r="E44" i="64"/>
  <c r="F44" i="64"/>
  <c r="G44" i="64"/>
  <c r="H44" i="64"/>
  <c r="I44" i="64"/>
  <c r="J44" i="64"/>
  <c r="K44" i="64"/>
  <c r="L44" i="64"/>
  <c r="M44" i="64"/>
  <c r="N44" i="64"/>
  <c r="E45" i="64"/>
  <c r="F45" i="64"/>
  <c r="G45" i="64"/>
  <c r="H45" i="64"/>
  <c r="I45" i="64"/>
  <c r="J45" i="64"/>
  <c r="K45" i="64"/>
  <c r="L45" i="64"/>
  <c r="M45" i="64"/>
  <c r="N45" i="64"/>
  <c r="E46" i="64"/>
  <c r="F46" i="64"/>
  <c r="G46" i="64"/>
  <c r="H46" i="64"/>
  <c r="I46" i="64"/>
  <c r="J46" i="64"/>
  <c r="K46" i="64"/>
  <c r="L46" i="64"/>
  <c r="M46" i="64"/>
  <c r="N46" i="64"/>
  <c r="E47" i="64"/>
  <c r="F47" i="64"/>
  <c r="G47" i="64"/>
  <c r="H47" i="64"/>
  <c r="I47" i="64"/>
  <c r="J47" i="64"/>
  <c r="K47" i="64"/>
  <c r="L47" i="64"/>
  <c r="M47" i="64"/>
  <c r="N47" i="64"/>
  <c r="E48" i="64"/>
  <c r="F48" i="64"/>
  <c r="G48" i="64"/>
  <c r="H48" i="64"/>
  <c r="I48" i="64"/>
  <c r="J48" i="64"/>
  <c r="K48" i="64"/>
  <c r="L48" i="64"/>
  <c r="M48" i="64"/>
  <c r="N48" i="64"/>
  <c r="E49" i="64"/>
  <c r="F49" i="64"/>
  <c r="G49" i="64"/>
  <c r="H49" i="64"/>
  <c r="I49" i="64"/>
  <c r="J49" i="64"/>
  <c r="K49" i="64"/>
  <c r="L49" i="64"/>
  <c r="M49" i="64"/>
  <c r="N49" i="64"/>
  <c r="E50" i="64"/>
  <c r="F50" i="64"/>
  <c r="G50" i="64"/>
  <c r="H50" i="64"/>
  <c r="I50" i="64"/>
  <c r="J50" i="64"/>
  <c r="K50" i="64"/>
  <c r="L50" i="64"/>
  <c r="M50" i="64"/>
  <c r="N50" i="64"/>
  <c r="F34" i="64"/>
  <c r="G34" i="64"/>
  <c r="H34" i="64"/>
  <c r="I34" i="64"/>
  <c r="J34" i="64"/>
  <c r="K34" i="64"/>
  <c r="L34" i="64"/>
  <c r="M34" i="64"/>
  <c r="N34" i="64"/>
  <c r="E34" i="64"/>
  <c r="M14" i="64"/>
  <c r="K14" i="64"/>
  <c r="I14" i="64"/>
  <c r="G14" i="64"/>
  <c r="E14" i="64"/>
  <c r="E16" i="64"/>
  <c r="G16" i="64"/>
  <c r="I16" i="64"/>
  <c r="K16" i="64"/>
  <c r="M16" i="64"/>
  <c r="E17" i="64"/>
  <c r="G17" i="64"/>
  <c r="I17" i="64"/>
  <c r="K17" i="64"/>
  <c r="M17" i="64"/>
  <c r="E18" i="64"/>
  <c r="G18" i="64"/>
  <c r="I18" i="64"/>
  <c r="K18" i="64"/>
  <c r="M18" i="64"/>
  <c r="E19" i="64"/>
  <c r="G19" i="64"/>
  <c r="I19" i="64"/>
  <c r="K19" i="64"/>
  <c r="M19" i="64"/>
  <c r="E20" i="64"/>
  <c r="G20" i="64"/>
  <c r="I20" i="64"/>
  <c r="K20" i="64"/>
  <c r="M20" i="64"/>
  <c r="E21" i="64"/>
  <c r="G21" i="64"/>
  <c r="I21" i="64"/>
  <c r="K21" i="64"/>
  <c r="M21" i="64"/>
  <c r="E22" i="64"/>
  <c r="G22" i="64"/>
  <c r="I22" i="64"/>
  <c r="K22" i="64"/>
  <c r="M22" i="64"/>
  <c r="E23" i="64"/>
  <c r="G23" i="64"/>
  <c r="I23" i="64"/>
  <c r="K23" i="64"/>
  <c r="M23" i="64"/>
  <c r="E24" i="64"/>
  <c r="G24" i="64"/>
  <c r="I24" i="64"/>
  <c r="K24" i="64"/>
  <c r="M24" i="64"/>
  <c r="E25" i="64"/>
  <c r="G25" i="64"/>
  <c r="I25" i="64"/>
  <c r="K25" i="64"/>
  <c r="M25" i="64"/>
  <c r="E26" i="64"/>
  <c r="G26" i="64"/>
  <c r="I26" i="64"/>
  <c r="K26" i="64"/>
  <c r="M26" i="64"/>
  <c r="M15" i="64"/>
  <c r="K15" i="64"/>
  <c r="I15" i="64"/>
  <c r="G15" i="64"/>
  <c r="E15" i="64"/>
  <c r="F6" i="67" l="1"/>
  <c r="A52" i="63"/>
  <c r="G45" i="63"/>
  <c r="F45" i="63"/>
  <c r="E45" i="63"/>
  <c r="D45" i="63"/>
  <c r="C45" i="63"/>
  <c r="B48" i="63"/>
  <c r="B47" i="63"/>
  <c r="B46" i="63"/>
  <c r="G48" i="63"/>
  <c r="G47" i="63"/>
  <c r="G46" i="63"/>
  <c r="F48" i="63"/>
  <c r="F47" i="63"/>
  <c r="F46" i="63"/>
  <c r="E48" i="63"/>
  <c r="E47" i="63"/>
  <c r="E46" i="63"/>
  <c r="D48" i="63"/>
  <c r="D47" i="63"/>
  <c r="D46" i="63"/>
  <c r="C47" i="63"/>
  <c r="C46" i="63"/>
  <c r="G29" i="63"/>
  <c r="F29" i="63"/>
  <c r="E29" i="63"/>
  <c r="D29" i="63"/>
  <c r="C29" i="63"/>
  <c r="C22" i="63"/>
  <c r="D22" i="63"/>
  <c r="E22" i="63"/>
  <c r="F22" i="63"/>
  <c r="G22" i="63"/>
  <c r="C23" i="63"/>
  <c r="D23" i="63"/>
  <c r="E23" i="63"/>
  <c r="F23" i="63"/>
  <c r="G23" i="63"/>
  <c r="C24" i="63"/>
  <c r="D24" i="63"/>
  <c r="E24" i="63"/>
  <c r="F24" i="63"/>
  <c r="G24" i="63"/>
  <c r="C25" i="63"/>
  <c r="D25" i="63"/>
  <c r="E25" i="63"/>
  <c r="F25" i="63"/>
  <c r="G25" i="63"/>
  <c r="D21" i="63"/>
  <c r="E21" i="63"/>
  <c r="F21" i="63"/>
  <c r="G21" i="63"/>
  <c r="C21" i="63"/>
  <c r="G20" i="63"/>
  <c r="F20" i="63"/>
  <c r="E20" i="63"/>
  <c r="D20" i="63"/>
  <c r="C20" i="63"/>
  <c r="G17" i="63"/>
  <c r="G16" i="63"/>
  <c r="G15" i="63"/>
  <c r="G14" i="63"/>
  <c r="G13" i="63"/>
  <c r="G12" i="63"/>
  <c r="G11" i="63"/>
  <c r="G10" i="63"/>
  <c r="G9" i="63"/>
  <c r="G8" i="63"/>
  <c r="F17" i="63"/>
  <c r="F16" i="63"/>
  <c r="F15" i="63"/>
  <c r="F14" i="63"/>
  <c r="F13" i="63"/>
  <c r="F12" i="63"/>
  <c r="F11" i="63"/>
  <c r="F10" i="63"/>
  <c r="F9" i="63"/>
  <c r="F8" i="63"/>
  <c r="E17" i="63"/>
  <c r="E16" i="63"/>
  <c r="E15" i="63"/>
  <c r="E14" i="63"/>
  <c r="E13" i="63"/>
  <c r="E12" i="63"/>
  <c r="E11" i="63"/>
  <c r="E10" i="63"/>
  <c r="E9" i="63"/>
  <c r="E8" i="63"/>
  <c r="D17" i="63"/>
  <c r="D16" i="63"/>
  <c r="D15" i="63"/>
  <c r="D14" i="63"/>
  <c r="D13" i="63"/>
  <c r="D12" i="63"/>
  <c r="D11" i="63"/>
  <c r="D10" i="63"/>
  <c r="D9" i="63"/>
  <c r="D8" i="63"/>
  <c r="C17" i="63"/>
  <c r="C16" i="63"/>
  <c r="C15" i="63"/>
  <c r="C14" i="63"/>
  <c r="C13" i="63"/>
  <c r="C12" i="63"/>
  <c r="C11" i="63"/>
  <c r="C10" i="63"/>
  <c r="C9" i="63"/>
  <c r="C8" i="63"/>
  <c r="G7" i="63"/>
  <c r="F7" i="63"/>
  <c r="E7" i="63"/>
  <c r="D7" i="63"/>
  <c r="C7" i="63"/>
  <c r="G6" i="63"/>
  <c r="F6" i="63"/>
  <c r="E6" i="63"/>
  <c r="D6" i="63"/>
  <c r="C6" i="63"/>
  <c r="L25" i="134"/>
  <c r="L24" i="134"/>
  <c r="L18" i="134"/>
  <c r="I18" i="134"/>
  <c r="G18" i="134"/>
  <c r="E18" i="134"/>
  <c r="D18" i="134"/>
  <c r="C18" i="134"/>
  <c r="B18" i="134"/>
  <c r="L13" i="134" l="1"/>
  <c r="I13" i="134"/>
  <c r="G13" i="134"/>
  <c r="E13" i="134"/>
  <c r="D13" i="134"/>
  <c r="C13" i="134"/>
  <c r="B13" i="134"/>
  <c r="L12" i="134"/>
  <c r="I12" i="134"/>
  <c r="G12" i="134"/>
  <c r="E12" i="134"/>
  <c r="D12" i="134"/>
  <c r="B12" i="134"/>
  <c r="R44" i="134"/>
  <c r="R37" i="134"/>
  <c r="R34" i="134"/>
  <c r="R23" i="134"/>
  <c r="T22" i="134"/>
  <c r="L16" i="134"/>
  <c r="R12" i="134"/>
  <c r="T11" i="134"/>
  <c r="L11" i="134"/>
  <c r="C9" i="134"/>
  <c r="C8" i="134"/>
  <c r="C7" i="134"/>
  <c r="C6" i="134"/>
  <c r="C5" i="134"/>
  <c r="R4" i="134"/>
  <c r="A2" i="134"/>
  <c r="A1" i="134"/>
  <c r="K46" i="55"/>
  <c r="K45" i="55"/>
  <c r="K44" i="55"/>
  <c r="K43" i="55"/>
  <c r="I46" i="55"/>
  <c r="I45" i="55"/>
  <c r="I44" i="55"/>
  <c r="I43" i="55"/>
  <c r="G46" i="55"/>
  <c r="G45" i="55"/>
  <c r="G44" i="55"/>
  <c r="G43" i="55"/>
  <c r="E46" i="55"/>
  <c r="E45" i="55"/>
  <c r="E44" i="55"/>
  <c r="E43" i="55"/>
  <c r="C46" i="55"/>
  <c r="C45" i="55"/>
  <c r="C44" i="55"/>
  <c r="C43" i="55"/>
  <c r="K11" i="55"/>
  <c r="I11" i="55"/>
  <c r="G11" i="55"/>
  <c r="E11" i="55"/>
  <c r="K42" i="55"/>
  <c r="I42" i="55"/>
  <c r="G42" i="55"/>
  <c r="E42" i="55"/>
  <c r="C42" i="55"/>
  <c r="L36" i="55"/>
  <c r="L34" i="55"/>
  <c r="L32" i="55"/>
  <c r="L30" i="55"/>
  <c r="L28" i="55"/>
  <c r="L26" i="55"/>
  <c r="L24" i="55"/>
  <c r="L22" i="55"/>
  <c r="L20" i="55"/>
  <c r="L18" i="55"/>
  <c r="L16" i="55"/>
  <c r="L14" i="55"/>
  <c r="L12" i="55"/>
  <c r="K37" i="55"/>
  <c r="K36" i="55"/>
  <c r="K35" i="55"/>
  <c r="K34" i="55"/>
  <c r="K33" i="55"/>
  <c r="K32" i="55"/>
  <c r="K31" i="55"/>
  <c r="K30" i="55"/>
  <c r="K29" i="55"/>
  <c r="K28" i="55"/>
  <c r="K27" i="55"/>
  <c r="K26" i="55"/>
  <c r="K25" i="55"/>
  <c r="K24" i="55"/>
  <c r="K23" i="55"/>
  <c r="K22" i="55"/>
  <c r="K21" i="55"/>
  <c r="K20" i="55"/>
  <c r="K19" i="55"/>
  <c r="K18" i="55"/>
  <c r="K17" i="55"/>
  <c r="K16" i="55"/>
  <c r="K15" i="55"/>
  <c r="K14" i="55"/>
  <c r="K13" i="55"/>
  <c r="K12" i="55"/>
  <c r="J36" i="55"/>
  <c r="J34" i="55"/>
  <c r="J32" i="55"/>
  <c r="J30" i="55"/>
  <c r="J28" i="55"/>
  <c r="J26" i="55"/>
  <c r="J24" i="55"/>
  <c r="J22" i="55"/>
  <c r="J20" i="55"/>
  <c r="J18" i="55"/>
  <c r="J16" i="55"/>
  <c r="J14" i="55"/>
  <c r="J12" i="55"/>
  <c r="I37" i="55"/>
  <c r="I36" i="55"/>
  <c r="I35" i="55"/>
  <c r="I34" i="55"/>
  <c r="I33" i="55"/>
  <c r="I32" i="55"/>
  <c r="I31" i="55"/>
  <c r="I30" i="55"/>
  <c r="I29" i="55"/>
  <c r="I28" i="55"/>
  <c r="I27" i="55"/>
  <c r="I26" i="55"/>
  <c r="I25" i="55"/>
  <c r="I24" i="55"/>
  <c r="I23" i="55"/>
  <c r="I22" i="55"/>
  <c r="I21" i="55"/>
  <c r="I20" i="55"/>
  <c r="I19" i="55"/>
  <c r="I18" i="55"/>
  <c r="I17" i="55"/>
  <c r="I16" i="55"/>
  <c r="I15" i="55"/>
  <c r="I14" i="55"/>
  <c r="I13" i="55"/>
  <c r="I12" i="55"/>
  <c r="H36" i="55"/>
  <c r="H34" i="55"/>
  <c r="H32" i="55"/>
  <c r="H30" i="55"/>
  <c r="H28" i="55"/>
  <c r="H26" i="55"/>
  <c r="H24" i="55"/>
  <c r="H22" i="55"/>
  <c r="H20" i="55"/>
  <c r="H18" i="55"/>
  <c r="H16" i="55"/>
  <c r="H14" i="55"/>
  <c r="H12"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F36" i="55"/>
  <c r="F34" i="55"/>
  <c r="F32" i="55"/>
  <c r="F30" i="55"/>
  <c r="F28" i="55"/>
  <c r="F26" i="55"/>
  <c r="F24" i="55"/>
  <c r="F22" i="55"/>
  <c r="F20" i="55"/>
  <c r="F18" i="55"/>
  <c r="F16" i="55"/>
  <c r="F14" i="55"/>
  <c r="F12" i="55"/>
  <c r="E37" i="55"/>
  <c r="E36" i="55"/>
  <c r="E35" i="55"/>
  <c r="E34" i="55"/>
  <c r="E33" i="55"/>
  <c r="E32" i="55"/>
  <c r="E31" i="55"/>
  <c r="E30" i="55"/>
  <c r="E29" i="55"/>
  <c r="E28" i="55"/>
  <c r="E27" i="55"/>
  <c r="E26" i="55"/>
  <c r="E25" i="55"/>
  <c r="E24" i="55"/>
  <c r="E23" i="55"/>
  <c r="E22" i="55"/>
  <c r="E21" i="55"/>
  <c r="E20" i="55"/>
  <c r="E19" i="55"/>
  <c r="E18" i="55"/>
  <c r="E17" i="55"/>
  <c r="E16" i="55"/>
  <c r="E15" i="55"/>
  <c r="E14" i="55"/>
  <c r="E13" i="55"/>
  <c r="E12" i="55"/>
  <c r="D36" i="55"/>
  <c r="D34" i="55"/>
  <c r="D32" i="55"/>
  <c r="D30" i="55"/>
  <c r="D28" i="55"/>
  <c r="D26" i="55"/>
  <c r="D24" i="55"/>
  <c r="D22" i="55"/>
  <c r="D20" i="55"/>
  <c r="D18" i="55"/>
  <c r="D16" i="55"/>
  <c r="D14" i="55"/>
  <c r="D12" i="55"/>
  <c r="C37" i="55"/>
  <c r="C36" i="55"/>
  <c r="C35" i="55"/>
  <c r="C34" i="55"/>
  <c r="C33" i="55"/>
  <c r="C32" i="55"/>
  <c r="C31" i="55"/>
  <c r="C30" i="55"/>
  <c r="C29" i="55"/>
  <c r="C28" i="55"/>
  <c r="C27" i="55"/>
  <c r="C26" i="55"/>
  <c r="C25" i="55"/>
  <c r="C24" i="55"/>
  <c r="C23" i="55"/>
  <c r="C22" i="55"/>
  <c r="C21" i="55"/>
  <c r="C20" i="55"/>
  <c r="C19" i="55"/>
  <c r="C18" i="55"/>
  <c r="C17" i="55"/>
  <c r="C16" i="55"/>
  <c r="C15" i="55"/>
  <c r="C14" i="55"/>
  <c r="C13" i="55"/>
  <c r="C12" i="55"/>
  <c r="L6" i="55"/>
  <c r="K6" i="55"/>
  <c r="J6" i="55"/>
  <c r="I6" i="55"/>
  <c r="E6" i="55"/>
  <c r="D6" i="55"/>
  <c r="C6" i="55"/>
  <c r="E5" i="55"/>
  <c r="D5" i="55"/>
  <c r="C5" i="55"/>
  <c r="E36" i="54"/>
  <c r="E35" i="54"/>
  <c r="E34" i="54"/>
  <c r="E33" i="54"/>
  <c r="E27" i="54"/>
  <c r="E26" i="54"/>
  <c r="E25" i="54"/>
  <c r="E24" i="54"/>
  <c r="E23" i="54"/>
  <c r="E22" i="54"/>
  <c r="B45" i="54"/>
  <c r="B44" i="54"/>
  <c r="B43" i="54"/>
  <c r="B42" i="54"/>
  <c r="C33" i="54" l="1"/>
  <c r="D33" i="54"/>
  <c r="F33" i="54"/>
  <c r="G33" i="54"/>
  <c r="H33" i="54"/>
  <c r="C34" i="54"/>
  <c r="D34" i="54"/>
  <c r="F34" i="54"/>
  <c r="G34" i="54"/>
  <c r="H34" i="54"/>
  <c r="C35" i="54"/>
  <c r="D35" i="54"/>
  <c r="F35" i="54"/>
  <c r="G35" i="54"/>
  <c r="H35" i="54"/>
  <c r="C36" i="54"/>
  <c r="D36" i="54"/>
  <c r="F36" i="54"/>
  <c r="G36" i="54"/>
  <c r="H36" i="54"/>
  <c r="B34" i="54"/>
  <c r="B35" i="54"/>
  <c r="B36" i="54"/>
  <c r="B33" i="54"/>
  <c r="F23" i="54"/>
  <c r="F24" i="54"/>
  <c r="F25" i="54"/>
  <c r="F26" i="54"/>
  <c r="F27" i="54"/>
  <c r="F22" i="54"/>
  <c r="D23" i="54"/>
  <c r="D24" i="54"/>
  <c r="D25" i="54"/>
  <c r="D26" i="54"/>
  <c r="D27" i="54"/>
  <c r="D22" i="54"/>
  <c r="C23" i="54"/>
  <c r="C24" i="54"/>
  <c r="C25" i="54"/>
  <c r="C26" i="54"/>
  <c r="C27" i="54"/>
  <c r="C22" i="54"/>
  <c r="C7" i="54"/>
  <c r="D7" i="54"/>
  <c r="C8" i="54"/>
  <c r="D8" i="54"/>
  <c r="C9" i="54"/>
  <c r="D9" i="54"/>
  <c r="C10" i="54"/>
  <c r="D10" i="54"/>
  <c r="C11" i="54"/>
  <c r="D11" i="54"/>
  <c r="C12" i="54"/>
  <c r="D12" i="54"/>
  <c r="C13" i="54"/>
  <c r="D13" i="54"/>
  <c r="C14" i="54"/>
  <c r="D14" i="54"/>
  <c r="C15" i="54"/>
  <c r="D15" i="54"/>
  <c r="C16" i="54"/>
  <c r="D16" i="54"/>
  <c r="D6" i="54"/>
  <c r="E16" i="54" s="1"/>
  <c r="C6" i="54"/>
  <c r="D41" i="106"/>
  <c r="D40" i="106"/>
  <c r="C40" i="106"/>
  <c r="J41" i="106"/>
  <c r="J40" i="106"/>
  <c r="I41" i="106"/>
  <c r="I40" i="106"/>
  <c r="H40" i="106"/>
  <c r="G41" i="106"/>
  <c r="G40" i="106"/>
  <c r="F41" i="106"/>
  <c r="F40" i="106"/>
  <c r="E41" i="106"/>
  <c r="E40" i="106"/>
  <c r="D27" i="106"/>
  <c r="C27" i="106"/>
  <c r="B27" i="106"/>
  <c r="D11" i="106"/>
  <c r="D10" i="106"/>
  <c r="D9" i="106"/>
  <c r="D8" i="106"/>
  <c r="D7" i="106"/>
  <c r="D6" i="106"/>
  <c r="D5" i="106"/>
  <c r="I5" i="106"/>
  <c r="D19" i="106"/>
  <c r="D20" i="106"/>
  <c r="D21" i="106"/>
  <c r="D18" i="106"/>
  <c r="D17" i="106"/>
  <c r="J35" i="110"/>
  <c r="J34" i="110"/>
  <c r="J33" i="110"/>
  <c r="J32" i="110"/>
  <c r="J26" i="110"/>
  <c r="E37" i="110"/>
  <c r="E36" i="110"/>
  <c r="E35" i="110"/>
  <c r="E34" i="110"/>
  <c r="F33" i="110"/>
  <c r="E33" i="110"/>
  <c r="E32" i="110"/>
  <c r="E31" i="110"/>
  <c r="E30" i="110"/>
  <c r="P36" i="110"/>
  <c r="F39" i="110"/>
  <c r="F38" i="110"/>
  <c r="F37" i="110"/>
  <c r="F36" i="110"/>
  <c r="F35" i="110"/>
  <c r="F34" i="110"/>
  <c r="F32" i="110"/>
  <c r="F31" i="110"/>
  <c r="F30" i="110"/>
  <c r="F29" i="110"/>
  <c r="F28" i="110"/>
  <c r="F27" i="110"/>
  <c r="E39" i="110"/>
  <c r="E38" i="110"/>
  <c r="E29" i="110"/>
  <c r="E28" i="110"/>
  <c r="E27" i="110"/>
  <c r="D39" i="110"/>
  <c r="D38" i="110"/>
  <c r="D37" i="110"/>
  <c r="D36" i="110"/>
  <c r="D35" i="110"/>
  <c r="D34" i="110"/>
  <c r="D33" i="110"/>
  <c r="D32" i="110"/>
  <c r="D31" i="110"/>
  <c r="D30" i="110"/>
  <c r="D29" i="110"/>
  <c r="D28" i="110"/>
  <c r="D27" i="110"/>
  <c r="G15" i="110"/>
  <c r="H15" i="110"/>
  <c r="G16" i="110"/>
  <c r="H16" i="110"/>
  <c r="G17" i="110"/>
  <c r="H17" i="110"/>
  <c r="G18" i="110"/>
  <c r="H18" i="110"/>
  <c r="H14" i="110"/>
  <c r="G14" i="110"/>
  <c r="D19" i="110"/>
  <c r="D18" i="110"/>
  <c r="D17" i="110"/>
  <c r="D16" i="110"/>
  <c r="D15" i="110"/>
  <c r="D14" i="110"/>
  <c r="D7" i="110"/>
  <c r="D6" i="110"/>
  <c r="D5" i="110"/>
  <c r="H5" i="110"/>
  <c r="G5" i="110"/>
  <c r="F5" i="110"/>
  <c r="E5" i="110"/>
  <c r="I4" i="110"/>
  <c r="H4" i="110"/>
  <c r="G4" i="110"/>
  <c r="L46" i="109"/>
  <c r="C19" i="109"/>
  <c r="D19" i="109"/>
  <c r="E19" i="109"/>
  <c r="F19" i="109"/>
  <c r="G19" i="109"/>
  <c r="H19" i="109"/>
  <c r="I19" i="109"/>
  <c r="J19" i="109"/>
  <c r="K19" i="109"/>
  <c r="B19" i="109"/>
  <c r="J12" i="109"/>
  <c r="J11" i="109"/>
  <c r="J10" i="109"/>
  <c r="J9" i="109"/>
  <c r="J8" i="109"/>
  <c r="J7" i="109"/>
  <c r="H12" i="109"/>
  <c r="H11" i="109"/>
  <c r="H10" i="109"/>
  <c r="H9" i="109"/>
  <c r="H8" i="109"/>
  <c r="H7" i="109"/>
  <c r="F12" i="109"/>
  <c r="F11" i="109"/>
  <c r="F10" i="109"/>
  <c r="F9" i="109"/>
  <c r="F8" i="109"/>
  <c r="F7" i="109"/>
  <c r="D12" i="109"/>
  <c r="D11" i="109"/>
  <c r="D10" i="109"/>
  <c r="D9" i="109"/>
  <c r="D8" i="109"/>
  <c r="D7" i="109"/>
  <c r="B12" i="109"/>
  <c r="B11" i="109"/>
  <c r="B10" i="109"/>
  <c r="B9" i="109"/>
  <c r="B8" i="109"/>
  <c r="B7" i="109"/>
  <c r="E11" i="54" l="1"/>
  <c r="E41" i="77"/>
  <c r="F41" i="77"/>
  <c r="G41" i="77"/>
  <c r="H41" i="77"/>
  <c r="D41" i="77"/>
  <c r="B35" i="77"/>
  <c r="C35" i="77"/>
  <c r="D35" i="77"/>
  <c r="E35" i="77"/>
  <c r="F35" i="77"/>
  <c r="G35" i="77"/>
  <c r="H35" i="77"/>
  <c r="A35" i="77"/>
  <c r="D24" i="77"/>
  <c r="D23" i="77"/>
  <c r="D22" i="77"/>
  <c r="C24" i="77"/>
  <c r="C22" i="77"/>
  <c r="E17" i="77"/>
  <c r="F17" i="77"/>
  <c r="F16" i="77"/>
  <c r="F15" i="77"/>
  <c r="D17" i="77"/>
  <c r="D16" i="77"/>
  <c r="D15" i="77"/>
  <c r="C15" i="77"/>
  <c r="K41" i="75"/>
  <c r="I41" i="75"/>
  <c r="G41" i="75"/>
  <c r="E41" i="75"/>
  <c r="C41" i="75"/>
  <c r="B41" i="75"/>
  <c r="E35" i="75"/>
  <c r="A35" i="75"/>
  <c r="C35" i="75"/>
  <c r="B35" i="75"/>
  <c r="K35" i="75"/>
  <c r="I35" i="75"/>
  <c r="G35" i="75"/>
  <c r="L7" i="75"/>
  <c r="K7" i="75"/>
  <c r="J7" i="75"/>
  <c r="I7" i="75"/>
  <c r="H7" i="75"/>
  <c r="L20" i="75"/>
  <c r="L19" i="75"/>
  <c r="L18" i="75"/>
  <c r="L17" i="75"/>
  <c r="L16" i="75"/>
  <c r="L15" i="75"/>
  <c r="L14" i="75"/>
  <c r="L13" i="75"/>
  <c r="L12" i="75"/>
  <c r="L11" i="75"/>
  <c r="L10" i="75"/>
  <c r="L9" i="75"/>
  <c r="L8" i="75"/>
  <c r="K20" i="75"/>
  <c r="K19" i="75"/>
  <c r="K18" i="75"/>
  <c r="K17" i="75"/>
  <c r="K16" i="75"/>
  <c r="K15" i="75"/>
  <c r="K14" i="75"/>
  <c r="K13" i="75"/>
  <c r="K12" i="75"/>
  <c r="K11" i="75"/>
  <c r="K10" i="75"/>
  <c r="K9" i="75"/>
  <c r="K8" i="75"/>
  <c r="J20" i="75"/>
  <c r="J19" i="75"/>
  <c r="J18" i="75"/>
  <c r="J17" i="75"/>
  <c r="J16" i="75"/>
  <c r="J15" i="75"/>
  <c r="J14" i="75"/>
  <c r="J13" i="75"/>
  <c r="J12" i="75"/>
  <c r="J11" i="75"/>
  <c r="J10" i="75"/>
  <c r="J9" i="75"/>
  <c r="J8" i="75"/>
  <c r="I20" i="75"/>
  <c r="I19" i="75"/>
  <c r="I18" i="75"/>
  <c r="I17" i="75"/>
  <c r="I16" i="75"/>
  <c r="I15" i="75"/>
  <c r="I14" i="75"/>
  <c r="I13" i="75"/>
  <c r="I12" i="75"/>
  <c r="I11" i="75"/>
  <c r="I10" i="75"/>
  <c r="I9" i="75"/>
  <c r="I8" i="75"/>
  <c r="H20" i="75"/>
  <c r="H19" i="75"/>
  <c r="H18" i="75"/>
  <c r="H17" i="75"/>
  <c r="H16" i="75"/>
  <c r="H15" i="75"/>
  <c r="H14" i="75"/>
  <c r="H13" i="75"/>
  <c r="H12" i="75"/>
  <c r="H11" i="75"/>
  <c r="H10" i="75"/>
  <c r="H9" i="75"/>
  <c r="H8" i="75"/>
  <c r="G19" i="75"/>
  <c r="G18" i="75"/>
  <c r="G17" i="75"/>
  <c r="G16" i="75"/>
  <c r="G15" i="75"/>
  <c r="G14" i="75"/>
  <c r="G13" i="75"/>
  <c r="G12" i="75"/>
  <c r="G11" i="75"/>
  <c r="G10" i="75"/>
  <c r="G9" i="75"/>
  <c r="G8" i="75"/>
  <c r="F24" i="73" l="1"/>
  <c r="G24" i="73"/>
  <c r="F25" i="73"/>
  <c r="G25" i="73"/>
  <c r="F26" i="73"/>
  <c r="G26" i="73"/>
  <c r="F27" i="73"/>
  <c r="G27" i="73"/>
  <c r="G23" i="73"/>
  <c r="F23" i="73"/>
  <c r="F6" i="73"/>
  <c r="G6" i="73"/>
  <c r="F7" i="73"/>
  <c r="G7" i="73"/>
  <c r="F8" i="73"/>
  <c r="G8" i="73"/>
  <c r="F9" i="73"/>
  <c r="G9" i="73"/>
  <c r="F10" i="73"/>
  <c r="G10" i="73"/>
  <c r="F11" i="73"/>
  <c r="G11" i="73"/>
  <c r="F12" i="73"/>
  <c r="G12" i="73"/>
  <c r="F13" i="73"/>
  <c r="G13" i="73"/>
  <c r="F14" i="73"/>
  <c r="G14" i="73"/>
  <c r="F15" i="73"/>
  <c r="G15" i="73"/>
  <c r="F16" i="73"/>
  <c r="G16" i="73"/>
  <c r="F17" i="73"/>
  <c r="G17" i="73"/>
  <c r="F18" i="73"/>
  <c r="G18" i="73"/>
  <c r="G5" i="73"/>
  <c r="F5" i="73"/>
  <c r="F39" i="133"/>
  <c r="F38" i="133"/>
  <c r="C39" i="133"/>
  <c r="C38" i="133"/>
  <c r="B39" i="133"/>
  <c r="B38" i="133"/>
  <c r="F32" i="133"/>
  <c r="E32" i="133"/>
  <c r="D32" i="133"/>
  <c r="C32" i="133"/>
  <c r="B32" i="133"/>
  <c r="F31" i="133"/>
  <c r="E31" i="133"/>
  <c r="D31" i="133"/>
  <c r="C31" i="133"/>
  <c r="B31" i="133"/>
  <c r="B20" i="133"/>
  <c r="C20" i="133"/>
  <c r="D20" i="133"/>
  <c r="E20" i="133"/>
  <c r="B21" i="133"/>
  <c r="C21" i="133"/>
  <c r="D21" i="133"/>
  <c r="E21" i="133"/>
  <c r="B22" i="133"/>
  <c r="C22" i="133"/>
  <c r="D22" i="133"/>
  <c r="E22" i="133"/>
  <c r="B23" i="133"/>
  <c r="C23" i="133"/>
  <c r="D23" i="133"/>
  <c r="E23" i="133"/>
  <c r="E19" i="133"/>
  <c r="D19" i="133"/>
  <c r="C19" i="133"/>
  <c r="B19" i="133"/>
  <c r="A20" i="133"/>
  <c r="A21" i="133"/>
  <c r="A22" i="133"/>
  <c r="A23" i="133"/>
  <c r="A19" i="133"/>
  <c r="A11" i="133"/>
  <c r="A10" i="133"/>
  <c r="A9" i="133"/>
  <c r="A8" i="133"/>
  <c r="A7" i="133"/>
  <c r="B8" i="133"/>
  <c r="C8" i="133"/>
  <c r="D8" i="133"/>
  <c r="E8" i="133"/>
  <c r="F8" i="133"/>
  <c r="B9" i="133"/>
  <c r="C9" i="133"/>
  <c r="D9" i="133"/>
  <c r="E9" i="133"/>
  <c r="F9" i="133"/>
  <c r="B10" i="133"/>
  <c r="C10" i="133"/>
  <c r="D10" i="133"/>
  <c r="E10" i="133"/>
  <c r="F10" i="133"/>
  <c r="B11" i="133"/>
  <c r="C11" i="133"/>
  <c r="D11" i="133"/>
  <c r="E11" i="133"/>
  <c r="F11" i="133"/>
  <c r="F7" i="133"/>
  <c r="E7" i="133"/>
  <c r="D7" i="133"/>
  <c r="C7" i="133"/>
  <c r="B7" i="133"/>
  <c r="G40" i="71"/>
  <c r="H40" i="71"/>
  <c r="J40" i="71"/>
  <c r="I40" i="71"/>
  <c r="I39" i="71"/>
  <c r="I38" i="71"/>
  <c r="J39" i="71"/>
  <c r="J38" i="71"/>
  <c r="H39" i="71"/>
  <c r="H38" i="71"/>
  <c r="G39" i="71"/>
  <c r="G38" i="71"/>
  <c r="I17" i="71"/>
  <c r="J17" i="71"/>
  <c r="K17" i="71"/>
  <c r="I18" i="71"/>
  <c r="J18" i="71"/>
  <c r="K18" i="71"/>
  <c r="L18" i="71"/>
  <c r="I19" i="71"/>
  <c r="J19" i="71"/>
  <c r="K19" i="71"/>
  <c r="L19" i="71"/>
  <c r="I20" i="71"/>
  <c r="J20" i="71"/>
  <c r="K20" i="71"/>
  <c r="L20" i="71"/>
  <c r="I21" i="71"/>
  <c r="J21" i="71"/>
  <c r="K21" i="71"/>
  <c r="L21" i="71"/>
  <c r="I22" i="71"/>
  <c r="J22" i="71"/>
  <c r="K22" i="71"/>
  <c r="L22" i="71"/>
  <c r="I23" i="71"/>
  <c r="J23" i="71"/>
  <c r="K23" i="71"/>
  <c r="L23" i="71"/>
  <c r="I24" i="71"/>
  <c r="J24" i="71"/>
  <c r="K24" i="71"/>
  <c r="L24" i="71"/>
  <c r="I25" i="71"/>
  <c r="J25" i="71"/>
  <c r="K25" i="71"/>
  <c r="L25" i="71"/>
  <c r="I26" i="71"/>
  <c r="J26" i="71"/>
  <c r="K26" i="71"/>
  <c r="L26" i="71"/>
  <c r="I27" i="71"/>
  <c r="J27" i="71"/>
  <c r="K27" i="71"/>
  <c r="L27" i="71"/>
  <c r="I28" i="71"/>
  <c r="J28" i="71"/>
  <c r="K28" i="71"/>
  <c r="L28" i="71"/>
  <c r="L16" i="71"/>
  <c r="K16" i="71"/>
  <c r="J16" i="71"/>
  <c r="I16" i="71"/>
  <c r="L15" i="71"/>
  <c r="L6" i="71"/>
  <c r="L7" i="71"/>
  <c r="L8" i="71"/>
  <c r="L9" i="71"/>
  <c r="L10" i="71"/>
  <c r="L11" i="71"/>
  <c r="L12" i="71"/>
  <c r="L13" i="71"/>
  <c r="L14" i="71"/>
  <c r="L5" i="71"/>
  <c r="K15" i="71"/>
  <c r="J15" i="71"/>
  <c r="I15" i="71"/>
  <c r="I6" i="71"/>
  <c r="J6" i="71"/>
  <c r="K6" i="71"/>
  <c r="I7" i="71"/>
  <c r="J7" i="71"/>
  <c r="K7" i="71"/>
  <c r="I8" i="71"/>
  <c r="J8" i="71"/>
  <c r="K8" i="71"/>
  <c r="I9" i="71"/>
  <c r="J9" i="71"/>
  <c r="K9" i="71"/>
  <c r="I10" i="71"/>
  <c r="J10" i="71"/>
  <c r="K10" i="71"/>
  <c r="I11" i="71"/>
  <c r="J11" i="71"/>
  <c r="K11" i="71"/>
  <c r="I12" i="71"/>
  <c r="J12" i="71"/>
  <c r="K12" i="71"/>
  <c r="I13" i="71"/>
  <c r="J13" i="71"/>
  <c r="K13" i="71"/>
  <c r="I14" i="71"/>
  <c r="J14" i="71"/>
  <c r="K14" i="71"/>
  <c r="K5" i="71"/>
  <c r="J5" i="71"/>
  <c r="I5" i="71"/>
  <c r="F44" i="70"/>
  <c r="E44" i="70"/>
  <c r="D44" i="70"/>
  <c r="C44" i="70"/>
  <c r="L40" i="70"/>
  <c r="K40" i="70"/>
  <c r="J40" i="70"/>
  <c r="I40" i="70"/>
  <c r="H40" i="70"/>
  <c r="G40" i="70"/>
  <c r="F40" i="70"/>
  <c r="E40" i="70"/>
  <c r="D40" i="70"/>
  <c r="C40" i="70"/>
  <c r="B40" i="70"/>
  <c r="L29" i="70"/>
  <c r="L6" i="70"/>
  <c r="L7" i="70"/>
  <c r="L8" i="70"/>
  <c r="L9" i="70"/>
  <c r="L10" i="70"/>
  <c r="L11" i="70"/>
  <c r="L12" i="70"/>
  <c r="L13" i="70"/>
  <c r="L14" i="70"/>
  <c r="L15" i="70"/>
  <c r="L16" i="70"/>
  <c r="L17" i="70"/>
  <c r="L18" i="70"/>
  <c r="L19" i="70"/>
  <c r="L20" i="70"/>
  <c r="L21" i="70"/>
  <c r="L22" i="70"/>
  <c r="L23" i="70"/>
  <c r="L24" i="70"/>
  <c r="L25" i="70"/>
  <c r="L26" i="70"/>
  <c r="L27" i="70"/>
  <c r="L28" i="70"/>
  <c r="L5" i="70"/>
  <c r="I29" i="70"/>
  <c r="J29" i="70"/>
  <c r="K29" i="70"/>
  <c r="K6" i="70"/>
  <c r="K7" i="70"/>
  <c r="K8" i="70"/>
  <c r="K9" i="70"/>
  <c r="K10" i="70"/>
  <c r="K11" i="70"/>
  <c r="K12" i="70"/>
  <c r="K13" i="70"/>
  <c r="K14" i="70"/>
  <c r="K15" i="70"/>
  <c r="K16" i="70"/>
  <c r="K17" i="70"/>
  <c r="K18" i="70"/>
  <c r="K19" i="70"/>
  <c r="K20" i="70"/>
  <c r="K21" i="70"/>
  <c r="K22" i="70"/>
  <c r="K23" i="70"/>
  <c r="K24" i="70"/>
  <c r="K25" i="70"/>
  <c r="K26" i="70"/>
  <c r="K27" i="70"/>
  <c r="K28" i="70"/>
  <c r="K5" i="70"/>
  <c r="J6" i="70"/>
  <c r="J7" i="70"/>
  <c r="J8" i="70"/>
  <c r="J9" i="70"/>
  <c r="J10" i="70"/>
  <c r="J11" i="70"/>
  <c r="J12" i="70"/>
  <c r="J13" i="70"/>
  <c r="J14" i="70"/>
  <c r="J15" i="70"/>
  <c r="J16" i="70"/>
  <c r="J17" i="70"/>
  <c r="J18" i="70"/>
  <c r="J19" i="70"/>
  <c r="J20" i="70"/>
  <c r="J21" i="70"/>
  <c r="J22" i="70"/>
  <c r="J23" i="70"/>
  <c r="J24" i="70"/>
  <c r="J25" i="70"/>
  <c r="J26" i="70"/>
  <c r="J27" i="70"/>
  <c r="J28" i="70"/>
  <c r="J5" i="70"/>
  <c r="I6" i="70"/>
  <c r="I7" i="70"/>
  <c r="I8" i="70"/>
  <c r="I9" i="70"/>
  <c r="I10" i="70"/>
  <c r="I11" i="70"/>
  <c r="I12" i="70"/>
  <c r="I13" i="70"/>
  <c r="I14" i="70"/>
  <c r="I15" i="70"/>
  <c r="I16" i="70"/>
  <c r="I17" i="70"/>
  <c r="I18" i="70"/>
  <c r="I19" i="70"/>
  <c r="I20" i="70"/>
  <c r="I21" i="70"/>
  <c r="I22" i="70"/>
  <c r="I23" i="70"/>
  <c r="I24" i="70"/>
  <c r="I25" i="70"/>
  <c r="I26" i="70"/>
  <c r="I27" i="70"/>
  <c r="I5" i="70"/>
  <c r="L22" i="69"/>
  <c r="L24" i="69"/>
  <c r="L25" i="69"/>
  <c r="L26" i="69"/>
  <c r="L27" i="69"/>
  <c r="L28" i="69"/>
  <c r="L29" i="69"/>
  <c r="L30" i="69"/>
  <c r="L31" i="69"/>
  <c r="L32" i="69"/>
  <c r="L33" i="69"/>
  <c r="L34" i="69"/>
  <c r="L35" i="69"/>
  <c r="L36" i="69"/>
  <c r="L37" i="69"/>
  <c r="L38" i="69"/>
  <c r="L39" i="69"/>
  <c r="L40" i="69"/>
  <c r="L41" i="69"/>
  <c r="L42" i="69"/>
  <c r="L43" i="69"/>
  <c r="L44" i="69"/>
  <c r="L45" i="69"/>
  <c r="L21" i="69"/>
  <c r="K22" i="69"/>
  <c r="K23" i="69"/>
  <c r="K24" i="69"/>
  <c r="K25" i="69"/>
  <c r="K26" i="69"/>
  <c r="K27" i="69"/>
  <c r="K28" i="69"/>
  <c r="K29" i="69"/>
  <c r="K30" i="69"/>
  <c r="K31" i="69"/>
  <c r="K32" i="69"/>
  <c r="K33" i="69"/>
  <c r="K34" i="69"/>
  <c r="K35" i="69"/>
  <c r="K36" i="69"/>
  <c r="K37" i="69"/>
  <c r="K38" i="69"/>
  <c r="K39" i="69"/>
  <c r="K40" i="69"/>
  <c r="K41" i="69"/>
  <c r="K42" i="69"/>
  <c r="K43" i="69"/>
  <c r="K44" i="69"/>
  <c r="J22" i="69"/>
  <c r="J23" i="69"/>
  <c r="J24" i="69"/>
  <c r="J25" i="69"/>
  <c r="J26" i="69"/>
  <c r="J27" i="69"/>
  <c r="J28" i="69"/>
  <c r="J29" i="69"/>
  <c r="J30" i="69"/>
  <c r="J31" i="69"/>
  <c r="J32" i="69"/>
  <c r="J33" i="69"/>
  <c r="J34" i="69"/>
  <c r="J35" i="69"/>
  <c r="J36" i="69"/>
  <c r="J37" i="69"/>
  <c r="J38" i="69"/>
  <c r="J39" i="69"/>
  <c r="J40" i="69"/>
  <c r="J41" i="69"/>
  <c r="J42" i="69"/>
  <c r="J43" i="69"/>
  <c r="J44" i="69"/>
  <c r="J45" i="69"/>
  <c r="I22" i="69"/>
  <c r="I23" i="69"/>
  <c r="I24" i="69"/>
  <c r="I25" i="69"/>
  <c r="I26" i="69"/>
  <c r="I27" i="69"/>
  <c r="I28" i="69"/>
  <c r="I29" i="69"/>
  <c r="I30" i="69"/>
  <c r="I31" i="69"/>
  <c r="I32" i="69"/>
  <c r="I33" i="69"/>
  <c r="I34" i="69"/>
  <c r="I35" i="69"/>
  <c r="I36" i="69"/>
  <c r="I37" i="69"/>
  <c r="I38" i="69"/>
  <c r="I39" i="69"/>
  <c r="I40" i="69"/>
  <c r="I41" i="69"/>
  <c r="I42" i="69"/>
  <c r="I43" i="69"/>
  <c r="I44" i="69"/>
  <c r="I45" i="69"/>
  <c r="F12" i="69"/>
  <c r="E12" i="69"/>
  <c r="D12" i="69"/>
  <c r="C12" i="69"/>
  <c r="B12" i="69"/>
  <c r="L8" i="69"/>
  <c r="K8" i="69"/>
  <c r="J8" i="69"/>
  <c r="I8" i="69"/>
  <c r="H8" i="69"/>
  <c r="G8" i="69"/>
  <c r="F8" i="69"/>
  <c r="E8" i="69"/>
  <c r="D8" i="69"/>
  <c r="C8" i="69"/>
  <c r="B8" i="69"/>
  <c r="K29" i="71" l="1"/>
  <c r="K30" i="70"/>
  <c r="F9" i="51"/>
  <c r="G9" i="51"/>
  <c r="H9" i="51"/>
  <c r="I9" i="51"/>
  <c r="F10" i="51"/>
  <c r="G10" i="51"/>
  <c r="H10" i="51"/>
  <c r="I10" i="51"/>
  <c r="F11" i="51"/>
  <c r="G11" i="51"/>
  <c r="H11" i="51"/>
  <c r="I11" i="51"/>
  <c r="F12" i="51"/>
  <c r="G12" i="51"/>
  <c r="H12" i="51"/>
  <c r="I12" i="51"/>
  <c r="F13" i="51"/>
  <c r="G13" i="51"/>
  <c r="H13" i="51"/>
  <c r="I13" i="51"/>
  <c r="G8" i="51"/>
  <c r="H8" i="51"/>
  <c r="I8" i="51"/>
  <c r="F8" i="51"/>
  <c r="G43" i="49"/>
  <c r="C44" i="49"/>
  <c r="B44" i="49"/>
  <c r="A44" i="49"/>
  <c r="G38" i="49"/>
  <c r="G37" i="49"/>
  <c r="G36" i="49"/>
  <c r="G35" i="49"/>
  <c r="F35" i="49"/>
  <c r="F38" i="49"/>
  <c r="F37" i="49"/>
  <c r="F36" i="49"/>
  <c r="C38" i="49"/>
  <c r="C37" i="49"/>
  <c r="C36" i="49"/>
  <c r="C35" i="49"/>
  <c r="B38" i="49"/>
  <c r="B37" i="49"/>
  <c r="B36" i="49"/>
  <c r="B35" i="49"/>
  <c r="H6" i="49"/>
  <c r="H7" i="49"/>
  <c r="H8" i="49"/>
  <c r="H9" i="49"/>
  <c r="H10" i="49"/>
  <c r="H11" i="49"/>
  <c r="H12" i="49"/>
  <c r="H13" i="49"/>
  <c r="H14" i="49"/>
  <c r="H15" i="49"/>
  <c r="H16" i="49"/>
  <c r="H17" i="49"/>
  <c r="H18" i="49"/>
  <c r="H19" i="49"/>
  <c r="H20" i="49"/>
  <c r="H21" i="49"/>
  <c r="H22" i="49"/>
  <c r="H23" i="49"/>
  <c r="H24" i="49"/>
  <c r="H25" i="49"/>
  <c r="H26" i="49"/>
  <c r="H27" i="49"/>
  <c r="H28" i="49"/>
  <c r="H29" i="49"/>
  <c r="H5" i="49"/>
  <c r="D6" i="49"/>
  <c r="D7" i="49"/>
  <c r="D8" i="49"/>
  <c r="D9" i="49"/>
  <c r="D10" i="49"/>
  <c r="D11" i="49"/>
  <c r="D12" i="49"/>
  <c r="D13" i="49"/>
  <c r="D14" i="49"/>
  <c r="D15" i="49"/>
  <c r="D16" i="49"/>
  <c r="D17" i="49"/>
  <c r="D18" i="49"/>
  <c r="D19" i="49"/>
  <c r="D20" i="49"/>
  <c r="D21" i="49"/>
  <c r="D22" i="49"/>
  <c r="D23" i="49"/>
  <c r="D24" i="49"/>
  <c r="D25" i="49"/>
  <c r="D26" i="49"/>
  <c r="D27" i="49"/>
  <c r="D28" i="49"/>
  <c r="D29" i="49"/>
  <c r="D5" i="49"/>
  <c r="C18" i="46"/>
  <c r="D18" i="46"/>
  <c r="E18" i="46"/>
  <c r="F18" i="46"/>
  <c r="G18" i="46"/>
  <c r="H18" i="46"/>
  <c r="I18" i="46"/>
  <c r="J18" i="46"/>
  <c r="B18" i="46"/>
  <c r="C12" i="46"/>
  <c r="D12" i="46"/>
  <c r="E12" i="46"/>
  <c r="F12" i="46"/>
  <c r="G12" i="46"/>
  <c r="B12" i="46"/>
  <c r="G6" i="46"/>
  <c r="F6" i="46"/>
  <c r="E6" i="46"/>
  <c r="D6" i="46"/>
  <c r="C6" i="46"/>
  <c r="B6" i="46"/>
  <c r="H46" i="45"/>
  <c r="H44" i="45" s="1"/>
  <c r="G45" i="45"/>
  <c r="F46" i="45"/>
  <c r="F45" i="45"/>
  <c r="E46" i="45"/>
  <c r="E45" i="45"/>
  <c r="D46" i="45"/>
  <c r="D45" i="45"/>
  <c r="C46" i="45"/>
  <c r="C45" i="45"/>
  <c r="H36" i="45"/>
  <c r="H37" i="45"/>
  <c r="H38" i="45"/>
  <c r="H39" i="45"/>
  <c r="H35" i="45"/>
  <c r="C36" i="45"/>
  <c r="D36" i="45"/>
  <c r="E36" i="45"/>
  <c r="F36" i="45"/>
  <c r="G36" i="45"/>
  <c r="C37" i="45"/>
  <c r="D37" i="45"/>
  <c r="E37" i="45"/>
  <c r="F37" i="45"/>
  <c r="G37" i="45"/>
  <c r="C38" i="45"/>
  <c r="D38" i="45"/>
  <c r="E38" i="45"/>
  <c r="F38" i="45"/>
  <c r="G38" i="45"/>
  <c r="C39" i="45"/>
  <c r="D39" i="45"/>
  <c r="E39" i="45"/>
  <c r="F39" i="45"/>
  <c r="G39" i="45"/>
  <c r="D35" i="45"/>
  <c r="E35" i="45"/>
  <c r="F35" i="45"/>
  <c r="G35" i="45"/>
  <c r="C35" i="45"/>
  <c r="A39" i="45"/>
  <c r="A38" i="45"/>
  <c r="A37" i="45"/>
  <c r="A36" i="45"/>
  <c r="A35" i="45"/>
  <c r="H57" i="50"/>
  <c r="H56" i="50"/>
  <c r="H55" i="50"/>
  <c r="H54" i="50"/>
  <c r="D51" i="50"/>
  <c r="D50" i="50"/>
  <c r="D49" i="50"/>
  <c r="D48" i="50"/>
  <c r="D47" i="50"/>
  <c r="D46" i="50"/>
  <c r="D45" i="50"/>
  <c r="D44" i="50"/>
  <c r="D43" i="50"/>
  <c r="D42" i="50"/>
  <c r="D41" i="50"/>
  <c r="D40" i="50"/>
  <c r="F26" i="50"/>
  <c r="G26" i="50"/>
  <c r="H26" i="50"/>
  <c r="F27" i="50"/>
  <c r="G27" i="50"/>
  <c r="H27" i="50"/>
  <c r="F28" i="50"/>
  <c r="G28" i="50"/>
  <c r="H28" i="50"/>
  <c r="F29" i="50"/>
  <c r="G29" i="50"/>
  <c r="H29" i="50"/>
  <c r="F30" i="50"/>
  <c r="G30" i="50"/>
  <c r="H30" i="50"/>
  <c r="F31" i="50"/>
  <c r="G31" i="50"/>
  <c r="H31" i="50"/>
  <c r="F32" i="50"/>
  <c r="G32" i="50"/>
  <c r="H32" i="50"/>
  <c r="F33" i="50"/>
  <c r="G33" i="50"/>
  <c r="H33" i="50"/>
  <c r="F34" i="50"/>
  <c r="G34" i="50"/>
  <c r="H34" i="50"/>
  <c r="G25" i="50"/>
  <c r="H25" i="50"/>
  <c r="F25" i="50"/>
  <c r="A26" i="50"/>
  <c r="B26" i="50"/>
  <c r="C26" i="50"/>
  <c r="A27" i="50"/>
  <c r="B27" i="50"/>
  <c r="C27" i="50"/>
  <c r="A28" i="50"/>
  <c r="B28" i="50"/>
  <c r="C28" i="50"/>
  <c r="A29" i="50"/>
  <c r="B29" i="50"/>
  <c r="C29" i="50"/>
  <c r="A30" i="50"/>
  <c r="B30" i="50"/>
  <c r="C30" i="50"/>
  <c r="A31" i="50"/>
  <c r="B31" i="50"/>
  <c r="C31" i="50"/>
  <c r="A32" i="50"/>
  <c r="B32" i="50"/>
  <c r="C32" i="50"/>
  <c r="A33" i="50"/>
  <c r="B33" i="50"/>
  <c r="C33" i="50"/>
  <c r="A34" i="50"/>
  <c r="B34" i="50"/>
  <c r="C34" i="50"/>
  <c r="B25" i="50"/>
  <c r="C25" i="50"/>
  <c r="A25" i="50"/>
  <c r="I19" i="50"/>
  <c r="I18" i="50"/>
  <c r="H19" i="50"/>
  <c r="H18" i="50"/>
  <c r="F7" i="50"/>
  <c r="G7" i="50"/>
  <c r="F8" i="50"/>
  <c r="G8" i="50"/>
  <c r="F9" i="50"/>
  <c r="G9" i="50"/>
  <c r="F10" i="50"/>
  <c r="G10" i="50"/>
  <c r="G6" i="50"/>
  <c r="F6" i="50"/>
  <c r="A7" i="50"/>
  <c r="B7" i="50"/>
  <c r="C7" i="50"/>
  <c r="D7" i="50"/>
  <c r="A8" i="50"/>
  <c r="B8" i="50"/>
  <c r="C8" i="50"/>
  <c r="D8" i="50"/>
  <c r="A9" i="50"/>
  <c r="B9" i="50"/>
  <c r="C9" i="50"/>
  <c r="D9" i="50"/>
  <c r="A10" i="50"/>
  <c r="B10" i="50"/>
  <c r="C10" i="50"/>
  <c r="D10" i="50"/>
  <c r="B6" i="50"/>
  <c r="C6" i="50"/>
  <c r="D6" i="50"/>
  <c r="A6" i="50"/>
  <c r="E44" i="45" l="1"/>
  <c r="B40" i="40"/>
  <c r="B39" i="40"/>
  <c r="B34" i="40"/>
  <c r="B33" i="40"/>
  <c r="B29" i="40"/>
  <c r="B28" i="40"/>
  <c r="F23" i="40"/>
  <c r="E23" i="40"/>
  <c r="D23" i="40"/>
  <c r="C23" i="40"/>
  <c r="B23" i="40"/>
  <c r="F22" i="40"/>
  <c r="E22" i="40"/>
  <c r="D22" i="40"/>
  <c r="C22" i="40"/>
  <c r="B22" i="40"/>
  <c r="F21" i="40"/>
  <c r="E21" i="40"/>
  <c r="D21" i="40"/>
  <c r="C21" i="40"/>
  <c r="B21" i="40"/>
  <c r="K42" i="24" l="1"/>
  <c r="I42" i="24"/>
  <c r="G42" i="24"/>
  <c r="E42" i="24"/>
  <c r="C42" i="24"/>
  <c r="K26" i="24"/>
  <c r="I26" i="24"/>
  <c r="G26" i="24"/>
  <c r="E26" i="24"/>
  <c r="C26" i="24"/>
  <c r="A29" i="36"/>
  <c r="J28" i="36"/>
  <c r="J27" i="36"/>
  <c r="J26" i="36"/>
  <c r="H28" i="36"/>
  <c r="H27" i="36"/>
  <c r="H26" i="36"/>
  <c r="F28" i="36"/>
  <c r="F27" i="36"/>
  <c r="F26" i="36"/>
  <c r="D28" i="36"/>
  <c r="D27" i="36"/>
  <c r="D26" i="36"/>
  <c r="B28" i="36"/>
  <c r="B27" i="36"/>
  <c r="B26" i="36"/>
  <c r="J22" i="36"/>
  <c r="J21" i="36"/>
  <c r="J20" i="36"/>
  <c r="J19" i="36"/>
  <c r="H22" i="36"/>
  <c r="H21" i="36"/>
  <c r="H20" i="36"/>
  <c r="H19" i="36"/>
  <c r="F22" i="36"/>
  <c r="F21" i="36"/>
  <c r="F20" i="36"/>
  <c r="F19" i="36"/>
  <c r="D22" i="36"/>
  <c r="D21" i="36"/>
  <c r="D20" i="36"/>
  <c r="D19" i="36"/>
  <c r="B22" i="36"/>
  <c r="B21" i="36"/>
  <c r="B20" i="36"/>
  <c r="B19" i="36"/>
  <c r="F19" i="35"/>
  <c r="G19" i="35"/>
  <c r="F20" i="35"/>
  <c r="G20" i="35"/>
  <c r="F21" i="35"/>
  <c r="G21" i="35"/>
  <c r="F22" i="35"/>
  <c r="G22" i="35"/>
  <c r="F23" i="35"/>
  <c r="G23" i="35"/>
  <c r="F24" i="35"/>
  <c r="G24" i="35"/>
  <c r="F25" i="35"/>
  <c r="G25" i="35"/>
  <c r="F26" i="35"/>
  <c r="G26" i="35"/>
  <c r="F27" i="35"/>
  <c r="G27" i="35"/>
  <c r="F28" i="35"/>
  <c r="G28" i="35"/>
  <c r="F29" i="35"/>
  <c r="G29" i="35"/>
  <c r="F30" i="35"/>
  <c r="G30" i="35"/>
  <c r="F31" i="35"/>
  <c r="G31" i="35"/>
  <c r="G18" i="35"/>
  <c r="F18" i="35"/>
  <c r="E30" i="35"/>
  <c r="E28" i="35"/>
  <c r="E26" i="35"/>
  <c r="E24" i="35"/>
  <c r="E22" i="35"/>
  <c r="E20" i="35"/>
  <c r="E18" i="35"/>
  <c r="B42" i="30"/>
  <c r="A42" i="30"/>
  <c r="I37" i="30"/>
  <c r="H37" i="30"/>
  <c r="G37" i="30"/>
  <c r="F37" i="30"/>
  <c r="E37" i="30"/>
  <c r="D37" i="30"/>
  <c r="C37" i="30"/>
  <c r="B37" i="30"/>
  <c r="A37" i="30"/>
  <c r="H34" i="30"/>
  <c r="G34" i="30"/>
  <c r="F34" i="30"/>
  <c r="E34" i="30"/>
  <c r="D34" i="30"/>
  <c r="C34" i="30"/>
  <c r="B34" i="30"/>
  <c r="A34" i="30"/>
  <c r="C30" i="30"/>
  <c r="D30" i="30"/>
  <c r="E30" i="30"/>
  <c r="F30" i="30"/>
  <c r="B30" i="30"/>
  <c r="D25" i="30"/>
  <c r="E25" i="30"/>
  <c r="F25" i="30"/>
  <c r="G25" i="30"/>
  <c r="H25" i="30"/>
  <c r="I25" i="30"/>
  <c r="C25" i="30"/>
  <c r="B25" i="30"/>
  <c r="C20" i="30"/>
  <c r="D20" i="30"/>
  <c r="E20" i="30"/>
  <c r="F20" i="30"/>
  <c r="G20" i="30"/>
  <c r="H20" i="30"/>
  <c r="I20" i="30"/>
  <c r="B20" i="30"/>
  <c r="C15" i="30"/>
  <c r="D15" i="30"/>
  <c r="E15" i="30"/>
  <c r="F15" i="30"/>
  <c r="G15" i="30"/>
  <c r="H15" i="30"/>
  <c r="I15" i="30"/>
  <c r="B15" i="30"/>
  <c r="I10" i="30"/>
  <c r="H10" i="30"/>
  <c r="G10" i="30"/>
  <c r="F10" i="30"/>
  <c r="E10" i="30"/>
  <c r="D10" i="30"/>
  <c r="C10" i="30"/>
  <c r="B10" i="30"/>
  <c r="C7" i="30"/>
  <c r="D7" i="30"/>
  <c r="E7" i="30"/>
  <c r="F7" i="30"/>
  <c r="G7" i="30"/>
  <c r="H7" i="30"/>
  <c r="I7" i="30"/>
  <c r="B7" i="30"/>
  <c r="J41" i="28"/>
  <c r="J40" i="28"/>
  <c r="J39" i="28"/>
  <c r="J38" i="28"/>
  <c r="J37" i="28"/>
  <c r="J36" i="28"/>
  <c r="J35" i="28"/>
  <c r="J34" i="28"/>
  <c r="D41" i="28"/>
  <c r="D40" i="28"/>
  <c r="D39" i="28"/>
  <c r="D38" i="28"/>
  <c r="D37" i="28"/>
  <c r="D36" i="28"/>
  <c r="D35" i="28"/>
  <c r="D34" i="28"/>
  <c r="C41" i="28"/>
  <c r="C40" i="28"/>
  <c r="C39" i="28"/>
  <c r="C38" i="28"/>
  <c r="C37" i="28"/>
  <c r="C36" i="28"/>
  <c r="C35" i="28"/>
  <c r="C34" i="28"/>
  <c r="J27" i="28"/>
  <c r="J26" i="28"/>
  <c r="J25" i="28"/>
  <c r="J24" i="28"/>
  <c r="J23" i="28"/>
  <c r="I27" i="28"/>
  <c r="I26" i="28"/>
  <c r="I25" i="28"/>
  <c r="I24" i="28"/>
  <c r="I23" i="28"/>
  <c r="H27" i="28"/>
  <c r="H26" i="28"/>
  <c r="H25" i="28"/>
  <c r="H24" i="28"/>
  <c r="H23" i="28"/>
  <c r="G27" i="28"/>
  <c r="G26" i="28"/>
  <c r="G25" i="28"/>
  <c r="G24" i="28"/>
  <c r="G23" i="28"/>
  <c r="F27" i="28"/>
  <c r="F26" i="28"/>
  <c r="F25" i="28"/>
  <c r="F24" i="28"/>
  <c r="F23" i="28"/>
  <c r="E27" i="28"/>
  <c r="E26" i="28"/>
  <c r="E25" i="28"/>
  <c r="E24" i="28"/>
  <c r="E23" i="28"/>
  <c r="D27" i="28"/>
  <c r="D26" i="28"/>
  <c r="D25" i="28"/>
  <c r="D24" i="28"/>
  <c r="D23" i="28"/>
  <c r="C27" i="28"/>
  <c r="C26" i="28"/>
  <c r="C25" i="28"/>
  <c r="C24" i="28"/>
  <c r="C23" i="28"/>
  <c r="A27" i="28"/>
  <c r="A26" i="28"/>
  <c r="A25" i="28"/>
  <c r="A24" i="28"/>
  <c r="A23" i="28"/>
  <c r="R40" i="28"/>
  <c r="K16" i="28"/>
  <c r="I16" i="28"/>
  <c r="G16" i="28"/>
  <c r="E16" i="28"/>
  <c r="C16" i="28"/>
  <c r="K15" i="28"/>
  <c r="I15" i="28"/>
  <c r="G15" i="28"/>
  <c r="E15" i="28"/>
  <c r="C15" i="28"/>
  <c r="K14" i="28"/>
  <c r="I14" i="28"/>
  <c r="G14" i="28"/>
  <c r="E14" i="28"/>
  <c r="C14" i="28"/>
  <c r="I9" i="28"/>
  <c r="I8" i="28"/>
  <c r="I7" i="28"/>
  <c r="F8" i="28"/>
  <c r="F9" i="28"/>
  <c r="F7" i="28"/>
  <c r="C9" i="28"/>
  <c r="C8" i="28"/>
  <c r="C7" i="28"/>
  <c r="D39" i="27"/>
  <c r="E39" i="27"/>
  <c r="F39" i="27"/>
  <c r="G39" i="27"/>
  <c r="H39" i="27"/>
  <c r="E38" i="27"/>
  <c r="F38" i="27"/>
  <c r="G38" i="27"/>
  <c r="H38" i="27"/>
  <c r="D38" i="27"/>
  <c r="F37" i="27"/>
  <c r="G37" i="27"/>
  <c r="H37" i="27"/>
  <c r="E37" i="27"/>
  <c r="D37" i="27"/>
  <c r="J32" i="26"/>
  <c r="H32" i="26"/>
  <c r="F32" i="26"/>
  <c r="D32" i="26"/>
  <c r="B32" i="26"/>
  <c r="I17" i="26"/>
  <c r="F17" i="26"/>
  <c r="C17" i="26"/>
  <c r="J5" i="26"/>
  <c r="H5" i="26"/>
  <c r="F5" i="26"/>
  <c r="D5" i="26"/>
  <c r="B5" i="26"/>
  <c r="L3" i="23"/>
  <c r="G3" i="23" s="1"/>
  <c r="C32" i="21"/>
  <c r="M37" i="21"/>
  <c r="C34" i="21" s="1"/>
  <c r="N37" i="21"/>
  <c r="C35" i="21" s="1"/>
  <c r="O37" i="21"/>
  <c r="C36" i="21" s="1"/>
  <c r="L37" i="21"/>
  <c r="C33" i="21" s="1"/>
  <c r="O36" i="21"/>
  <c r="N36" i="21"/>
  <c r="M36" i="21"/>
  <c r="J36" i="21"/>
  <c r="B36" i="21"/>
  <c r="B35" i="21"/>
  <c r="B34" i="21"/>
  <c r="B33" i="21"/>
  <c r="B32" i="21"/>
  <c r="A36" i="21"/>
  <c r="A35" i="21"/>
  <c r="A34" i="21"/>
  <c r="A33" i="21"/>
  <c r="A32" i="21"/>
  <c r="E5" i="27"/>
  <c r="F5" i="27"/>
  <c r="G5" i="27"/>
  <c r="H5" i="27"/>
  <c r="D5" i="27"/>
  <c r="E19" i="27"/>
  <c r="F19" i="27"/>
  <c r="G19" i="27"/>
  <c r="H19" i="27"/>
  <c r="E20" i="27"/>
  <c r="F20" i="27"/>
  <c r="G20" i="27"/>
  <c r="H20" i="27"/>
  <c r="D20" i="27"/>
  <c r="D19" i="27"/>
  <c r="E17" i="27"/>
  <c r="F17" i="27"/>
  <c r="G17" i="27"/>
  <c r="H17" i="27"/>
  <c r="E18" i="27"/>
  <c r="F18" i="27"/>
  <c r="G18" i="27"/>
  <c r="H18" i="27"/>
  <c r="D18" i="27"/>
  <c r="D17" i="27"/>
  <c r="E15" i="27"/>
  <c r="F15" i="27"/>
  <c r="G15" i="27"/>
  <c r="H15" i="27"/>
  <c r="E16" i="27"/>
  <c r="F16" i="27"/>
  <c r="G16" i="27"/>
  <c r="H16" i="27"/>
  <c r="D16" i="27"/>
  <c r="D15" i="27"/>
  <c r="E13" i="27"/>
  <c r="F13" i="27"/>
  <c r="G13" i="27"/>
  <c r="H13" i="27"/>
  <c r="E14" i="27"/>
  <c r="F14" i="27"/>
  <c r="G14" i="27"/>
  <c r="H14" i="27"/>
  <c r="D14" i="27"/>
  <c r="D13" i="27"/>
  <c r="E11" i="27"/>
  <c r="F11" i="27"/>
  <c r="G11" i="27"/>
  <c r="H11" i="27"/>
  <c r="E12" i="27"/>
  <c r="F12" i="27"/>
  <c r="G12" i="27"/>
  <c r="H12" i="27"/>
  <c r="D12" i="27"/>
  <c r="D11" i="27"/>
  <c r="E9" i="27"/>
  <c r="F9" i="27"/>
  <c r="G9" i="27"/>
  <c r="H9" i="27"/>
  <c r="E10" i="27"/>
  <c r="F10" i="27"/>
  <c r="G10" i="27"/>
  <c r="H10" i="27"/>
  <c r="D10" i="27"/>
  <c r="D9" i="27"/>
  <c r="E6" i="27"/>
  <c r="F6" i="27"/>
  <c r="G6" i="27"/>
  <c r="H6" i="27"/>
  <c r="E7" i="27"/>
  <c r="F7" i="27"/>
  <c r="G7" i="27"/>
  <c r="H7" i="27"/>
  <c r="E8" i="27"/>
  <c r="F8" i="27"/>
  <c r="G8" i="27"/>
  <c r="H8" i="27"/>
  <c r="D8" i="27"/>
  <c r="D7" i="27"/>
  <c r="D6" i="27"/>
  <c r="J34" i="26"/>
  <c r="J33" i="26"/>
  <c r="H34" i="26"/>
  <c r="H33" i="26"/>
  <c r="F34" i="26"/>
  <c r="F33" i="26"/>
  <c r="D34" i="26"/>
  <c r="D33" i="26"/>
  <c r="B34" i="26"/>
  <c r="B33" i="26"/>
  <c r="K26" i="26"/>
  <c r="K25" i="26"/>
  <c r="K24" i="26"/>
  <c r="K23" i="26"/>
  <c r="K22" i="26"/>
  <c r="K21" i="26"/>
  <c r="K20" i="26"/>
  <c r="K19" i="26"/>
  <c r="J26" i="26"/>
  <c r="J25" i="26"/>
  <c r="J24" i="26"/>
  <c r="J23" i="26"/>
  <c r="J22" i="26"/>
  <c r="J21" i="26"/>
  <c r="J20" i="26"/>
  <c r="J19" i="26"/>
  <c r="I26" i="26"/>
  <c r="I25" i="26"/>
  <c r="I24" i="26"/>
  <c r="I23" i="26"/>
  <c r="I22" i="26"/>
  <c r="I21" i="26"/>
  <c r="I20" i="26"/>
  <c r="I19" i="26"/>
  <c r="H26" i="26"/>
  <c r="H25" i="26"/>
  <c r="H24" i="26"/>
  <c r="H23" i="26"/>
  <c r="H22" i="26"/>
  <c r="H21" i="26"/>
  <c r="H20" i="26"/>
  <c r="H19" i="26"/>
  <c r="G26" i="26"/>
  <c r="G25" i="26"/>
  <c r="G24" i="26"/>
  <c r="G23" i="26"/>
  <c r="G22" i="26"/>
  <c r="G21" i="26"/>
  <c r="G20" i="26"/>
  <c r="G19" i="26"/>
  <c r="F26" i="26"/>
  <c r="F25" i="26"/>
  <c r="F24" i="26"/>
  <c r="F23" i="26"/>
  <c r="F22" i="26"/>
  <c r="F21" i="26"/>
  <c r="F20" i="26"/>
  <c r="F19" i="26"/>
  <c r="E26" i="26"/>
  <c r="E25" i="26"/>
  <c r="E24" i="26"/>
  <c r="E23" i="26"/>
  <c r="E22" i="26"/>
  <c r="E21" i="26"/>
  <c r="E20" i="26"/>
  <c r="E19" i="26"/>
  <c r="D26" i="26"/>
  <c r="D25" i="26"/>
  <c r="D24" i="26"/>
  <c r="D23" i="26"/>
  <c r="D22" i="26"/>
  <c r="D21" i="26"/>
  <c r="D20" i="26"/>
  <c r="D19" i="26"/>
  <c r="C26" i="26"/>
  <c r="C25" i="26"/>
  <c r="C24" i="26"/>
  <c r="C23" i="26"/>
  <c r="C22" i="26"/>
  <c r="C21" i="26"/>
  <c r="C20" i="26"/>
  <c r="C19" i="26"/>
  <c r="K12" i="26"/>
  <c r="J12" i="26"/>
  <c r="I12" i="26"/>
  <c r="H12" i="26"/>
  <c r="G12" i="26"/>
  <c r="F12" i="26"/>
  <c r="E12" i="26"/>
  <c r="D12" i="26"/>
  <c r="C12" i="26"/>
  <c r="B12" i="26"/>
  <c r="K11" i="26"/>
  <c r="J11" i="26"/>
  <c r="I11" i="26"/>
  <c r="H11" i="26"/>
  <c r="G11" i="26"/>
  <c r="F11" i="26"/>
  <c r="E11" i="26"/>
  <c r="D11" i="26"/>
  <c r="C11" i="26"/>
  <c r="B11" i="26"/>
  <c r="K10" i="26"/>
  <c r="J10" i="26"/>
  <c r="I10" i="26"/>
  <c r="H10" i="26"/>
  <c r="G10" i="26"/>
  <c r="F10" i="26"/>
  <c r="E10" i="26"/>
  <c r="D10" i="26"/>
  <c r="C10" i="26"/>
  <c r="B10" i="26"/>
  <c r="K9" i="26"/>
  <c r="J9" i="26"/>
  <c r="I9" i="26"/>
  <c r="H9" i="26"/>
  <c r="G9" i="26"/>
  <c r="F9" i="26"/>
  <c r="E9" i="26"/>
  <c r="D9" i="26"/>
  <c r="C9" i="26"/>
  <c r="B9" i="26"/>
  <c r="K8" i="26"/>
  <c r="J8" i="26"/>
  <c r="I8" i="26"/>
  <c r="H8" i="26"/>
  <c r="G8" i="26"/>
  <c r="F8" i="26"/>
  <c r="E8" i="26"/>
  <c r="D8" i="26"/>
  <c r="C8" i="26"/>
  <c r="B8" i="26"/>
  <c r="C7" i="26"/>
  <c r="D7" i="26"/>
  <c r="E7" i="26"/>
  <c r="F7" i="26"/>
  <c r="G7" i="26"/>
  <c r="H7" i="26"/>
  <c r="I7" i="26"/>
  <c r="J7" i="26"/>
  <c r="K7" i="26"/>
  <c r="B7" i="26"/>
  <c r="K44" i="24"/>
  <c r="I44" i="24"/>
  <c r="I43" i="24"/>
  <c r="G44" i="24"/>
  <c r="G43" i="24"/>
  <c r="E44" i="24"/>
  <c r="E43" i="24"/>
  <c r="C44" i="24"/>
  <c r="C43" i="24"/>
  <c r="O38" i="24"/>
  <c r="O37" i="24"/>
  <c r="O36" i="24"/>
  <c r="O35" i="24"/>
  <c r="O34" i="24"/>
  <c r="N38" i="24"/>
  <c r="N37" i="24"/>
  <c r="N36" i="24"/>
  <c r="N35" i="24"/>
  <c r="N34" i="24"/>
  <c r="M38" i="24"/>
  <c r="M37" i="24"/>
  <c r="M35" i="24"/>
  <c r="M34" i="24"/>
  <c r="L38" i="24"/>
  <c r="L37" i="24"/>
  <c r="L36" i="24"/>
  <c r="L35" i="24"/>
  <c r="L34" i="24"/>
  <c r="K38" i="24"/>
  <c r="K37" i="24"/>
  <c r="K36" i="24"/>
  <c r="K35" i="24"/>
  <c r="K34" i="24"/>
  <c r="J37" i="24"/>
  <c r="J36" i="24"/>
  <c r="J35" i="24"/>
  <c r="J34" i="24"/>
  <c r="I38" i="24"/>
  <c r="I37" i="24"/>
  <c r="I36" i="24"/>
  <c r="I35" i="24"/>
  <c r="I34" i="24"/>
  <c r="H38" i="24"/>
  <c r="H37" i="24"/>
  <c r="H36" i="24"/>
  <c r="H35" i="24"/>
  <c r="H34" i="24"/>
  <c r="F38" i="24"/>
  <c r="F37" i="24"/>
  <c r="F36" i="24"/>
  <c r="F34" i="24"/>
  <c r="D38" i="24"/>
  <c r="D37" i="24"/>
  <c r="D36" i="24"/>
  <c r="C38" i="24"/>
  <c r="C37" i="24"/>
  <c r="C35" i="24"/>
  <c r="C34" i="24"/>
  <c r="K28" i="24"/>
  <c r="I28" i="24"/>
  <c r="I27" i="24"/>
  <c r="G28" i="24"/>
  <c r="G27" i="24"/>
  <c r="E28" i="24"/>
  <c r="E27" i="24"/>
  <c r="C28" i="24"/>
  <c r="C27" i="24"/>
  <c r="V26" i="24"/>
  <c r="D32" i="24" s="1"/>
  <c r="X26" i="24"/>
  <c r="U27" i="24"/>
  <c r="H27" i="104"/>
  <c r="H26" i="104"/>
  <c r="H25" i="104"/>
  <c r="H24" i="104"/>
  <c r="E27" i="104"/>
  <c r="E26" i="104"/>
  <c r="E25" i="104"/>
  <c r="E24" i="104"/>
  <c r="G27" i="104"/>
  <c r="G26" i="104"/>
  <c r="G25" i="104"/>
  <c r="G24" i="104"/>
  <c r="F27" i="104"/>
  <c r="F26" i="104"/>
  <c r="F25" i="104"/>
  <c r="F24" i="104"/>
  <c r="D25" i="104"/>
  <c r="D26" i="104"/>
  <c r="D27" i="104"/>
  <c r="D24" i="104"/>
  <c r="B25" i="104"/>
  <c r="B26" i="104"/>
  <c r="B27" i="104"/>
  <c r="B24" i="104"/>
  <c r="G18" i="104"/>
  <c r="G17" i="104"/>
  <c r="F18" i="104"/>
  <c r="F17" i="104"/>
  <c r="E18" i="104"/>
  <c r="E17" i="104"/>
  <c r="D18" i="104"/>
  <c r="D17" i="104"/>
  <c r="B18" i="104"/>
  <c r="B17" i="104"/>
  <c r="G13" i="104"/>
  <c r="G12" i="104"/>
  <c r="F13" i="104"/>
  <c r="F12" i="104"/>
  <c r="E13" i="104"/>
  <c r="E12" i="104"/>
  <c r="D13" i="104"/>
  <c r="D12" i="104"/>
  <c r="B13" i="104"/>
  <c r="B12" i="104"/>
  <c r="M20" i="23"/>
  <c r="M3" i="20"/>
  <c r="M32" i="129"/>
  <c r="M31" i="129"/>
  <c r="M30" i="129" l="1"/>
  <c r="L5" i="126"/>
  <c r="L16" i="126"/>
  <c r="L33" i="126"/>
  <c r="P4" i="125"/>
  <c r="P15" i="125"/>
  <c r="P26" i="125"/>
  <c r="P35" i="125"/>
  <c r="L4" i="128"/>
  <c r="R4" i="131"/>
  <c r="R11" i="131"/>
  <c r="R16" i="131"/>
  <c r="R20" i="131"/>
  <c r="R31" i="131"/>
  <c r="N5" i="15"/>
  <c r="T4" i="19"/>
  <c r="T15" i="19"/>
  <c r="T27" i="19"/>
  <c r="T37" i="19"/>
  <c r="M33" i="83" l="1"/>
  <c r="M7" i="83"/>
  <c r="M6" i="83"/>
  <c r="M5" i="83"/>
  <c r="M4" i="83"/>
  <c r="M4" i="82"/>
  <c r="N26" i="81"/>
  <c r="N20" i="81"/>
  <c r="N19" i="81"/>
  <c r="O38" i="80"/>
  <c r="O37" i="80"/>
  <c r="O5" i="80"/>
  <c r="O4" i="80"/>
  <c r="O27" i="79"/>
  <c r="O26" i="79"/>
  <c r="O6" i="79"/>
  <c r="O5" i="79"/>
  <c r="O40" i="78"/>
  <c r="O35" i="78"/>
  <c r="O31" i="78"/>
  <c r="O28" i="78"/>
  <c r="O19" i="78"/>
  <c r="O7" i="78"/>
  <c r="O6" i="78"/>
  <c r="O5" i="78"/>
  <c r="O44" i="68"/>
  <c r="O39" i="68"/>
  <c r="O38" i="68"/>
  <c r="O33" i="68"/>
  <c r="O32" i="68"/>
  <c r="O25" i="68"/>
  <c r="O19" i="68"/>
  <c r="O9" i="68"/>
  <c r="O4" i="68"/>
  <c r="N36" i="67"/>
  <c r="N29" i="67"/>
  <c r="N14" i="67"/>
  <c r="N4" i="67"/>
  <c r="Q36" i="66"/>
  <c r="Q35" i="66"/>
  <c r="Q34" i="66"/>
  <c r="Q6" i="66"/>
  <c r="Q5" i="66"/>
  <c r="Q42" i="65"/>
  <c r="Q30" i="65"/>
  <c r="Q24" i="65"/>
  <c r="Q12" i="65"/>
  <c r="Q5" i="65"/>
  <c r="Q4" i="65"/>
  <c r="T33" i="64"/>
  <c r="T13" i="64"/>
  <c r="T4" i="64"/>
  <c r="M45" i="63"/>
  <c r="M29" i="63"/>
  <c r="M19" i="63"/>
  <c r="M5" i="63"/>
  <c r="Q4" i="61"/>
  <c r="Q4" i="60"/>
  <c r="L4" i="59"/>
  <c r="L4" i="58"/>
  <c r="L4" i="57"/>
  <c r="O42" i="56"/>
  <c r="O4" i="56"/>
  <c r="R42" i="55"/>
  <c r="R18" i="55"/>
  <c r="R10" i="55"/>
  <c r="R4" i="55"/>
  <c r="N45" i="54"/>
  <c r="N40" i="54"/>
  <c r="N31" i="54"/>
  <c r="N21" i="54"/>
  <c r="N5" i="54"/>
  <c r="P38" i="106"/>
  <c r="P34" i="106"/>
  <c r="P25" i="106"/>
  <c r="P14" i="106"/>
  <c r="K5" i="53"/>
  <c r="P4" i="106"/>
  <c r="P9" i="106"/>
  <c r="P41" i="110"/>
  <c r="P28" i="110"/>
  <c r="P15" i="110"/>
  <c r="P4" i="110"/>
  <c r="Q26" i="109"/>
  <c r="Q23" i="109"/>
  <c r="Q17" i="109"/>
  <c r="Q6" i="109"/>
  <c r="N79" i="77"/>
  <c r="N69" i="77"/>
  <c r="N49" i="77"/>
  <c r="N48" i="77"/>
  <c r="N16" i="77"/>
  <c r="N15" i="77"/>
  <c r="N14" i="77"/>
  <c r="N6" i="77"/>
  <c r="N5" i="77"/>
  <c r="L5" i="76"/>
  <c r="R6" i="75"/>
  <c r="R50" i="75"/>
  <c r="R39" i="75"/>
  <c r="R36" i="75"/>
  <c r="R7" i="75"/>
  <c r="R5" i="75"/>
  <c r="N46" i="107"/>
  <c r="N45" i="107"/>
  <c r="N40" i="107"/>
  <c r="N39" i="107"/>
  <c r="N32" i="107"/>
  <c r="N4" i="107"/>
  <c r="M33" i="73"/>
  <c r="M22" i="73"/>
  <c r="M4" i="73"/>
  <c r="L59" i="133"/>
  <c r="L53" i="133"/>
  <c r="L43" i="133"/>
  <c r="L33" i="133"/>
  <c r="L7" i="133"/>
  <c r="L6" i="133"/>
  <c r="L5" i="133"/>
  <c r="R33" i="71"/>
  <c r="R32" i="71"/>
  <c r="R6" i="71"/>
  <c r="R5" i="71"/>
  <c r="R4" i="71"/>
  <c r="R43" i="70"/>
  <c r="R42" i="70"/>
  <c r="R41" i="70"/>
  <c r="R8" i="70"/>
  <c r="R7" i="70"/>
  <c r="R6" i="70"/>
  <c r="R5" i="70"/>
  <c r="R4" i="70"/>
  <c r="R9" i="69"/>
  <c r="R8" i="69"/>
  <c r="R7" i="69"/>
  <c r="R6" i="69"/>
  <c r="O16" i="51"/>
  <c r="O4" i="51"/>
  <c r="N58" i="49"/>
  <c r="N55" i="49"/>
  <c r="N50" i="49"/>
  <c r="N45" i="49"/>
  <c r="N39" i="49"/>
  <c r="N33" i="49"/>
  <c r="N4" i="49"/>
  <c r="N5" i="48"/>
  <c r="N4" i="48"/>
  <c r="N5" i="47"/>
  <c r="N4" i="47"/>
  <c r="P23" i="46"/>
  <c r="P22" i="46"/>
  <c r="P16" i="46"/>
  <c r="P4" i="46"/>
  <c r="R42" i="45"/>
  <c r="R32" i="45"/>
  <c r="R17" i="45"/>
  <c r="R16" i="45"/>
  <c r="R5" i="45"/>
  <c r="R4" i="45"/>
  <c r="R5" i="44"/>
  <c r="R4" i="44"/>
  <c r="R5" i="43"/>
  <c r="R4" i="43"/>
  <c r="S14" i="42"/>
  <c r="S13" i="42"/>
  <c r="S4" i="42"/>
  <c r="R45" i="41"/>
  <c r="R44" i="41"/>
  <c r="R6" i="41"/>
  <c r="R5" i="41"/>
  <c r="O32" i="50"/>
  <c r="O26" i="50"/>
  <c r="O23" i="50"/>
  <c r="O14" i="50"/>
  <c r="O5" i="50"/>
  <c r="L35" i="40"/>
  <c r="L19" i="40"/>
  <c r="L18" i="40"/>
  <c r="L4" i="40"/>
  <c r="J4" i="39"/>
  <c r="J4" i="38"/>
  <c r="P24" i="37"/>
  <c r="P18" i="37"/>
  <c r="P17" i="37"/>
  <c r="P6" i="37"/>
  <c r="P5" i="37"/>
  <c r="Q13" i="36"/>
  <c r="Q12" i="36"/>
  <c r="Q11" i="36"/>
  <c r="Q10" i="36"/>
  <c r="Q25" i="36"/>
  <c r="Q17" i="36"/>
  <c r="Q5" i="36"/>
  <c r="N16" i="35"/>
  <c r="N4" i="35"/>
  <c r="L4" i="34"/>
  <c r="L4" i="33"/>
  <c r="L15" i="32"/>
  <c r="L4" i="32"/>
  <c r="L46" i="31"/>
  <c r="L4" i="31"/>
  <c r="O45" i="30"/>
  <c r="O37" i="30"/>
  <c r="O30" i="30"/>
  <c r="O24" i="30"/>
  <c r="O18" i="30"/>
  <c r="O13" i="30"/>
  <c r="O5" i="30"/>
  <c r="O4" i="29"/>
  <c r="R47" i="28"/>
  <c r="R26" i="28"/>
  <c r="R20" i="28"/>
  <c r="R4" i="28"/>
  <c r="N37" i="27"/>
  <c r="N36" i="27"/>
  <c r="N4" i="27"/>
  <c r="Q34" i="26"/>
  <c r="Q17" i="26"/>
  <c r="Q4" i="26"/>
  <c r="J39" i="25"/>
  <c r="J29" i="25"/>
  <c r="J4" i="25"/>
  <c r="U49" i="24"/>
  <c r="U25" i="24"/>
  <c r="U16" i="24"/>
  <c r="U6" i="24"/>
  <c r="N23" i="104"/>
  <c r="N11" i="104"/>
  <c r="N6" i="104"/>
  <c r="O48" i="103"/>
  <c r="O38" i="103"/>
  <c r="O32" i="103"/>
  <c r="O20" i="103"/>
  <c r="O15" i="103"/>
  <c r="O6" i="103"/>
  <c r="M19" i="23"/>
  <c r="M4" i="23"/>
  <c r="M22" i="22"/>
  <c r="M4" i="22"/>
  <c r="M30" i="21"/>
  <c r="J55" i="20"/>
  <c r="J30" i="20"/>
  <c r="J25" i="20"/>
  <c r="J20" i="20"/>
  <c r="J15" i="20"/>
  <c r="J10" i="20"/>
  <c r="J5" i="20"/>
  <c r="V4" i="102"/>
  <c r="DM3" i="18"/>
  <c r="R4" i="100"/>
  <c r="M15" i="129"/>
  <c r="O7" i="129" l="1"/>
  <c r="A23" i="79" l="1"/>
  <c r="G19" i="63"/>
  <c r="G39" i="63" l="1"/>
  <c r="G38" i="63"/>
  <c r="G37" i="63"/>
  <c r="G36" i="63"/>
  <c r="G35" i="63"/>
  <c r="G34" i="63"/>
  <c r="G33" i="63"/>
  <c r="F39" i="63"/>
  <c r="F38" i="63"/>
  <c r="F37" i="63"/>
  <c r="F36" i="63"/>
  <c r="F35" i="63"/>
  <c r="F34" i="63"/>
  <c r="F33" i="63"/>
  <c r="E39" i="63"/>
  <c r="E38" i="63"/>
  <c r="E37" i="63"/>
  <c r="E36" i="63"/>
  <c r="E35" i="63"/>
  <c r="E34" i="63"/>
  <c r="E33" i="63"/>
  <c r="D39" i="63"/>
  <c r="D38" i="63"/>
  <c r="D37" i="63"/>
  <c r="D36" i="63"/>
  <c r="D35" i="63"/>
  <c r="D34" i="63"/>
  <c r="D33" i="63"/>
  <c r="C39" i="63"/>
  <c r="C38" i="63"/>
  <c r="C37" i="63"/>
  <c r="C36" i="63"/>
  <c r="C35" i="63"/>
  <c r="C34" i="63"/>
  <c r="C33" i="63"/>
  <c r="G32" i="63"/>
  <c r="F32" i="63"/>
  <c r="E32" i="63"/>
  <c r="D32" i="63"/>
  <c r="C32" i="63"/>
  <c r="G31" i="63"/>
  <c r="F31" i="63"/>
  <c r="E31" i="63"/>
  <c r="D31" i="63"/>
  <c r="C31" i="63"/>
  <c r="G30" i="63"/>
  <c r="F30" i="63"/>
  <c r="E30" i="63"/>
  <c r="D30" i="63"/>
  <c r="C30" i="63"/>
  <c r="A49" i="56"/>
  <c r="A48" i="56"/>
  <c r="A47" i="56"/>
  <c r="A46" i="56"/>
  <c r="A45" i="56"/>
  <c r="C46" i="56"/>
  <c r="D46" i="56"/>
  <c r="E46" i="56"/>
  <c r="F46" i="56"/>
  <c r="G46" i="56"/>
  <c r="H46" i="56"/>
  <c r="I46" i="56"/>
  <c r="C47" i="56"/>
  <c r="D47" i="56"/>
  <c r="E47" i="56"/>
  <c r="F47" i="56"/>
  <c r="G47" i="56"/>
  <c r="H47" i="56"/>
  <c r="I47" i="56"/>
  <c r="C48" i="56"/>
  <c r="D48" i="56"/>
  <c r="E48" i="56"/>
  <c r="F48" i="56"/>
  <c r="G48" i="56"/>
  <c r="H48" i="56"/>
  <c r="I48" i="56"/>
  <c r="D49" i="56"/>
  <c r="E49" i="56"/>
  <c r="F49" i="56"/>
  <c r="G49" i="56"/>
  <c r="H49" i="56"/>
  <c r="I49" i="56"/>
  <c r="D45" i="56"/>
  <c r="E45" i="56"/>
  <c r="F45" i="56"/>
  <c r="G45" i="56"/>
  <c r="H45" i="56"/>
  <c r="I45" i="56"/>
  <c r="C45" i="56"/>
  <c r="C49" i="56"/>
  <c r="P4" i="54"/>
  <c r="A17" i="54" s="1"/>
  <c r="J4" i="110"/>
  <c r="F4" i="110"/>
  <c r="E4" i="110"/>
  <c r="J7" i="110"/>
  <c r="J6" i="110"/>
  <c r="J5" i="110"/>
  <c r="I7" i="110"/>
  <c r="I6" i="110"/>
  <c r="I5" i="110"/>
  <c r="H7" i="110"/>
  <c r="H6" i="110"/>
  <c r="G7" i="110"/>
  <c r="G6" i="110"/>
  <c r="F7" i="110"/>
  <c r="F6" i="110"/>
  <c r="E7" i="110"/>
  <c r="E6" i="110"/>
  <c r="E16" i="133" l="1"/>
  <c r="F4" i="133"/>
  <c r="A2" i="133"/>
  <c r="A1" i="133"/>
  <c r="P15" i="35"/>
  <c r="A32" i="35" s="1"/>
  <c r="M32" i="24"/>
  <c r="K31" i="26"/>
  <c r="K4" i="26"/>
  <c r="A18" i="125" l="1"/>
  <c r="B18" i="125"/>
  <c r="C18" i="125"/>
  <c r="D18" i="125"/>
  <c r="E18" i="125"/>
  <c r="F18" i="125"/>
  <c r="G18" i="125"/>
  <c r="A19" i="125"/>
  <c r="B19" i="125"/>
  <c r="C19" i="125"/>
  <c r="D19" i="125"/>
  <c r="E19" i="125"/>
  <c r="F19" i="125"/>
  <c r="G19" i="125"/>
  <c r="A20" i="125"/>
  <c r="B20" i="125"/>
  <c r="C20" i="125"/>
  <c r="D20" i="125"/>
  <c r="E20" i="125"/>
  <c r="F20" i="125"/>
  <c r="G20" i="125"/>
  <c r="A21" i="125"/>
  <c r="B21" i="125"/>
  <c r="C21" i="125"/>
  <c r="D21" i="125"/>
  <c r="E21" i="125"/>
  <c r="F21" i="125"/>
  <c r="G21" i="125"/>
  <c r="A22" i="125"/>
  <c r="B22" i="125"/>
  <c r="C22" i="125"/>
  <c r="D22" i="125"/>
  <c r="E22" i="125"/>
  <c r="F22" i="125"/>
  <c r="G22" i="125"/>
  <c r="A29" i="125"/>
  <c r="B29" i="125"/>
  <c r="C29" i="125"/>
  <c r="D29" i="125"/>
  <c r="A30" i="125"/>
  <c r="B30" i="125"/>
  <c r="C30" i="125"/>
  <c r="D30" i="125"/>
  <c r="A31" i="125"/>
  <c r="B31" i="125"/>
  <c r="C31" i="125"/>
  <c r="D31" i="125"/>
  <c r="A32" i="125"/>
  <c r="B32" i="125"/>
  <c r="C32" i="125"/>
  <c r="D32" i="125"/>
  <c r="A33" i="125"/>
  <c r="B33" i="125"/>
  <c r="C33" i="125"/>
  <c r="D33" i="125"/>
  <c r="H29" i="125"/>
  <c r="I29" i="125"/>
  <c r="J29" i="125"/>
  <c r="F30" i="125"/>
  <c r="H30" i="125"/>
  <c r="I30" i="125"/>
  <c r="J30" i="125"/>
  <c r="F31" i="125"/>
  <c r="H31" i="125"/>
  <c r="I31" i="125"/>
  <c r="J31" i="125"/>
  <c r="F32" i="125"/>
  <c r="H32" i="125"/>
  <c r="I32" i="125"/>
  <c r="J32" i="125"/>
  <c r="F33" i="125"/>
  <c r="H33" i="125"/>
  <c r="I33" i="125"/>
  <c r="J33" i="125"/>
  <c r="F34" i="125"/>
  <c r="H34" i="125"/>
  <c r="I34" i="125"/>
  <c r="J34" i="125"/>
  <c r="F35" i="125"/>
  <c r="H35" i="125"/>
  <c r="I35" i="125"/>
  <c r="J35" i="125"/>
  <c r="F36" i="125"/>
  <c r="H36" i="125"/>
  <c r="I36" i="125"/>
  <c r="J36" i="125"/>
  <c r="F37" i="125"/>
  <c r="H37" i="125"/>
  <c r="I37" i="125"/>
  <c r="J37" i="125"/>
  <c r="F38" i="125"/>
  <c r="H38" i="125"/>
  <c r="I38" i="125"/>
  <c r="J38" i="125"/>
  <c r="F39" i="125"/>
  <c r="H39" i="125"/>
  <c r="I39" i="125"/>
  <c r="J39" i="125"/>
  <c r="F36" i="131"/>
  <c r="E36" i="131"/>
  <c r="D36" i="131"/>
  <c r="F35" i="131"/>
  <c r="E35" i="131"/>
  <c r="D35" i="131"/>
  <c r="F34" i="131"/>
  <c r="E34" i="131"/>
  <c r="D34" i="131"/>
  <c r="F33" i="131"/>
  <c r="E33" i="131"/>
  <c r="D33" i="131"/>
  <c r="L21" i="131"/>
  <c r="K21" i="131"/>
  <c r="L20" i="131"/>
  <c r="K20" i="131"/>
  <c r="K19" i="131"/>
  <c r="L18" i="131"/>
  <c r="K18" i="131"/>
  <c r="L17" i="131"/>
  <c r="K17" i="131"/>
  <c r="L16" i="131"/>
  <c r="K16" i="131"/>
  <c r="L15" i="131"/>
  <c r="K15" i="131"/>
  <c r="L14" i="131"/>
  <c r="K14" i="131"/>
  <c r="G8" i="131"/>
  <c r="Q8" i="131"/>
  <c r="G7" i="131" s="1"/>
  <c r="F8" i="131"/>
  <c r="E8" i="131"/>
  <c r="D8" i="131"/>
  <c r="F7" i="131"/>
  <c r="E7" i="131"/>
  <c r="D7" i="131"/>
  <c r="A2" i="131"/>
  <c r="A1" i="131"/>
  <c r="V57" i="129"/>
  <c r="S57" i="129"/>
  <c r="V56" i="129"/>
  <c r="S56" i="129"/>
  <c r="V55" i="129"/>
  <c r="S55" i="129"/>
  <c r="V54" i="129"/>
  <c r="S54" i="129"/>
  <c r="V53" i="129"/>
  <c r="S53" i="129"/>
  <c r="V52" i="129"/>
  <c r="S52" i="129"/>
  <c r="V51" i="129"/>
  <c r="S51" i="129"/>
  <c r="V50" i="129"/>
  <c r="S50" i="129"/>
  <c r="V49" i="129"/>
  <c r="S49" i="129"/>
  <c r="V48" i="129"/>
  <c r="S48" i="129"/>
  <c r="V47" i="129"/>
  <c r="S47" i="129"/>
  <c r="V46" i="129"/>
  <c r="S46" i="129"/>
  <c r="V45" i="129"/>
  <c r="S45" i="129"/>
  <c r="V44" i="129"/>
  <c r="S44" i="129"/>
  <c r="V43" i="129"/>
  <c r="S43" i="129"/>
  <c r="V42" i="129"/>
  <c r="S42" i="129"/>
  <c r="V41" i="129"/>
  <c r="S41" i="129"/>
  <c r="V40" i="129"/>
  <c r="S40" i="129"/>
  <c r="V39" i="129"/>
  <c r="V58" i="129" s="1"/>
  <c r="S39" i="129"/>
  <c r="S58" i="129" s="1"/>
  <c r="B30" i="129" s="1"/>
  <c r="E11" i="129"/>
  <c r="D11" i="129"/>
  <c r="C11" i="129"/>
  <c r="B11" i="129"/>
  <c r="A11" i="129"/>
  <c r="A2" i="129"/>
  <c r="A1" i="129"/>
  <c r="J40" i="125" l="1"/>
  <c r="H40" i="125"/>
  <c r="I40" i="125"/>
  <c r="H5" i="82"/>
  <c r="B36" i="67"/>
  <c r="G13" i="67"/>
  <c r="H3" i="67"/>
  <c r="H41" i="65"/>
  <c r="H27" i="65"/>
  <c r="N3" i="64"/>
  <c r="G5" i="63"/>
  <c r="I42" i="56"/>
  <c r="L10" i="55"/>
  <c r="J3" i="110"/>
  <c r="K6" i="109"/>
  <c r="I5" i="50"/>
  <c r="D4" i="50"/>
  <c r="F20" i="40"/>
  <c r="K25" i="36"/>
  <c r="K18" i="36"/>
  <c r="J20" i="28"/>
  <c r="L13" i="28"/>
  <c r="H35" i="27"/>
  <c r="H4" i="27"/>
  <c r="K16" i="26"/>
  <c r="L41" i="24"/>
  <c r="L25" i="24"/>
  <c r="P4" i="77" l="1"/>
  <c r="T4" i="75" l="1"/>
  <c r="T5" i="75"/>
  <c r="N21" i="22"/>
  <c r="N3" i="22"/>
  <c r="L28" i="25"/>
  <c r="A35" i="25" s="1"/>
  <c r="T3" i="71"/>
  <c r="A31" i="71" s="1"/>
  <c r="T40" i="70"/>
  <c r="T3" i="70"/>
  <c r="A32" i="70" s="1"/>
  <c r="T4" i="69"/>
  <c r="P44" i="107"/>
  <c r="P38" i="107"/>
  <c r="P31" i="107"/>
  <c r="A36" i="107" s="1"/>
  <c r="A22" i="75" l="1"/>
  <c r="M3" i="49"/>
  <c r="H3" i="49" s="1"/>
  <c r="U15" i="45"/>
  <c r="S15" i="45"/>
  <c r="L3" i="21"/>
  <c r="M4" i="20"/>
  <c r="K3" i="20"/>
  <c r="A4" i="20" s="1"/>
  <c r="B15" i="111"/>
  <c r="B14" i="111"/>
  <c r="B11" i="111"/>
  <c r="B10" i="111"/>
  <c r="T26" i="24" l="1"/>
  <c r="K34" i="40"/>
  <c r="Q39" i="28"/>
  <c r="Q36" i="134"/>
  <c r="L22" i="134" s="1"/>
  <c r="Q33" i="134"/>
  <c r="H22" i="134" s="1"/>
  <c r="Q43" i="134"/>
  <c r="L32" i="134" s="1"/>
  <c r="Q3" i="134"/>
  <c r="O35" i="110"/>
  <c r="J25" i="110" s="1"/>
  <c r="O40" i="110"/>
  <c r="O34" i="125"/>
  <c r="J27" i="125" s="1"/>
  <c r="Q30" i="131"/>
  <c r="L31" i="131" s="1"/>
  <c r="Q15" i="131"/>
  <c r="E12" i="131" s="1"/>
  <c r="Q19" i="131"/>
  <c r="L12" i="131" s="1"/>
  <c r="Q10" i="131"/>
  <c r="L6" i="131" s="1"/>
  <c r="K3" i="31"/>
  <c r="L32" i="83"/>
  <c r="G33" i="83" s="1"/>
  <c r="M25" i="81"/>
  <c r="F25" i="81" s="1"/>
  <c r="M11" i="81"/>
  <c r="N36" i="80"/>
  <c r="I36" i="80" s="1"/>
  <c r="N25" i="79"/>
  <c r="H25" i="79" s="1"/>
  <c r="N34" i="78"/>
  <c r="F37" i="78" s="1"/>
  <c r="N18" i="78"/>
  <c r="I14" i="78" s="1"/>
  <c r="I35" i="68"/>
  <c r="M28" i="67"/>
  <c r="C29" i="67" s="1"/>
  <c r="P3" i="61"/>
  <c r="K3" i="61" s="1"/>
  <c r="L3" i="83"/>
  <c r="G4" i="83" s="1"/>
  <c r="M18" i="81"/>
  <c r="M3" i="81"/>
  <c r="G3" i="81" s="1"/>
  <c r="N3" i="80"/>
  <c r="H3" i="80" s="1"/>
  <c r="N4" i="79"/>
  <c r="I4" i="79" s="1"/>
  <c r="N27" i="78"/>
  <c r="H20" i="78" s="1"/>
  <c r="N4" i="78"/>
  <c r="I5" i="78" s="1"/>
  <c r="I29" i="68"/>
  <c r="N3" i="68"/>
  <c r="H4" i="68" s="1"/>
  <c r="P3" i="65"/>
  <c r="J4" i="65" s="1"/>
  <c r="N18" i="68"/>
  <c r="G19" i="68" s="1"/>
  <c r="P3" i="60"/>
  <c r="K3" i="60" s="1"/>
  <c r="K3" i="59"/>
  <c r="F3" i="59" s="1"/>
  <c r="K3" i="57"/>
  <c r="F4" i="57" s="1"/>
  <c r="Q9" i="55"/>
  <c r="L3" i="55" s="1"/>
  <c r="M44" i="54"/>
  <c r="H40" i="54" s="1"/>
  <c r="M30" i="54"/>
  <c r="H30" i="54" s="1"/>
  <c r="M4" i="54"/>
  <c r="E4" i="54" s="1"/>
  <c r="O24" i="106"/>
  <c r="D25" i="106" s="1"/>
  <c r="O27" i="110"/>
  <c r="F25" i="110" s="1"/>
  <c r="K56" i="59"/>
  <c r="F56" i="59" s="1"/>
  <c r="K3" i="58"/>
  <c r="F3" i="58" s="1"/>
  <c r="N3" i="56"/>
  <c r="I3" i="56" s="1"/>
  <c r="Q3" i="55"/>
  <c r="F3" i="55" s="1"/>
  <c r="M39" i="54"/>
  <c r="B40" i="54" s="1"/>
  <c r="M20" i="54"/>
  <c r="F20" i="54" s="1"/>
  <c r="O33" i="106"/>
  <c r="E33" i="106" s="1"/>
  <c r="O13" i="106"/>
  <c r="O3" i="106"/>
  <c r="D4" i="106" s="1"/>
  <c r="J31" i="110"/>
  <c r="P25" i="109"/>
  <c r="O8" i="106"/>
  <c r="I4" i="106" s="1"/>
  <c r="J3" i="53"/>
  <c r="P22" i="109"/>
  <c r="G23" i="109" s="1"/>
  <c r="M4" i="77"/>
  <c r="H4" i="77" s="1"/>
  <c r="Q49" i="75"/>
  <c r="L38" i="75" s="1"/>
  <c r="Q4" i="75"/>
  <c r="L4" i="75" s="1"/>
  <c r="M38" i="107"/>
  <c r="G38" i="107" s="1"/>
  <c r="K4" i="76"/>
  <c r="Q35" i="75"/>
  <c r="H28" i="75" s="1"/>
  <c r="M44" i="107"/>
  <c r="H44" i="107" s="1"/>
  <c r="M31" i="107"/>
  <c r="H31" i="107" s="1"/>
  <c r="K52" i="133"/>
  <c r="C36" i="133" s="1"/>
  <c r="K42" i="133"/>
  <c r="F28" i="133" s="1"/>
  <c r="M3" i="107"/>
  <c r="D3" i="107" s="1"/>
  <c r="L21" i="73"/>
  <c r="G21" i="73" s="1"/>
  <c r="L32" i="73"/>
  <c r="G33" i="73" s="1"/>
  <c r="L3" i="73"/>
  <c r="G3" i="73" s="1"/>
  <c r="Q4" i="69"/>
  <c r="L5" i="69" s="1"/>
  <c r="Q40" i="70"/>
  <c r="L37" i="70" s="1"/>
  <c r="Q31" i="71"/>
  <c r="L36" i="71" s="1"/>
  <c r="Q3" i="70"/>
  <c r="L3" i="70" s="1"/>
  <c r="Q3" i="71"/>
  <c r="L3" i="71" s="1"/>
  <c r="K58" i="133"/>
  <c r="F36" i="133" s="1"/>
  <c r="N43" i="68"/>
  <c r="C42" i="68" s="1"/>
  <c r="P15" i="109"/>
  <c r="K16" i="109" s="1"/>
  <c r="P10" i="104"/>
  <c r="C19" i="104" s="1"/>
  <c r="Q38" i="75"/>
  <c r="L32" i="75" s="1"/>
  <c r="F16" i="51"/>
  <c r="N30" i="78"/>
  <c r="I25" i="78" s="1"/>
  <c r="N24" i="68"/>
  <c r="G24" i="68" s="1"/>
  <c r="P11" i="65"/>
  <c r="K11" i="65" s="1"/>
  <c r="N39" i="78"/>
  <c r="C43" i="78" s="1"/>
  <c r="N8" i="68"/>
  <c r="H8" i="68" s="1"/>
  <c r="P23" i="65"/>
  <c r="K19" i="65" s="1"/>
  <c r="M13" i="77"/>
  <c r="F13" i="77" s="1"/>
  <c r="O37" i="106"/>
  <c r="J37" i="106" s="1"/>
  <c r="M47" i="77"/>
  <c r="D20" i="77" s="1"/>
  <c r="F28" i="30"/>
  <c r="I23" i="30"/>
  <c r="D50" i="103"/>
  <c r="D44" i="103"/>
  <c r="D43" i="103"/>
  <c r="D42" i="103"/>
  <c r="D35" i="103"/>
  <c r="D34" i="103"/>
  <c r="H20" i="103"/>
  <c r="H18" i="103"/>
  <c r="D28" i="103"/>
  <c r="D23" i="103"/>
  <c r="D22" i="103"/>
  <c r="D21" i="103"/>
  <c r="D11" i="103"/>
  <c r="D10" i="103"/>
  <c r="D9" i="103"/>
  <c r="D8" i="103"/>
  <c r="E28" i="23"/>
  <c r="E27" i="23"/>
  <c r="C28" i="23"/>
  <c r="C27" i="23"/>
  <c r="E26" i="23"/>
  <c r="E25" i="23"/>
  <c r="E24" i="23"/>
  <c r="E23" i="23"/>
  <c r="E22" i="23"/>
  <c r="E21" i="23"/>
  <c r="E20" i="23"/>
  <c r="C20" i="23"/>
  <c r="E19" i="23"/>
  <c r="C19" i="23"/>
  <c r="L19" i="69" l="1"/>
  <c r="E35" i="23"/>
  <c r="F30" i="23" s="1"/>
  <c r="J15" i="106"/>
  <c r="D15" i="106"/>
  <c r="E29" i="31"/>
  <c r="E40" i="31"/>
  <c r="E4" i="31"/>
  <c r="E41" i="76"/>
  <c r="F5" i="76"/>
  <c r="L44" i="109"/>
  <c r="L23" i="109"/>
  <c r="Q46" i="28"/>
  <c r="J31" i="28" s="1"/>
  <c r="J35" i="22"/>
  <c r="J36" i="22"/>
  <c r="K36" i="22"/>
  <c r="K35" i="22"/>
  <c r="K34" i="22"/>
  <c r="K33" i="22"/>
  <c r="K32" i="22"/>
  <c r="J34" i="22"/>
  <c r="J33" i="22"/>
  <c r="I36" i="22"/>
  <c r="I35" i="22"/>
  <c r="I34" i="22"/>
  <c r="I33" i="22"/>
  <c r="I32" i="22"/>
  <c r="K16" i="22"/>
  <c r="L16" i="22"/>
  <c r="K17" i="22"/>
  <c r="L17" i="22"/>
  <c r="K18" i="22"/>
  <c r="L18" i="22"/>
  <c r="K19" i="22"/>
  <c r="L19" i="22"/>
  <c r="L15" i="22"/>
  <c r="K15" i="22"/>
  <c r="J19" i="22"/>
  <c r="J18" i="22"/>
  <c r="J17" i="22"/>
  <c r="J16" i="22"/>
  <c r="J15" i="22"/>
  <c r="I19" i="22"/>
  <c r="I18" i="22"/>
  <c r="I17" i="22"/>
  <c r="I16" i="22"/>
  <c r="I15" i="22"/>
  <c r="M41" i="21"/>
  <c r="K41" i="21"/>
  <c r="G4" i="21" l="1"/>
  <c r="G30" i="21"/>
  <c r="C55" i="20"/>
  <c r="B55" i="20"/>
  <c r="F55" i="20"/>
  <c r="C36" i="20"/>
  <c r="B36" i="20"/>
  <c r="E36" i="20" s="1"/>
  <c r="B7" i="20"/>
  <c r="C7" i="20"/>
  <c r="C6" i="20"/>
  <c r="B6" i="20"/>
  <c r="B21" i="20"/>
  <c r="C11" i="20"/>
  <c r="B11" i="20"/>
  <c r="C10" i="20"/>
  <c r="B10" i="20"/>
  <c r="C9" i="20"/>
  <c r="B9" i="20"/>
  <c r="C8" i="20"/>
  <c r="B8" i="20"/>
  <c r="B45" i="20"/>
  <c r="C45" i="20"/>
  <c r="B46" i="20"/>
  <c r="C46" i="20"/>
  <c r="B47" i="20"/>
  <c r="C47" i="20"/>
  <c r="B48" i="20"/>
  <c r="C48" i="20"/>
  <c r="B49" i="20"/>
  <c r="C49" i="20"/>
  <c r="B50" i="20"/>
  <c r="C50" i="20"/>
  <c r="B51" i="20"/>
  <c r="C51" i="20"/>
  <c r="B52" i="20"/>
  <c r="C52" i="20"/>
  <c r="B53" i="20"/>
  <c r="C53" i="20"/>
  <c r="B54" i="20"/>
  <c r="C54" i="20"/>
  <c r="B56" i="20"/>
  <c r="C56" i="20"/>
  <c r="C44" i="20"/>
  <c r="B44" i="20"/>
  <c r="C19" i="20"/>
  <c r="K26" i="21" s="1"/>
  <c r="L26" i="21" s="1"/>
  <c r="C20" i="20"/>
  <c r="K14" i="21" s="1"/>
  <c r="C21" i="20"/>
  <c r="C22" i="20"/>
  <c r="C23" i="20"/>
  <c r="C24" i="20"/>
  <c r="C25" i="20"/>
  <c r="C26" i="20"/>
  <c r="C27" i="20"/>
  <c r="C28" i="20"/>
  <c r="C29" i="20"/>
  <c r="C30" i="20"/>
  <c r="C31" i="20"/>
  <c r="C32" i="20"/>
  <c r="C33" i="20"/>
  <c r="C34" i="20"/>
  <c r="C35" i="20"/>
  <c r="C37" i="20"/>
  <c r="C38" i="20"/>
  <c r="K12" i="21" s="1"/>
  <c r="C39" i="20"/>
  <c r="B20" i="20"/>
  <c r="B22" i="20"/>
  <c r="B23" i="20"/>
  <c r="B24" i="20"/>
  <c r="B25" i="20"/>
  <c r="B26" i="20"/>
  <c r="B27" i="20"/>
  <c r="B28" i="20"/>
  <c r="B29" i="20"/>
  <c r="B30" i="20"/>
  <c r="B31" i="20"/>
  <c r="B32" i="20"/>
  <c r="B33" i="20"/>
  <c r="B34" i="20"/>
  <c r="B35" i="20"/>
  <c r="B37" i="20"/>
  <c r="B38" i="20"/>
  <c r="B39" i="20"/>
  <c r="C5" i="20"/>
  <c r="B5" i="20"/>
  <c r="E56" i="20" l="1"/>
  <c r="E54" i="20"/>
  <c r="E53" i="20"/>
  <c r="E52" i="20"/>
  <c r="E51" i="20"/>
  <c r="E50" i="20"/>
  <c r="E49" i="20"/>
  <c r="E48" i="20"/>
  <c r="E47" i="20"/>
  <c r="E46" i="20"/>
  <c r="E45" i="20"/>
  <c r="E8" i="20"/>
  <c r="D9" i="20"/>
  <c r="D11" i="20"/>
  <c r="F36" i="20"/>
  <c r="E21" i="20"/>
  <c r="F44" i="20"/>
  <c r="E35" i="20"/>
  <c r="E33" i="20"/>
  <c r="E31" i="20"/>
  <c r="E29" i="20"/>
  <c r="E27" i="20"/>
  <c r="F39" i="20"/>
  <c r="F37" i="20"/>
  <c r="F34" i="20"/>
  <c r="F32" i="20"/>
  <c r="F30" i="20"/>
  <c r="F28" i="20"/>
  <c r="F26" i="20"/>
  <c r="E25" i="20"/>
  <c r="E23" i="20"/>
  <c r="F24" i="20"/>
  <c r="F22" i="20"/>
  <c r="E6" i="20"/>
  <c r="E10" i="20"/>
  <c r="D10" i="20"/>
  <c r="B12" i="20"/>
  <c r="D7" i="20"/>
  <c r="C12" i="20"/>
  <c r="D8" i="20"/>
  <c r="E20" i="20"/>
  <c r="E22" i="20"/>
  <c r="E24" i="20"/>
  <c r="E26" i="20"/>
  <c r="E28" i="20"/>
  <c r="E30" i="20"/>
  <c r="E32" i="20"/>
  <c r="E34" i="20"/>
  <c r="E38" i="20"/>
  <c r="D6" i="20"/>
  <c r="E7" i="20"/>
  <c r="E9" i="20"/>
  <c r="E11" i="20"/>
  <c r="F19" i="20"/>
  <c r="F21" i="20"/>
  <c r="F23" i="20"/>
  <c r="F25" i="20"/>
  <c r="F27" i="20"/>
  <c r="F29" i="20"/>
  <c r="F31" i="20"/>
  <c r="F33" i="20"/>
  <c r="F35" i="20"/>
  <c r="F38" i="20"/>
  <c r="E44" i="20"/>
  <c r="F56" i="20"/>
  <c r="F54" i="20"/>
  <c r="F53" i="20"/>
  <c r="F52" i="20"/>
  <c r="F51" i="20"/>
  <c r="F50" i="20"/>
  <c r="F49" i="20"/>
  <c r="F48" i="20"/>
  <c r="F47" i="20"/>
  <c r="F46" i="20"/>
  <c r="F45" i="20"/>
  <c r="K13" i="21"/>
  <c r="K11" i="21"/>
  <c r="E19" i="20"/>
  <c r="E37" i="20"/>
  <c r="E39" i="20"/>
  <c r="F20" i="20"/>
  <c r="J32" i="20"/>
  <c r="J57" i="20"/>
  <c r="C17" i="20"/>
  <c r="C42" i="20"/>
  <c r="I32" i="20"/>
  <c r="I57" i="20"/>
  <c r="B17" i="20"/>
  <c r="B42" i="20"/>
  <c r="E55" i="20"/>
  <c r="D43" i="20"/>
  <c r="D18" i="20"/>
  <c r="E12" i="20" l="1"/>
  <c r="D12" i="20"/>
  <c r="L28" i="19"/>
  <c r="J28" i="19"/>
  <c r="H28" i="19"/>
  <c r="F28" i="19"/>
  <c r="D28" i="19"/>
  <c r="B28" i="19"/>
  <c r="B40" i="19"/>
  <c r="C40" i="19"/>
  <c r="D40" i="19"/>
  <c r="E40" i="19"/>
  <c r="F40" i="19"/>
  <c r="G40" i="19"/>
  <c r="H40" i="19"/>
  <c r="I40" i="19"/>
  <c r="J40" i="19"/>
  <c r="K40" i="19"/>
  <c r="L40" i="19"/>
  <c r="M40" i="19"/>
  <c r="N40" i="19"/>
  <c r="B41" i="19"/>
  <c r="C41" i="19"/>
  <c r="D41" i="19"/>
  <c r="E41" i="19"/>
  <c r="F41" i="19"/>
  <c r="G41" i="19"/>
  <c r="H41" i="19"/>
  <c r="I41" i="19"/>
  <c r="J41" i="19"/>
  <c r="K41" i="19"/>
  <c r="L41" i="19"/>
  <c r="M41" i="19"/>
  <c r="N41" i="19"/>
  <c r="B42" i="19"/>
  <c r="C42" i="19"/>
  <c r="D42" i="19"/>
  <c r="E42" i="19"/>
  <c r="F42" i="19"/>
  <c r="G42" i="19"/>
  <c r="H42" i="19"/>
  <c r="I42" i="19"/>
  <c r="J42" i="19"/>
  <c r="K42" i="19"/>
  <c r="L42" i="19"/>
  <c r="M42" i="19"/>
  <c r="N42" i="19"/>
  <c r="B43" i="19"/>
  <c r="C43" i="19"/>
  <c r="D43" i="19"/>
  <c r="E43" i="19"/>
  <c r="F43" i="19"/>
  <c r="G43" i="19"/>
  <c r="H43" i="19"/>
  <c r="I43" i="19"/>
  <c r="J43" i="19"/>
  <c r="K43" i="19"/>
  <c r="L43" i="19"/>
  <c r="M43" i="19"/>
  <c r="N43" i="19"/>
  <c r="C39" i="19"/>
  <c r="D39" i="19"/>
  <c r="E39" i="19"/>
  <c r="F39" i="19"/>
  <c r="G39" i="19"/>
  <c r="H39" i="19"/>
  <c r="I39" i="19"/>
  <c r="J39" i="19"/>
  <c r="K39" i="19"/>
  <c r="L39" i="19"/>
  <c r="M39" i="19"/>
  <c r="N39" i="19"/>
  <c r="B39" i="19"/>
  <c r="A40" i="19"/>
  <c r="A41" i="19"/>
  <c r="A42" i="19"/>
  <c r="A43" i="19"/>
  <c r="A39" i="19"/>
  <c r="M26" i="19"/>
  <c r="A29" i="19"/>
  <c r="B29" i="19"/>
  <c r="D29" i="19"/>
  <c r="F29" i="19"/>
  <c r="H29" i="19"/>
  <c r="J29" i="19"/>
  <c r="L29" i="19"/>
  <c r="A30" i="19"/>
  <c r="B30" i="19"/>
  <c r="D30" i="19"/>
  <c r="F30" i="19"/>
  <c r="H30" i="19"/>
  <c r="J30" i="19"/>
  <c r="L30" i="19"/>
  <c r="A31" i="19"/>
  <c r="B31" i="19"/>
  <c r="D31" i="19"/>
  <c r="F31" i="19"/>
  <c r="H31" i="19"/>
  <c r="J31" i="19"/>
  <c r="L31" i="19"/>
  <c r="A32" i="19"/>
  <c r="B32" i="19"/>
  <c r="D32" i="19"/>
  <c r="F32" i="19"/>
  <c r="H32" i="19"/>
  <c r="J32" i="19"/>
  <c r="L32" i="19"/>
  <c r="A28" i="19"/>
  <c r="M22" i="19"/>
  <c r="L22" i="19"/>
  <c r="K22" i="19"/>
  <c r="J22" i="19"/>
  <c r="M21" i="19"/>
  <c r="L21" i="19"/>
  <c r="K21" i="19"/>
  <c r="J21" i="19"/>
  <c r="I21" i="19"/>
  <c r="M20" i="19"/>
  <c r="L20" i="19"/>
  <c r="K20" i="19"/>
  <c r="J20" i="19"/>
  <c r="I20" i="19"/>
  <c r="M19" i="19"/>
  <c r="L19" i="19"/>
  <c r="K19" i="19"/>
  <c r="J19" i="19"/>
  <c r="I19" i="19"/>
  <c r="M18" i="19"/>
  <c r="L18" i="19"/>
  <c r="K18" i="19"/>
  <c r="J18" i="19"/>
  <c r="I18" i="19"/>
  <c r="G18" i="19"/>
  <c r="H18" i="19"/>
  <c r="G19" i="19"/>
  <c r="H19" i="19"/>
  <c r="G20" i="19"/>
  <c r="H20" i="19"/>
  <c r="G21" i="19"/>
  <c r="H21" i="19"/>
  <c r="G22" i="19"/>
  <c r="H22" i="19"/>
  <c r="F19" i="19"/>
  <c r="F20" i="19"/>
  <c r="F21" i="19"/>
  <c r="F22" i="19"/>
  <c r="F18" i="19"/>
  <c r="E19" i="19"/>
  <c r="E20" i="19"/>
  <c r="E21" i="19"/>
  <c r="E22" i="19"/>
  <c r="E18" i="19"/>
  <c r="D19" i="19"/>
  <c r="D20" i="19"/>
  <c r="D21" i="19"/>
  <c r="D18" i="19"/>
  <c r="B19" i="19"/>
  <c r="B20" i="19"/>
  <c r="B21" i="19"/>
  <c r="B18" i="19"/>
  <c r="M14" i="19"/>
  <c r="A19" i="19"/>
  <c r="A20" i="19"/>
  <c r="A21" i="19"/>
  <c r="A22" i="19"/>
  <c r="A18" i="19"/>
  <c r="D5" i="19"/>
  <c r="E5" i="19"/>
  <c r="D6" i="19"/>
  <c r="E6" i="19"/>
  <c r="E7" i="19"/>
  <c r="D8" i="19"/>
  <c r="E8" i="19"/>
  <c r="C6" i="19"/>
  <c r="C7" i="19"/>
  <c r="C8" i="19"/>
  <c r="C5" i="19"/>
  <c r="I22" i="19"/>
  <c r="C18" i="15"/>
  <c r="D18" i="15"/>
  <c r="E18" i="15"/>
  <c r="C19" i="15"/>
  <c r="C20" i="15"/>
  <c r="D20" i="15"/>
  <c r="E20" i="15"/>
  <c r="C21" i="15"/>
  <c r="D21" i="15"/>
  <c r="E21" i="15"/>
  <c r="C22" i="15"/>
  <c r="D22" i="15"/>
  <c r="E22" i="15"/>
  <c r="C23" i="15"/>
  <c r="D23" i="15"/>
  <c r="E23" i="15"/>
  <c r="C24" i="15"/>
  <c r="D24" i="15"/>
  <c r="E24" i="15"/>
  <c r="C25" i="15"/>
  <c r="D25" i="15"/>
  <c r="E25" i="15"/>
  <c r="C26" i="15"/>
  <c r="D26" i="15"/>
  <c r="E26" i="15"/>
  <c r="C27" i="15"/>
  <c r="D27" i="15"/>
  <c r="E27" i="15"/>
  <c r="C28" i="15"/>
  <c r="D28" i="15"/>
  <c r="E28" i="15"/>
  <c r="C29" i="15"/>
  <c r="D29" i="15"/>
  <c r="E29" i="15"/>
  <c r="C30" i="15"/>
  <c r="D30" i="15"/>
  <c r="E30" i="15"/>
  <c r="C31" i="15"/>
  <c r="D31" i="15"/>
  <c r="E31" i="15"/>
  <c r="C32" i="15"/>
  <c r="D32" i="15"/>
  <c r="E32" i="15"/>
  <c r="C33" i="15"/>
  <c r="E14" i="15"/>
  <c r="D14" i="15"/>
  <c r="D6" i="15"/>
  <c r="E6" i="15"/>
  <c r="B22" i="19" l="1"/>
  <c r="D22" i="19"/>
  <c r="B8" i="125" l="1"/>
  <c r="C8" i="125"/>
  <c r="D8" i="125"/>
  <c r="E8" i="125"/>
  <c r="F8" i="125"/>
  <c r="G8" i="125"/>
  <c r="H8" i="125"/>
  <c r="I8" i="125"/>
  <c r="J8" i="125"/>
  <c r="B9" i="125"/>
  <c r="C9" i="125"/>
  <c r="D9" i="125"/>
  <c r="E9" i="125"/>
  <c r="F9" i="125"/>
  <c r="G9" i="125"/>
  <c r="H9" i="125"/>
  <c r="I9" i="125"/>
  <c r="J9" i="125"/>
  <c r="B10" i="125"/>
  <c r="C10" i="125"/>
  <c r="D10" i="125"/>
  <c r="E10" i="125"/>
  <c r="F10" i="125"/>
  <c r="G10" i="125"/>
  <c r="H10" i="125"/>
  <c r="I10" i="125"/>
  <c r="J10" i="125"/>
  <c r="B11" i="125"/>
  <c r="C11" i="125"/>
  <c r="D11" i="125"/>
  <c r="E11" i="125"/>
  <c r="F11" i="125"/>
  <c r="G11" i="125"/>
  <c r="H11" i="125"/>
  <c r="I11" i="125"/>
  <c r="J11" i="125"/>
  <c r="C7" i="125"/>
  <c r="D7" i="125"/>
  <c r="E7" i="125"/>
  <c r="F7" i="125"/>
  <c r="G7" i="125"/>
  <c r="H7" i="125"/>
  <c r="I7" i="125"/>
  <c r="J7" i="125"/>
  <c r="B7" i="125"/>
  <c r="A8" i="125"/>
  <c r="A9" i="125"/>
  <c r="A10" i="125"/>
  <c r="A11" i="125"/>
  <c r="A7" i="125"/>
  <c r="E36" i="126"/>
  <c r="F36" i="126"/>
  <c r="E37" i="126"/>
  <c r="F37" i="126"/>
  <c r="E38" i="126"/>
  <c r="F38" i="126"/>
  <c r="E39" i="126"/>
  <c r="F39" i="126"/>
  <c r="E40" i="126"/>
  <c r="F40" i="126"/>
  <c r="E41" i="126"/>
  <c r="F41" i="126"/>
  <c r="E42" i="126"/>
  <c r="F42" i="126"/>
  <c r="E43" i="126"/>
  <c r="F43" i="126"/>
  <c r="E44" i="126"/>
  <c r="F44" i="126"/>
  <c r="E45" i="126"/>
  <c r="F45" i="126"/>
  <c r="E46" i="126"/>
  <c r="F46" i="126"/>
  <c r="E47" i="126"/>
  <c r="F47" i="126"/>
  <c r="E48" i="126"/>
  <c r="F48" i="126"/>
  <c r="F35" i="126"/>
  <c r="E35" i="126"/>
  <c r="B36" i="126"/>
  <c r="C36" i="126"/>
  <c r="B37" i="126"/>
  <c r="C37" i="126"/>
  <c r="B38" i="126"/>
  <c r="C38" i="126"/>
  <c r="B39" i="126"/>
  <c r="C39" i="126"/>
  <c r="B40" i="126"/>
  <c r="C40" i="126"/>
  <c r="B41" i="126"/>
  <c r="C41" i="126"/>
  <c r="B42" i="126"/>
  <c r="C42" i="126"/>
  <c r="B43" i="126"/>
  <c r="C43" i="126"/>
  <c r="B44" i="126"/>
  <c r="C44" i="126"/>
  <c r="B45" i="126"/>
  <c r="C45" i="126"/>
  <c r="B46" i="126"/>
  <c r="C46" i="126"/>
  <c r="B47" i="126"/>
  <c r="C47" i="126"/>
  <c r="B48" i="126"/>
  <c r="C48" i="126"/>
  <c r="C35" i="126"/>
  <c r="B35" i="126"/>
  <c r="E20" i="126"/>
  <c r="F20" i="126"/>
  <c r="E21" i="126"/>
  <c r="F21" i="126"/>
  <c r="E22" i="126"/>
  <c r="F22" i="126"/>
  <c r="E23" i="126"/>
  <c r="F23" i="126"/>
  <c r="F19" i="126"/>
  <c r="E19" i="126"/>
  <c r="D20" i="126"/>
  <c r="D21" i="126"/>
  <c r="D22" i="126"/>
  <c r="D23" i="126"/>
  <c r="D19" i="126"/>
  <c r="C20" i="126"/>
  <c r="C21" i="126"/>
  <c r="C22" i="126"/>
  <c r="C23" i="126"/>
  <c r="C19" i="126"/>
  <c r="B20" i="126"/>
  <c r="B21" i="126"/>
  <c r="B22" i="126"/>
  <c r="B23" i="126"/>
  <c r="B19" i="126"/>
  <c r="A20" i="126"/>
  <c r="A21" i="126"/>
  <c r="A22" i="126"/>
  <c r="A23" i="126"/>
  <c r="A19" i="126"/>
  <c r="A10" i="126"/>
  <c r="A9" i="126"/>
  <c r="A8" i="126"/>
  <c r="B12" i="126"/>
  <c r="C12" i="126"/>
  <c r="D12" i="126"/>
  <c r="D11" i="126"/>
  <c r="B9" i="126"/>
  <c r="C9" i="126"/>
  <c r="D9" i="126"/>
  <c r="B10" i="126"/>
  <c r="C10" i="126"/>
  <c r="D10" i="126"/>
  <c r="B11" i="126"/>
  <c r="C11" i="126"/>
  <c r="D8" i="126"/>
  <c r="C8" i="126"/>
  <c r="B8" i="126"/>
  <c r="H167" i="128" l="1"/>
  <c r="H166" i="128"/>
  <c r="H165" i="128"/>
  <c r="H164" i="128"/>
  <c r="H163" i="128"/>
  <c r="H162" i="128"/>
  <c r="H161" i="128"/>
  <c r="H160" i="128"/>
  <c r="H159" i="128"/>
  <c r="H158" i="128"/>
  <c r="H157" i="128"/>
  <c r="H156" i="128"/>
  <c r="H155" i="128"/>
  <c r="H154" i="128"/>
  <c r="H153" i="128"/>
  <c r="H152" i="128"/>
  <c r="H151" i="128"/>
  <c r="H150" i="128"/>
  <c r="H149" i="128"/>
  <c r="H148" i="128"/>
  <c r="H147" i="128"/>
  <c r="H146" i="128"/>
  <c r="H145" i="128"/>
  <c r="H144" i="128"/>
  <c r="H143" i="128"/>
  <c r="H142" i="128"/>
  <c r="H141" i="128"/>
  <c r="H140" i="128"/>
  <c r="H139" i="128"/>
  <c r="H138" i="128"/>
  <c r="H137" i="128"/>
  <c r="H136" i="128"/>
  <c r="H135" i="128"/>
  <c r="H134" i="128"/>
  <c r="H133" i="128"/>
  <c r="H132" i="128"/>
  <c r="H131" i="128"/>
  <c r="H130" i="128"/>
  <c r="H129" i="128"/>
  <c r="H128" i="128"/>
  <c r="H127" i="128"/>
  <c r="H126" i="128"/>
  <c r="H125" i="128"/>
  <c r="H124" i="128"/>
  <c r="H123" i="128"/>
  <c r="H122" i="128"/>
  <c r="H121" i="128"/>
  <c r="H120" i="128"/>
  <c r="H119" i="128"/>
  <c r="H118" i="128"/>
  <c r="H117" i="128"/>
  <c r="H116" i="128"/>
  <c r="H115" i="128"/>
  <c r="H114" i="128"/>
  <c r="H113" i="128"/>
  <c r="H112" i="128"/>
  <c r="H111" i="128"/>
  <c r="H110" i="128"/>
  <c r="H109" i="128"/>
  <c r="H108" i="128"/>
  <c r="H107" i="128"/>
  <c r="H106" i="128"/>
  <c r="H105" i="128"/>
  <c r="H104" i="128"/>
  <c r="H103" i="128"/>
  <c r="H102" i="128"/>
  <c r="H101" i="128"/>
  <c r="H100" i="128"/>
  <c r="H99" i="128"/>
  <c r="H98" i="128"/>
  <c r="H97" i="128"/>
  <c r="H96" i="128"/>
  <c r="H95" i="128"/>
  <c r="H94" i="128"/>
  <c r="H93" i="128"/>
  <c r="H92" i="128"/>
  <c r="H91" i="128"/>
  <c r="H90" i="128"/>
  <c r="H89" i="128"/>
  <c r="H88" i="128"/>
  <c r="H87" i="128"/>
  <c r="H86" i="128"/>
  <c r="H85" i="128"/>
  <c r="H84" i="128"/>
  <c r="H83" i="128"/>
  <c r="H82" i="128"/>
  <c r="H81" i="128"/>
  <c r="H80" i="128"/>
  <c r="H79" i="128"/>
  <c r="H78" i="128"/>
  <c r="H77" i="128"/>
  <c r="H76" i="128"/>
  <c r="H75" i="128"/>
  <c r="H74" i="128"/>
  <c r="H73" i="128"/>
  <c r="H72" i="128"/>
  <c r="H71" i="128"/>
  <c r="H70" i="128"/>
  <c r="H69" i="128"/>
  <c r="H68" i="128"/>
  <c r="H67" i="128"/>
  <c r="H66" i="128"/>
  <c r="H65" i="128"/>
  <c r="H64" i="128"/>
  <c r="H63" i="128"/>
  <c r="H62" i="128"/>
  <c r="H61" i="128"/>
  <c r="H60" i="128"/>
  <c r="H59" i="128"/>
  <c r="H58" i="128"/>
  <c r="H57" i="128"/>
  <c r="H56" i="128"/>
  <c r="H55" i="128"/>
  <c r="H54" i="128"/>
  <c r="H53" i="128"/>
  <c r="H52" i="128"/>
  <c r="H51" i="128"/>
  <c r="H50" i="128"/>
  <c r="H49" i="128"/>
  <c r="H48" i="128"/>
  <c r="H47" i="128"/>
  <c r="H46" i="128"/>
  <c r="H45" i="128"/>
  <c r="H44" i="128"/>
  <c r="H43" i="128"/>
  <c r="H42" i="128"/>
  <c r="H41" i="128"/>
  <c r="H40" i="128"/>
  <c r="H39" i="128"/>
  <c r="H38" i="128"/>
  <c r="H37" i="128"/>
  <c r="H36" i="128"/>
  <c r="E38" i="128"/>
  <c r="D38" i="128"/>
  <c r="B38" i="128"/>
  <c r="H35" i="128"/>
  <c r="H34" i="128"/>
  <c r="H33" i="128"/>
  <c r="H32" i="128"/>
  <c r="H31" i="128"/>
  <c r="H30" i="128"/>
  <c r="H29" i="128"/>
  <c r="H28" i="128"/>
  <c r="H27" i="128"/>
  <c r="H26" i="128"/>
  <c r="H25" i="128"/>
  <c r="H24" i="128"/>
  <c r="H23" i="128"/>
  <c r="H22" i="128"/>
  <c r="H21" i="128"/>
  <c r="H20" i="128"/>
  <c r="H19" i="128"/>
  <c r="H18" i="128"/>
  <c r="H17" i="128"/>
  <c r="H16" i="128"/>
  <c r="H15" i="128"/>
  <c r="H14" i="128"/>
  <c r="A2" i="128"/>
  <c r="A1" i="128"/>
  <c r="A12" i="126"/>
  <c r="A11" i="126"/>
  <c r="D5" i="126"/>
  <c r="A2" i="126"/>
  <c r="A1" i="126"/>
  <c r="C20" i="128" l="1"/>
  <c r="C24" i="128"/>
  <c r="C28" i="128"/>
  <c r="C34" i="128"/>
  <c r="C36" i="128"/>
  <c r="B10" i="128"/>
  <c r="B15" i="128"/>
  <c r="B19" i="128"/>
  <c r="B23" i="128"/>
  <c r="B27" i="128"/>
  <c r="B32" i="128"/>
  <c r="C14" i="128"/>
  <c r="C16" i="128"/>
  <c r="C18" i="128"/>
  <c r="C22" i="128"/>
  <c r="C26" i="128"/>
  <c r="C31" i="128"/>
  <c r="B8" i="128"/>
  <c r="B13" i="128"/>
  <c r="B17" i="128"/>
  <c r="B21" i="128"/>
  <c r="B25" i="128"/>
  <c r="B29" i="128"/>
  <c r="B35" i="128"/>
  <c r="D11" i="128"/>
  <c r="C9" i="128"/>
  <c r="D36" i="128"/>
  <c r="D31" i="128"/>
  <c r="D26" i="128"/>
  <c r="D22" i="128"/>
  <c r="D18" i="128"/>
  <c r="D14" i="128"/>
  <c r="D9" i="128"/>
  <c r="E35" i="128"/>
  <c r="E29" i="128"/>
  <c r="E25" i="128"/>
  <c r="E21" i="128"/>
  <c r="E17" i="128"/>
  <c r="E13" i="128"/>
  <c r="E8" i="128"/>
  <c r="E11" i="128"/>
  <c r="B34" i="128"/>
  <c r="B28" i="128"/>
  <c r="B24" i="128"/>
  <c r="B20" i="128"/>
  <c r="B16" i="128"/>
  <c r="B12" i="128"/>
  <c r="B36" i="128"/>
  <c r="C32" i="128"/>
  <c r="C27" i="128"/>
  <c r="C23" i="128"/>
  <c r="C19" i="128"/>
  <c r="C15" i="128"/>
  <c r="C10" i="128"/>
  <c r="D7" i="128"/>
  <c r="D32" i="128"/>
  <c r="D27" i="128"/>
  <c r="D23" i="128"/>
  <c r="D19" i="128"/>
  <c r="D15" i="128"/>
  <c r="D10" i="128"/>
  <c r="E36" i="128"/>
  <c r="E31" i="128"/>
  <c r="E26" i="128"/>
  <c r="E22" i="128"/>
  <c r="E18" i="128"/>
  <c r="E14" i="128"/>
  <c r="E9" i="128"/>
  <c r="C12" i="128"/>
  <c r="C7" i="128"/>
  <c r="D34" i="128"/>
  <c r="D28" i="128"/>
  <c r="D24" i="128"/>
  <c r="D20" i="128"/>
  <c r="D16" i="128"/>
  <c r="D12" i="128"/>
  <c r="E7" i="128"/>
  <c r="E32" i="128"/>
  <c r="E27" i="128"/>
  <c r="E23" i="128"/>
  <c r="E19" i="128"/>
  <c r="E15" i="128"/>
  <c r="E10" i="128"/>
  <c r="C11" i="128"/>
  <c r="B31" i="128"/>
  <c r="B26" i="128"/>
  <c r="B22" i="128"/>
  <c r="B18" i="128"/>
  <c r="B14" i="128"/>
  <c r="B9" i="128"/>
  <c r="C35" i="128"/>
  <c r="C29" i="128"/>
  <c r="C25" i="128"/>
  <c r="C21" i="128"/>
  <c r="C17" i="128"/>
  <c r="C13" i="128"/>
  <c r="C8" i="128"/>
  <c r="D35" i="128"/>
  <c r="D29" i="128"/>
  <c r="D25" i="128"/>
  <c r="D21" i="128"/>
  <c r="D17" i="128"/>
  <c r="D13" i="128"/>
  <c r="D8" i="128"/>
  <c r="E34" i="128"/>
  <c r="E28" i="128"/>
  <c r="E24" i="128"/>
  <c r="E20" i="128"/>
  <c r="E16" i="128"/>
  <c r="E12" i="128"/>
  <c r="B11" i="128"/>
  <c r="C37" i="128" l="1"/>
  <c r="B37" i="128"/>
  <c r="E37" i="128"/>
  <c r="D37" i="128"/>
  <c r="A2" i="125"/>
  <c r="A1" i="125"/>
  <c r="D40" i="128" l="1"/>
  <c r="D39" i="128"/>
  <c r="B39" i="128"/>
  <c r="B40" i="128"/>
  <c r="E40" i="128"/>
  <c r="E39" i="128"/>
  <c r="C40" i="128"/>
  <c r="C39" i="128"/>
  <c r="B13" i="111"/>
  <c r="L7" i="129" l="1"/>
  <c r="F8" i="129" s="1"/>
  <c r="L29" i="129"/>
  <c r="G30" i="129" s="1"/>
  <c r="M49" i="49"/>
  <c r="G42" i="49" s="1"/>
  <c r="M32" i="49"/>
  <c r="C33" i="49" s="1"/>
  <c r="M38" i="49"/>
  <c r="G33" i="49" s="1"/>
  <c r="I5" i="30"/>
  <c r="N31" i="103"/>
  <c r="D33" i="103" s="1"/>
  <c r="N19" i="103"/>
  <c r="H16" i="103" s="1"/>
  <c r="N14" i="103"/>
  <c r="D16" i="103" s="1"/>
  <c r="N12" i="30"/>
  <c r="I13" i="30" s="1"/>
  <c r="M22" i="104"/>
  <c r="H22" i="104" s="1"/>
  <c r="N47" i="103"/>
  <c r="D49" i="103" s="1"/>
  <c r="N5" i="103"/>
  <c r="D6" i="103" s="1"/>
  <c r="F17" i="23"/>
  <c r="M54" i="49"/>
  <c r="F47" i="49" s="1"/>
  <c r="M3" i="48"/>
  <c r="H3" i="48" s="1"/>
  <c r="O21" i="46"/>
  <c r="J21" i="46" s="1"/>
  <c r="O3" i="46"/>
  <c r="Q31" i="45"/>
  <c r="H32" i="45" s="1"/>
  <c r="Q3" i="45"/>
  <c r="L3" i="45" s="1"/>
  <c r="Q3" i="43"/>
  <c r="L3" i="43" s="1"/>
  <c r="M57" i="49"/>
  <c r="E52" i="49" s="1"/>
  <c r="M3" i="47"/>
  <c r="H4" i="47" s="1"/>
  <c r="O15" i="46"/>
  <c r="J15" i="46" s="1"/>
  <c r="Q41" i="45"/>
  <c r="H42" i="45" s="1"/>
  <c r="Q3" i="44"/>
  <c r="L3" i="44" s="1"/>
  <c r="R12" i="42"/>
  <c r="M13" i="42" s="1"/>
  <c r="R3" i="42"/>
  <c r="F3" i="42" s="1"/>
  <c r="Q4" i="41"/>
  <c r="L5" i="41" s="1"/>
  <c r="Q43" i="41"/>
  <c r="L43" i="41" s="1"/>
  <c r="N22" i="50"/>
  <c r="E16" i="50" s="1"/>
  <c r="K3" i="40"/>
  <c r="I3" i="38"/>
  <c r="O16" i="37"/>
  <c r="H16" i="37" s="1"/>
  <c r="I3" i="39"/>
  <c r="D3" i="39" s="1"/>
  <c r="O23" i="37"/>
  <c r="J24" i="37" s="1"/>
  <c r="O4" i="37"/>
  <c r="I5" i="37" s="1"/>
  <c r="P9" i="36"/>
  <c r="K9" i="36" s="1"/>
  <c r="M15" i="35"/>
  <c r="G15" i="35" s="1"/>
  <c r="K3" i="34"/>
  <c r="K14" i="32"/>
  <c r="K45" i="31"/>
  <c r="F46" i="31" s="1"/>
  <c r="N44" i="30"/>
  <c r="D40" i="30" s="1"/>
  <c r="I28" i="25"/>
  <c r="D29" i="25" s="1"/>
  <c r="T5" i="24"/>
  <c r="M6" i="24" s="1"/>
  <c r="P3" i="36"/>
  <c r="M3" i="35"/>
  <c r="K3" i="33"/>
  <c r="K3" i="32"/>
  <c r="F3" i="32" s="1"/>
  <c r="N36" i="30"/>
  <c r="I38" i="25"/>
  <c r="D39" i="25" s="1"/>
  <c r="I3" i="25"/>
  <c r="D4" i="25" s="1"/>
  <c r="T15" i="24"/>
  <c r="O16" i="24" s="1"/>
  <c r="M5" i="104"/>
  <c r="E6" i="104" s="1"/>
  <c r="Q3" i="100"/>
  <c r="F7" i="100" s="1"/>
  <c r="U3" i="102"/>
  <c r="P4" i="102" s="1"/>
  <c r="DJ3" i="18"/>
  <c r="AM3" i="18" s="1"/>
  <c r="N25" i="50"/>
  <c r="Q3" i="28"/>
  <c r="K4" i="28" s="1"/>
  <c r="O31" i="24"/>
  <c r="M10" i="104"/>
  <c r="G10" i="104" s="1"/>
  <c r="N3" i="29"/>
  <c r="I4" i="29" s="1"/>
  <c r="D32" i="28"/>
  <c r="S3" i="19"/>
  <c r="N3" i="19" s="1"/>
  <c r="M3" i="15"/>
  <c r="K32" i="126"/>
  <c r="F33" i="126" s="1"/>
  <c r="K3" i="128"/>
  <c r="E4" i="128" s="1"/>
  <c r="D115" i="99"/>
  <c r="F3" i="33" l="1"/>
  <c r="F15" i="33"/>
  <c r="F17" i="34"/>
  <c r="F3" i="34"/>
  <c r="F23" i="34"/>
  <c r="F12" i="34"/>
  <c r="G9" i="46"/>
  <c r="G3" i="46"/>
  <c r="H3" i="35"/>
  <c r="H8" i="35"/>
  <c r="F20" i="32"/>
  <c r="F42" i="32"/>
  <c r="F15" i="32"/>
  <c r="D4" i="38"/>
  <c r="D39" i="38"/>
  <c r="H53" i="50"/>
  <c r="F13" i="40"/>
  <c r="F3" i="40"/>
  <c r="F8" i="40"/>
  <c r="B32" i="40"/>
  <c r="B38" i="40"/>
  <c r="B27" i="40"/>
  <c r="I41" i="103"/>
  <c r="D41" i="103"/>
  <c r="F20" i="75" l="1"/>
  <c r="E20" i="75"/>
  <c r="D5" i="107"/>
  <c r="C5" i="107"/>
  <c r="D51" i="99" l="1"/>
  <c r="D79" i="99"/>
  <c r="D352" i="99" l="1"/>
  <c r="D349" i="99"/>
  <c r="D299" i="99"/>
  <c r="D259" i="99"/>
  <c r="D232" i="99"/>
  <c r="D160" i="99"/>
  <c r="D139" i="99"/>
  <c r="D122" i="99"/>
  <c r="D80" i="99"/>
  <c r="D73" i="99"/>
  <c r="D40" i="99"/>
  <c r="I29" i="71" l="1"/>
  <c r="D261" i="99" l="1"/>
  <c r="D61" i="92"/>
  <c r="D60" i="92"/>
  <c r="D59" i="92"/>
  <c r="D58" i="92"/>
  <c r="D173" i="99"/>
  <c r="D105" i="92"/>
  <c r="A2" i="69"/>
  <c r="D44" i="45" l="1"/>
  <c r="F44" i="45"/>
  <c r="G44" i="45"/>
  <c r="C44" i="45"/>
  <c r="D56" i="20" l="1"/>
  <c r="D55" i="20"/>
  <c r="D54" i="20"/>
  <c r="D53" i="20"/>
  <c r="D52" i="20"/>
  <c r="D51" i="20"/>
  <c r="D50" i="20"/>
  <c r="D49" i="20"/>
  <c r="D48" i="20"/>
  <c r="D47" i="20"/>
  <c r="D46" i="20"/>
  <c r="D45" i="20"/>
  <c r="D44" i="20"/>
  <c r="D39" i="20"/>
  <c r="D38" i="20"/>
  <c r="D37" i="20"/>
  <c r="D36" i="20"/>
  <c r="D35" i="20"/>
  <c r="D34" i="20"/>
  <c r="D33" i="20"/>
  <c r="D32" i="20"/>
  <c r="D31" i="20"/>
  <c r="D30" i="20"/>
  <c r="D29" i="20"/>
  <c r="D28" i="20"/>
  <c r="D27" i="20"/>
  <c r="D26" i="20"/>
  <c r="D25" i="20"/>
  <c r="D24" i="20"/>
  <c r="D23" i="20"/>
  <c r="D22" i="20"/>
  <c r="D21" i="20"/>
  <c r="D20" i="20"/>
  <c r="D19" i="20"/>
  <c r="D153" i="99" l="1"/>
  <c r="D381" i="99" l="1"/>
  <c r="D372" i="99"/>
  <c r="D371" i="99"/>
  <c r="A1" i="99"/>
  <c r="D17" i="99" l="1"/>
  <c r="D15" i="99"/>
  <c r="D13" i="99"/>
  <c r="D11" i="99"/>
  <c r="D9" i="99"/>
  <c r="D7" i="99"/>
  <c r="D5" i="99"/>
  <c r="D3" i="99"/>
  <c r="D14" i="99"/>
  <c r="D10" i="99"/>
  <c r="D8" i="99"/>
  <c r="D4" i="99"/>
  <c r="D16" i="99"/>
  <c r="D12" i="99"/>
  <c r="D6" i="99"/>
  <c r="D178" i="99"/>
  <c r="D191" i="99"/>
  <c r="D255" i="92" l="1"/>
  <c r="D114" i="99"/>
  <c r="D111" i="99"/>
  <c r="D28" i="99"/>
  <c r="D90" i="99"/>
  <c r="D415" i="99"/>
  <c r="D414" i="99"/>
  <c r="D413" i="99"/>
  <c r="D412" i="99"/>
  <c r="D410" i="99"/>
  <c r="D409" i="99"/>
  <c r="D408" i="99"/>
  <c r="D407" i="99"/>
  <c r="D406" i="99"/>
  <c r="D405" i="99"/>
  <c r="D404" i="99"/>
  <c r="D403" i="99"/>
  <c r="D402" i="99"/>
  <c r="D401" i="99"/>
  <c r="D400" i="99"/>
  <c r="D399" i="99"/>
  <c r="D398" i="99"/>
  <c r="D397" i="99"/>
  <c r="D396" i="99"/>
  <c r="D395" i="99"/>
  <c r="D394" i="99"/>
  <c r="D393" i="99"/>
  <c r="D392" i="99"/>
  <c r="D391" i="99"/>
  <c r="D390" i="99"/>
  <c r="D389" i="99"/>
  <c r="D388" i="99"/>
  <c r="D387" i="99"/>
  <c r="D386" i="99"/>
  <c r="D385" i="99"/>
  <c r="D384" i="99"/>
  <c r="D383" i="99"/>
  <c r="D382" i="99"/>
  <c r="D380" i="99"/>
  <c r="D379" i="99"/>
  <c r="D378" i="99"/>
  <c r="D377" i="99"/>
  <c r="D376" i="99"/>
  <c r="D375" i="99"/>
  <c r="D374" i="99"/>
  <c r="D373" i="99"/>
  <c r="D370" i="99"/>
  <c r="D369" i="99"/>
  <c r="D368" i="99"/>
  <c r="D367" i="99"/>
  <c r="D366" i="99"/>
  <c r="D365" i="99"/>
  <c r="D364" i="99"/>
  <c r="D363" i="99"/>
  <c r="D362" i="99"/>
  <c r="D361" i="99"/>
  <c r="D360" i="99"/>
  <c r="D359" i="99"/>
  <c r="D358" i="99"/>
  <c r="D357" i="99"/>
  <c r="D356" i="99"/>
  <c r="D355" i="99"/>
  <c r="D354" i="99"/>
  <c r="D353" i="99"/>
  <c r="D351" i="99"/>
  <c r="D350" i="99"/>
  <c r="D348" i="99"/>
  <c r="D347" i="99"/>
  <c r="D346" i="99"/>
  <c r="D345" i="99"/>
  <c r="D344" i="99"/>
  <c r="D343" i="99"/>
  <c r="D342" i="99"/>
  <c r="D341" i="99"/>
  <c r="D340" i="99"/>
  <c r="D339" i="99"/>
  <c r="D23" i="99"/>
  <c r="D338" i="99"/>
  <c r="D337" i="99"/>
  <c r="D334" i="99"/>
  <c r="D336" i="99"/>
  <c r="D333" i="99"/>
  <c r="D335" i="99"/>
  <c r="D332" i="99"/>
  <c r="D331" i="99"/>
  <c r="D330" i="99"/>
  <c r="D329" i="99"/>
  <c r="D328" i="99"/>
  <c r="D327" i="99"/>
  <c r="D326" i="99"/>
  <c r="D325" i="99"/>
  <c r="D324" i="99"/>
  <c r="D323" i="99"/>
  <c r="D322" i="99"/>
  <c r="D320" i="99"/>
  <c r="D319" i="99"/>
  <c r="D321" i="99"/>
  <c r="D318" i="99"/>
  <c r="D317" i="99"/>
  <c r="D316" i="99"/>
  <c r="D315" i="99"/>
  <c r="D314" i="99"/>
  <c r="D313" i="99"/>
  <c r="D312" i="99"/>
  <c r="D311" i="99"/>
  <c r="D310" i="99"/>
  <c r="D309" i="99"/>
  <c r="D308" i="99"/>
  <c r="D307" i="99"/>
  <c r="D306" i="99"/>
  <c r="D305" i="99"/>
  <c r="D304" i="99"/>
  <c r="D303" i="99"/>
  <c r="D302" i="99"/>
  <c r="D301" i="99"/>
  <c r="D300" i="99"/>
  <c r="D272" i="99"/>
  <c r="D298" i="99"/>
  <c r="D297" i="99"/>
  <c r="D296" i="99"/>
  <c r="D294" i="99"/>
  <c r="D293" i="99"/>
  <c r="D292" i="99"/>
  <c r="D291" i="99"/>
  <c r="D290" i="99"/>
  <c r="D289" i="99"/>
  <c r="D288" i="99"/>
  <c r="D287" i="99"/>
  <c r="D286" i="99"/>
  <c r="D285" i="99"/>
  <c r="D284" i="99"/>
  <c r="D283" i="99"/>
  <c r="D282" i="99"/>
  <c r="D270" i="99"/>
  <c r="D269" i="99"/>
  <c r="D268" i="99"/>
  <c r="D267" i="99"/>
  <c r="D98" i="99"/>
  <c r="D266" i="99"/>
  <c r="D264" i="99"/>
  <c r="D263" i="99"/>
  <c r="D262" i="99"/>
  <c r="D260" i="99"/>
  <c r="D258" i="99"/>
  <c r="D257" i="99"/>
  <c r="D256" i="99"/>
  <c r="D255" i="99"/>
  <c r="D254" i="99"/>
  <c r="D253" i="99"/>
  <c r="D252" i="99"/>
  <c r="D251" i="99"/>
  <c r="D250" i="99"/>
  <c r="D249" i="99"/>
  <c r="D248" i="99"/>
  <c r="D247" i="99"/>
  <c r="D246" i="99"/>
  <c r="D245" i="99"/>
  <c r="D244" i="99"/>
  <c r="D243" i="99"/>
  <c r="D242" i="99"/>
  <c r="D241" i="99"/>
  <c r="D240" i="99"/>
  <c r="D239" i="99"/>
  <c r="D238" i="99"/>
  <c r="D237" i="99"/>
  <c r="D236" i="99"/>
  <c r="D235" i="99"/>
  <c r="D234" i="99"/>
  <c r="D233" i="99"/>
  <c r="D231" i="99"/>
  <c r="D230" i="99"/>
  <c r="D229" i="99"/>
  <c r="D228" i="99"/>
  <c r="D227" i="99"/>
  <c r="D226" i="99"/>
  <c r="D225" i="99"/>
  <c r="D224" i="99"/>
  <c r="D223" i="99"/>
  <c r="D222" i="99"/>
  <c r="D221" i="99"/>
  <c r="D220" i="99"/>
  <c r="D219" i="99"/>
  <c r="D218" i="99"/>
  <c r="D215" i="99"/>
  <c r="D217" i="99"/>
  <c r="D216" i="99"/>
  <c r="D214" i="99"/>
  <c r="D213" i="99"/>
  <c r="D212" i="99"/>
  <c r="D211" i="99"/>
  <c r="D210" i="99"/>
  <c r="D209" i="99"/>
  <c r="D208" i="99"/>
  <c r="D207" i="99"/>
  <c r="D206" i="99"/>
  <c r="D205" i="99"/>
  <c r="D204" i="99"/>
  <c r="D203" i="99"/>
  <c r="D202" i="99"/>
  <c r="D201" i="99"/>
  <c r="D200" i="99"/>
  <c r="D199" i="99"/>
  <c r="D198" i="99"/>
  <c r="D197" i="99"/>
  <c r="D196" i="99"/>
  <c r="D195" i="99"/>
  <c r="D194" i="99"/>
  <c r="D193" i="99"/>
  <c r="D192" i="99"/>
  <c r="D190" i="99"/>
  <c r="D189" i="99"/>
  <c r="D188" i="99"/>
  <c r="D187" i="99"/>
  <c r="D186" i="99"/>
  <c r="D183" i="99"/>
  <c r="D182" i="99"/>
  <c r="D180" i="99"/>
  <c r="D179" i="99"/>
  <c r="D181" i="99"/>
  <c r="D177" i="99"/>
  <c r="D176" i="99"/>
  <c r="D175" i="99"/>
  <c r="D174" i="99"/>
  <c r="D172" i="99"/>
  <c r="D171" i="99"/>
  <c r="D170" i="99"/>
  <c r="D169" i="99"/>
  <c r="D168" i="99"/>
  <c r="D167" i="99"/>
  <c r="D166" i="99"/>
  <c r="D165" i="99"/>
  <c r="D164" i="99"/>
  <c r="D163" i="99"/>
  <c r="D162" i="99"/>
  <c r="D161" i="99"/>
  <c r="D159" i="99"/>
  <c r="D158" i="99"/>
  <c r="D154" i="99"/>
  <c r="D157" i="99"/>
  <c r="D156" i="99"/>
  <c r="D155" i="99"/>
  <c r="D152" i="99"/>
  <c r="D150" i="99"/>
  <c r="D149" i="99"/>
  <c r="D148" i="99"/>
  <c r="D147" i="99"/>
  <c r="D146" i="99"/>
  <c r="D145" i="99"/>
  <c r="D144" i="99"/>
  <c r="D143" i="99"/>
  <c r="D142" i="99"/>
  <c r="D151" i="99"/>
  <c r="D141" i="99"/>
  <c r="D140" i="99"/>
  <c r="D138" i="99"/>
  <c r="D137" i="99"/>
  <c r="D136" i="99"/>
  <c r="D135" i="99"/>
  <c r="D134" i="99"/>
  <c r="D133" i="99"/>
  <c r="D132" i="99"/>
  <c r="D131" i="99"/>
  <c r="D130" i="99"/>
  <c r="D129" i="99"/>
  <c r="D128" i="99"/>
  <c r="D127" i="99"/>
  <c r="D126" i="99"/>
  <c r="D125" i="99"/>
  <c r="D124" i="99"/>
  <c r="D123" i="99"/>
  <c r="D121" i="99"/>
  <c r="D120" i="99"/>
  <c r="D119" i="99"/>
  <c r="D118" i="99"/>
  <c r="D117" i="99"/>
  <c r="D116" i="99"/>
  <c r="D113" i="99"/>
  <c r="D112" i="99"/>
  <c r="D110" i="99"/>
  <c r="D109" i="99"/>
  <c r="D108" i="99"/>
  <c r="D107" i="99"/>
  <c r="D106" i="99"/>
  <c r="D105" i="99"/>
  <c r="D104" i="99"/>
  <c r="D103" i="99"/>
  <c r="D99" i="99"/>
  <c r="D102" i="99"/>
  <c r="D95" i="99"/>
  <c r="D94" i="99"/>
  <c r="D101" i="99"/>
  <c r="D100" i="99"/>
  <c r="D93" i="99"/>
  <c r="D92" i="99"/>
  <c r="D91" i="99"/>
  <c r="D89" i="99"/>
  <c r="D88" i="99"/>
  <c r="D87" i="99"/>
  <c r="D86" i="99"/>
  <c r="D85" i="99"/>
  <c r="D84" i="99"/>
  <c r="D83" i="99"/>
  <c r="D82" i="99"/>
  <c r="D81" i="99"/>
  <c r="D78" i="99"/>
  <c r="D77" i="99"/>
  <c r="D76" i="99"/>
  <c r="D75" i="99"/>
  <c r="D74" i="99"/>
  <c r="D72" i="99"/>
  <c r="D71" i="99"/>
  <c r="D70" i="99"/>
  <c r="D69" i="99"/>
  <c r="D68" i="99"/>
  <c r="D67" i="99"/>
  <c r="D66" i="99"/>
  <c r="D65" i="99"/>
  <c r="D64" i="99"/>
  <c r="D63" i="99"/>
  <c r="D62" i="99"/>
  <c r="D61" i="99"/>
  <c r="D60" i="99"/>
  <c r="D59" i="99"/>
  <c r="D58" i="99"/>
  <c r="D57" i="99"/>
  <c r="D55" i="99"/>
  <c r="D54" i="99"/>
  <c r="D56" i="99"/>
  <c r="D53" i="99"/>
  <c r="D52" i="99"/>
  <c r="D50" i="99"/>
  <c r="D49" i="99"/>
  <c r="D48" i="99"/>
  <c r="D47" i="99"/>
  <c r="D46" i="99"/>
  <c r="D45" i="99"/>
  <c r="D44" i="99"/>
  <c r="D43" i="99"/>
  <c r="D42" i="99"/>
  <c r="D41" i="99"/>
  <c r="D39" i="99"/>
  <c r="D38" i="99"/>
  <c r="D37" i="99"/>
  <c r="D36" i="99"/>
  <c r="D35" i="99"/>
  <c r="D34" i="99"/>
  <c r="D33" i="99"/>
  <c r="D32" i="99"/>
  <c r="D31" i="99"/>
  <c r="D30" i="99"/>
  <c r="D29" i="99"/>
  <c r="D21" i="99"/>
  <c r="D27" i="99"/>
  <c r="D26" i="99"/>
  <c r="D25" i="99"/>
  <c r="D24" i="99"/>
  <c r="D20" i="99"/>
  <c r="D97" i="99"/>
  <c r="D96" i="99"/>
  <c r="D276" i="92"/>
  <c r="D275" i="92"/>
  <c r="D261" i="92"/>
  <c r="D243" i="92"/>
  <c r="D242" i="92"/>
  <c r="D208" i="92" l="1"/>
  <c r="D204" i="92"/>
  <c r="D177" i="92"/>
  <c r="D167" i="92"/>
  <c r="D169" i="92"/>
  <c r="D168" i="92"/>
  <c r="D114" i="92"/>
  <c r="D281" i="92" l="1"/>
  <c r="D280" i="92"/>
  <c r="D279" i="92"/>
  <c r="D278" i="92"/>
  <c r="D66" i="92"/>
  <c r="D65" i="92"/>
  <c r="D64" i="92"/>
  <c r="D277" i="92"/>
  <c r="D274" i="92"/>
  <c r="D273" i="92"/>
  <c r="D272" i="92"/>
  <c r="D271" i="92"/>
  <c r="D270" i="92"/>
  <c r="D269" i="92"/>
  <c r="D268" i="92"/>
  <c r="D267" i="92"/>
  <c r="D266" i="92"/>
  <c r="D265" i="92"/>
  <c r="D262" i="92"/>
  <c r="D264" i="92"/>
  <c r="D263" i="92"/>
  <c r="D260" i="92"/>
  <c r="D259" i="92"/>
  <c r="D258" i="92"/>
  <c r="D257" i="92"/>
  <c r="D254" i="92"/>
  <c r="D253" i="92"/>
  <c r="D252" i="92"/>
  <c r="D251" i="92"/>
  <c r="D250" i="92"/>
  <c r="D249" i="92"/>
  <c r="D248" i="92"/>
  <c r="D247" i="92"/>
  <c r="D246" i="92"/>
  <c r="D245" i="92"/>
  <c r="D244" i="92"/>
  <c r="D217" i="92"/>
  <c r="D241" i="92"/>
  <c r="D240" i="92"/>
  <c r="D239" i="92"/>
  <c r="D238" i="92"/>
  <c r="D237" i="92"/>
  <c r="D236" i="92"/>
  <c r="D235" i="92"/>
  <c r="D234" i="92"/>
  <c r="D233" i="92"/>
  <c r="D232" i="92"/>
  <c r="D231" i="92"/>
  <c r="D230" i="92"/>
  <c r="D229" i="92"/>
  <c r="D216" i="92"/>
  <c r="D228" i="92"/>
  <c r="D227" i="92"/>
  <c r="D226" i="92"/>
  <c r="D225" i="92"/>
  <c r="D222" i="92"/>
  <c r="D224" i="92"/>
  <c r="D223" i="92"/>
  <c r="D221" i="92"/>
  <c r="D220" i="92"/>
  <c r="D219" i="92"/>
  <c r="D218" i="92"/>
  <c r="D215" i="92"/>
  <c r="D214" i="92"/>
  <c r="D213" i="92"/>
  <c r="D212" i="92"/>
  <c r="D198" i="92"/>
  <c r="D207" i="92"/>
  <c r="D206" i="92"/>
  <c r="D205" i="92"/>
  <c r="D203" i="92"/>
  <c r="D202" i="92"/>
  <c r="D201" i="92"/>
  <c r="D200" i="92"/>
  <c r="D256" i="92"/>
  <c r="D197" i="92"/>
  <c r="D196" i="92"/>
  <c r="D195" i="92"/>
  <c r="D194" i="92"/>
  <c r="D193" i="92"/>
  <c r="D192" i="92"/>
  <c r="D191" i="92"/>
  <c r="D190" i="92"/>
  <c r="D189" i="92"/>
  <c r="D185" i="92"/>
  <c r="D182" i="92"/>
  <c r="D181" i="92"/>
  <c r="D180" i="92"/>
  <c r="D179" i="92"/>
  <c r="D178" i="92"/>
  <c r="D176" i="92"/>
  <c r="D175" i="92"/>
  <c r="D174" i="92"/>
  <c r="D173" i="92"/>
  <c r="D172" i="92"/>
  <c r="D171" i="92"/>
  <c r="D170" i="92"/>
  <c r="D166" i="92"/>
  <c r="D165" i="92"/>
  <c r="D164" i="92"/>
  <c r="D163" i="92"/>
  <c r="D162" i="92"/>
  <c r="D161" i="92"/>
  <c r="D160" i="92"/>
  <c r="D211" i="92"/>
  <c r="D210" i="92"/>
  <c r="D209" i="92"/>
  <c r="D159" i="92"/>
  <c r="D134" i="92"/>
  <c r="D133" i="92"/>
  <c r="D132" i="92"/>
  <c r="D131" i="92"/>
  <c r="D130" i="92"/>
  <c r="D158" i="92"/>
  <c r="D157" i="92"/>
  <c r="D156" i="92"/>
  <c r="D155" i="92"/>
  <c r="D154" i="92"/>
  <c r="D153" i="92"/>
  <c r="D152" i="92"/>
  <c r="D151" i="92"/>
  <c r="D150" i="92"/>
  <c r="D149" i="92"/>
  <c r="D148" i="92"/>
  <c r="D147" i="92"/>
  <c r="D146" i="92"/>
  <c r="D145" i="92"/>
  <c r="D144" i="92"/>
  <c r="D143" i="92"/>
  <c r="D142" i="92"/>
  <c r="D141" i="92"/>
  <c r="D140" i="92"/>
  <c r="D139" i="92"/>
  <c r="D138" i="92"/>
  <c r="D137" i="92"/>
  <c r="D136" i="92"/>
  <c r="D135" i="92"/>
  <c r="D129" i="92"/>
  <c r="D128" i="92"/>
  <c r="D127" i="92"/>
  <c r="D126" i="92"/>
  <c r="D125" i="92"/>
  <c r="D124" i="92"/>
  <c r="D123" i="92"/>
  <c r="D122" i="92"/>
  <c r="D121" i="92"/>
  <c r="D120" i="92"/>
  <c r="D119" i="92"/>
  <c r="D116" i="92"/>
  <c r="D115" i="92"/>
  <c r="D56" i="92"/>
  <c r="D55" i="92"/>
  <c r="D54" i="92"/>
  <c r="D199" i="92"/>
  <c r="D113" i="92"/>
  <c r="D112" i="92"/>
  <c r="D111" i="92"/>
  <c r="D110" i="92"/>
  <c r="D109" i="92"/>
  <c r="D108" i="92"/>
  <c r="D107" i="92"/>
  <c r="D106" i="92"/>
  <c r="D104" i="92"/>
  <c r="D103" i="92"/>
  <c r="D102" i="92"/>
  <c r="D101" i="92"/>
  <c r="D100" i="92"/>
  <c r="D99" i="92"/>
  <c r="D98" i="92"/>
  <c r="D97" i="92"/>
  <c r="D96" i="92"/>
  <c r="D95" i="92"/>
  <c r="D94" i="92"/>
  <c r="D93" i="92"/>
  <c r="D92" i="92"/>
  <c r="D91" i="92"/>
  <c r="D90" i="92"/>
  <c r="D89" i="92"/>
  <c r="D88" i="92"/>
  <c r="D87" i="92"/>
  <c r="D86" i="92"/>
  <c r="D85" i="92"/>
  <c r="D84" i="92"/>
  <c r="D57" i="92"/>
  <c r="D62" i="92"/>
  <c r="D83" i="92"/>
  <c r="D82" i="92"/>
  <c r="D81" i="92"/>
  <c r="D80" i="92"/>
  <c r="D79" i="92"/>
  <c r="D76" i="92"/>
  <c r="D78" i="92"/>
  <c r="D77" i="92"/>
  <c r="D75" i="92"/>
  <c r="D74" i="92"/>
  <c r="D73" i="92"/>
  <c r="D72" i="92"/>
  <c r="D71" i="92"/>
  <c r="D70" i="92"/>
  <c r="D69" i="92"/>
  <c r="D68" i="92"/>
  <c r="D67" i="92"/>
  <c r="D63" i="92"/>
  <c r="D53" i="92"/>
  <c r="D52" i="92"/>
  <c r="D51" i="92"/>
  <c r="D50" i="92"/>
  <c r="D49" i="92"/>
  <c r="D48" i="92"/>
  <c r="D47" i="92"/>
  <c r="D46" i="92"/>
  <c r="D45" i="92"/>
  <c r="D44" i="92"/>
  <c r="D43" i="92"/>
  <c r="D42" i="92"/>
  <c r="D41" i="92"/>
  <c r="D40" i="92"/>
  <c r="D39" i="92"/>
  <c r="D38" i="92"/>
  <c r="D37" i="92"/>
  <c r="D36" i="92"/>
  <c r="D35" i="92"/>
  <c r="D34" i="92"/>
  <c r="D33" i="92"/>
  <c r="D32" i="92"/>
  <c r="D31" i="92"/>
  <c r="D30" i="92"/>
  <c r="D29" i="92"/>
  <c r="D28" i="92"/>
  <c r="D27" i="92"/>
  <c r="D22" i="92"/>
  <c r="D21" i="92"/>
  <c r="D20" i="92"/>
  <c r="D19" i="92"/>
  <c r="D18" i="92"/>
  <c r="D17" i="92"/>
  <c r="D26" i="92"/>
  <c r="D16" i="92"/>
  <c r="D15" i="92"/>
  <c r="D25" i="92"/>
  <c r="D24" i="92"/>
  <c r="D23" i="92"/>
  <c r="D14" i="92"/>
  <c r="A1" i="100"/>
  <c r="A1" i="92" l="1"/>
  <c r="D12" i="92" s="1"/>
  <c r="D5" i="92" l="1"/>
  <c r="D7" i="92"/>
  <c r="D9" i="92"/>
  <c r="D11" i="92"/>
  <c r="D3" i="92"/>
  <c r="D4" i="92"/>
  <c r="D6" i="92"/>
  <c r="D8" i="92"/>
  <c r="D10" i="92"/>
  <c r="A2" i="110" l="1"/>
  <c r="A1" i="110"/>
  <c r="A2" i="109"/>
  <c r="A1" i="109"/>
  <c r="A2" i="107" l="1"/>
  <c r="A1" i="107"/>
  <c r="A2" i="106" l="1"/>
  <c r="A1" i="106"/>
  <c r="A2" i="104" l="1"/>
  <c r="A1" i="104"/>
  <c r="A2" i="103"/>
  <c r="A1" i="103"/>
  <c r="A2" i="102"/>
  <c r="A1" i="102"/>
  <c r="A2" i="100" l="1"/>
  <c r="A2" i="15" l="1"/>
  <c r="A1" i="15"/>
  <c r="A2" i="19"/>
  <c r="A2" i="18"/>
  <c r="A1" i="18"/>
  <c r="A2" i="20"/>
  <c r="A1" i="20"/>
  <c r="A2" i="21"/>
  <c r="A1" i="21"/>
  <c r="A2" i="22"/>
  <c r="A1" i="22"/>
  <c r="A1" i="23"/>
  <c r="A2" i="24"/>
  <c r="A1" i="24"/>
  <c r="A2" i="25"/>
  <c r="A1" i="25"/>
  <c r="A2" i="26"/>
  <c r="A1" i="26"/>
  <c r="A2" i="27"/>
  <c r="A1" i="27"/>
  <c r="A2" i="28"/>
  <c r="A1" i="28"/>
  <c r="A2" i="29"/>
  <c r="A1" i="29"/>
  <c r="A2" i="30"/>
  <c r="A1" i="30"/>
  <c r="A2" i="31"/>
  <c r="A1" i="31"/>
  <c r="A2" i="32"/>
  <c r="A1" i="32"/>
  <c r="A2" i="33"/>
  <c r="A1" i="33"/>
  <c r="A2" i="34"/>
  <c r="A1" i="34"/>
  <c r="A2" i="35"/>
  <c r="A1" i="35"/>
  <c r="A2" i="36"/>
  <c r="A1" i="36"/>
  <c r="A2" i="37"/>
  <c r="A1" i="37"/>
  <c r="A2" i="38"/>
  <c r="A1" i="38"/>
  <c r="A2" i="39"/>
  <c r="A2" i="40"/>
  <c r="A1" i="40"/>
  <c r="A2" i="41"/>
  <c r="A1" i="41"/>
  <c r="A2" i="42"/>
  <c r="A1" i="42"/>
  <c r="A2" i="43"/>
  <c r="A1" i="43"/>
  <c r="A2" i="44"/>
  <c r="A1" i="44"/>
  <c r="A2" i="45"/>
  <c r="A1" i="45"/>
  <c r="A2" i="46"/>
  <c r="A1" i="46"/>
  <c r="A2" i="47"/>
  <c r="A1" i="47"/>
  <c r="A2" i="48"/>
  <c r="A1" i="48"/>
  <c r="A2" i="49"/>
  <c r="A2" i="50"/>
  <c r="A1" i="50"/>
  <c r="A2" i="51"/>
  <c r="A1" i="51"/>
  <c r="A2" i="53"/>
  <c r="A1" i="53"/>
  <c r="A2" i="54"/>
  <c r="A1" i="54"/>
  <c r="A2" i="55"/>
  <c r="A1" i="55"/>
  <c r="A2" i="56"/>
  <c r="A1" i="56"/>
  <c r="A2" i="57"/>
  <c r="A1" i="57"/>
  <c r="A2" i="58"/>
  <c r="A1" i="58"/>
  <c r="A2" i="59"/>
  <c r="A1" i="59"/>
  <c r="A2" i="60"/>
  <c r="A1" i="60"/>
  <c r="A2" i="61"/>
  <c r="A1" i="61"/>
  <c r="A2" i="63"/>
  <c r="A1" i="63"/>
  <c r="A2" i="64"/>
  <c r="A1" i="64"/>
  <c r="A2" i="65"/>
  <c r="A1" i="65"/>
  <c r="A2" i="66"/>
  <c r="A1" i="66"/>
  <c r="A2" i="67"/>
  <c r="A1" i="67"/>
  <c r="A2" i="68"/>
  <c r="A1" i="68"/>
  <c r="A1" i="69"/>
  <c r="A2" i="70"/>
  <c r="A1" i="70"/>
  <c r="A2" i="71"/>
  <c r="A1" i="71"/>
  <c r="A2" i="73"/>
  <c r="A1" i="73"/>
  <c r="A2" i="75"/>
  <c r="A1" i="75"/>
  <c r="A2" i="76"/>
  <c r="A1" i="76"/>
  <c r="A2" i="77"/>
  <c r="A1" i="77"/>
  <c r="A2" i="78"/>
  <c r="A1" i="78"/>
  <c r="A2" i="79"/>
  <c r="A1" i="79"/>
  <c r="A2" i="80"/>
  <c r="A1" i="80"/>
  <c r="A2" i="81"/>
  <c r="A1" i="81"/>
  <c r="A2" i="82"/>
  <c r="A1" i="82"/>
  <c r="A2" i="83"/>
  <c r="A1" i="83"/>
  <c r="F29" i="71" l="1"/>
  <c r="G29" i="71"/>
  <c r="H29" i="71"/>
  <c r="J29" i="71"/>
  <c r="F40" i="71"/>
  <c r="F30" i="70"/>
  <c r="G30" i="70"/>
  <c r="H30" i="70"/>
  <c r="I30" i="70"/>
  <c r="J30" i="70"/>
  <c r="F10" i="67"/>
  <c r="K10" i="21"/>
  <c r="M11" i="21"/>
  <c r="M12" i="21"/>
  <c r="M13" i="21"/>
  <c r="M14" i="21"/>
  <c r="K16" i="21"/>
  <c r="N16" i="21" s="1"/>
  <c r="M16" i="21"/>
  <c r="K17" i="21"/>
  <c r="M17" i="21"/>
  <c r="K18" i="21"/>
  <c r="N18" i="21" s="1"/>
  <c r="M18" i="21"/>
  <c r="K19" i="21"/>
  <c r="N19" i="21" s="1"/>
  <c r="M19" i="21"/>
  <c r="K20" i="21"/>
  <c r="N20" i="21" s="1"/>
  <c r="M20" i="21"/>
  <c r="K21" i="21"/>
  <c r="N21" i="21" s="1"/>
  <c r="M21" i="21"/>
  <c r="K22" i="21"/>
  <c r="N22" i="21" s="1"/>
  <c r="M22" i="21"/>
  <c r="K23" i="21"/>
  <c r="N23" i="21" s="1"/>
  <c r="M23" i="21"/>
  <c r="K24" i="21"/>
  <c r="N24" i="21" s="1"/>
  <c r="M24" i="21"/>
  <c r="K25" i="21"/>
  <c r="F33" i="23" l="1"/>
  <c r="F29" i="23"/>
  <c r="F27" i="23"/>
  <c r="F25" i="23"/>
  <c r="F23" i="23"/>
  <c r="F21" i="23"/>
  <c r="F19" i="23"/>
  <c r="F34" i="23"/>
  <c r="F32" i="23"/>
  <c r="F31" i="23"/>
  <c r="F28" i="23"/>
  <c r="F26" i="23"/>
  <c r="F24" i="23"/>
  <c r="F22" i="23"/>
  <c r="F20" i="23"/>
  <c r="N17" i="21"/>
  <c r="N10" i="21"/>
  <c r="L10" i="21" s="1"/>
  <c r="J7" i="21"/>
  <c r="N25" i="21"/>
  <c r="L25" i="21" s="1"/>
  <c r="L24" i="21"/>
  <c r="L23" i="21"/>
  <c r="L22" i="21"/>
  <c r="L21" i="21"/>
  <c r="L20" i="21"/>
  <c r="L19" i="21"/>
  <c r="L18" i="21"/>
  <c r="L17" i="21"/>
  <c r="L16" i="21"/>
  <c r="N15" i="21"/>
  <c r="L15" i="21" s="1"/>
  <c r="J8" i="21"/>
  <c r="N14" i="21"/>
  <c r="L14" i="21" s="1"/>
  <c r="N13" i="21"/>
  <c r="L13" i="21" s="1"/>
  <c r="N12" i="21"/>
  <c r="L12" i="21" s="1"/>
  <c r="N11" i="21"/>
  <c r="L11" i="21" s="1"/>
  <c r="F35" i="23"/>
  <c r="L27" i="21" l="1"/>
  <c r="D22" i="99"/>
  <c r="L53" i="50" l="1"/>
</calcChain>
</file>

<file path=xl/sharedStrings.xml><?xml version="1.0" encoding="utf-8"?>
<sst xmlns="http://schemas.openxmlformats.org/spreadsheetml/2006/main" count="14895" uniqueCount="9036">
  <si>
    <t>年度</t>
    <rPh sb="0" eb="2">
      <t>ネンド</t>
    </rPh>
    <phoneticPr fontId="4"/>
  </si>
  <si>
    <t>女</t>
    <phoneticPr fontId="4"/>
  </si>
  <si>
    <t>男</t>
    <phoneticPr fontId="4"/>
  </si>
  <si>
    <t>（単位：人）</t>
    <rPh sb="1" eb="3">
      <t>タンイ</t>
    </rPh>
    <rPh sb="4" eb="5">
      <t>ヒト</t>
    </rPh>
    <phoneticPr fontId="4"/>
  </si>
  <si>
    <t>(産業経済課・教育総務課・選挙管理委員会事務局・監査事務局)</t>
    <rPh sb="7" eb="9">
      <t>キョウイク</t>
    </rPh>
    <rPh sb="9" eb="11">
      <t>ソウム</t>
    </rPh>
    <rPh sb="11" eb="12">
      <t>カ</t>
    </rPh>
    <rPh sb="13" eb="15">
      <t>センキョ</t>
    </rPh>
    <rPh sb="15" eb="17">
      <t>カンリ</t>
    </rPh>
    <rPh sb="17" eb="20">
      <t>イインカイ</t>
    </rPh>
    <rPh sb="20" eb="23">
      <t>ジムキョク</t>
    </rPh>
    <rPh sb="24" eb="26">
      <t>カンサ</t>
    </rPh>
    <rPh sb="26" eb="29">
      <t>ジムキョク</t>
    </rPh>
    <phoneticPr fontId="4"/>
  </si>
  <si>
    <t>農業委員会</t>
    <phoneticPr fontId="4"/>
  </si>
  <si>
    <t>会長　　　１名
委員　　１１名</t>
    <phoneticPr fontId="4"/>
  </si>
  <si>
    <t>３年</t>
    <phoneticPr fontId="4"/>
  </si>
  <si>
    <t>識見を有する者　２名
区議会議員　　　２名</t>
    <phoneticPr fontId="4"/>
  </si>
  <si>
    <t>識見を有する者 ４年
議員　 　議員の任期</t>
    <phoneticPr fontId="4"/>
  </si>
  <si>
    <t>監査委員</t>
    <phoneticPr fontId="4"/>
  </si>
  <si>
    <t>選挙管理委員会</t>
    <phoneticPr fontId="4"/>
  </si>
  <si>
    <t>委員長　　１名
委員　　　３名</t>
    <phoneticPr fontId="4"/>
  </si>
  <si>
    <t>４年</t>
    <phoneticPr fontId="4"/>
  </si>
  <si>
    <t>教育委員会</t>
    <rPh sb="3" eb="4">
      <t>イン</t>
    </rPh>
    <phoneticPr fontId="4"/>
  </si>
  <si>
    <t>教育長　　１名
教育委員　５名</t>
    <rPh sb="0" eb="3">
      <t>キョウイクチョウ</t>
    </rPh>
    <rPh sb="6" eb="7">
      <t>メイ</t>
    </rPh>
    <phoneticPr fontId="4"/>
  </si>
  <si>
    <t>教育長　　３年
教育委員　４年</t>
    <rPh sb="0" eb="3">
      <t>キョウイクチョウ</t>
    </rPh>
    <rPh sb="6" eb="7">
      <t>ネン</t>
    </rPh>
    <rPh sb="8" eb="10">
      <t>キョウイク</t>
    </rPh>
    <rPh sb="10" eb="12">
      <t>イイン</t>
    </rPh>
    <rPh sb="14" eb="15">
      <t>ネン</t>
    </rPh>
    <phoneticPr fontId="4"/>
  </si>
  <si>
    <t>任期</t>
  </si>
  <si>
    <t>うち女性</t>
    <phoneticPr fontId="4"/>
  </si>
  <si>
    <t>現員数</t>
    <phoneticPr fontId="4"/>
  </si>
  <si>
    <t>法定数</t>
    <phoneticPr fontId="4"/>
  </si>
  <si>
    <t>委員会名</t>
  </si>
  <si>
    <t>（区議会事務局）</t>
  </si>
  <si>
    <t>無所属</t>
    <phoneticPr fontId="4"/>
  </si>
  <si>
    <t>都市基盤整備特別委員会</t>
    <rPh sb="0" eb="2">
      <t>トシ</t>
    </rPh>
    <rPh sb="2" eb="4">
      <t>キバン</t>
    </rPh>
    <rPh sb="4" eb="6">
      <t>セイビ</t>
    </rPh>
    <rPh sb="6" eb="8">
      <t>トクベツ</t>
    </rPh>
    <rPh sb="8" eb="11">
      <t>イインカイ</t>
    </rPh>
    <phoneticPr fontId="4"/>
  </si>
  <si>
    <t>危機管理対策特別委員会</t>
    <rPh sb="0" eb="2">
      <t>キキ</t>
    </rPh>
    <rPh sb="2" eb="4">
      <t>カンリ</t>
    </rPh>
    <rPh sb="4" eb="6">
      <t>タイサク</t>
    </rPh>
    <rPh sb="6" eb="8">
      <t>トクベツ</t>
    </rPh>
    <rPh sb="8" eb="11">
      <t>イインカイ</t>
    </rPh>
    <phoneticPr fontId="4"/>
  </si>
  <si>
    <t>特別委員会</t>
    <rPh sb="0" eb="2">
      <t>トクベツ</t>
    </rPh>
    <rPh sb="2" eb="5">
      <t>イインカイ</t>
    </rPh>
    <phoneticPr fontId="4"/>
  </si>
  <si>
    <t>議会運営委員会</t>
    <phoneticPr fontId="4"/>
  </si>
  <si>
    <t>文教委員会</t>
    <phoneticPr fontId="4"/>
  </si>
  <si>
    <t>建設環境委員会</t>
    <rPh sb="0" eb="2">
      <t>ケンセツ</t>
    </rPh>
    <rPh sb="2" eb="4">
      <t>カンキョウ</t>
    </rPh>
    <phoneticPr fontId="4"/>
  </si>
  <si>
    <t>かつしか区民連合</t>
    <rPh sb="4" eb="6">
      <t>クミン</t>
    </rPh>
    <rPh sb="6" eb="8">
      <t>レンゴウ</t>
    </rPh>
    <phoneticPr fontId="4"/>
  </si>
  <si>
    <t>保健福祉委員会</t>
    <rPh sb="0" eb="2">
      <t>ホケン</t>
    </rPh>
    <rPh sb="2" eb="4">
      <t>フクシ</t>
    </rPh>
    <phoneticPr fontId="4"/>
  </si>
  <si>
    <t>総務委員会</t>
    <phoneticPr fontId="4"/>
  </si>
  <si>
    <t>常任委員会</t>
    <rPh sb="0" eb="2">
      <t>ジョウニン</t>
    </rPh>
    <rPh sb="2" eb="5">
      <t>イインカイ</t>
    </rPh>
    <phoneticPr fontId="4"/>
  </si>
  <si>
    <t>自由民主党議員団</t>
    <phoneticPr fontId="4"/>
  </si>
  <si>
    <t>現員</t>
    <rPh sb="1" eb="2">
      <t>イン</t>
    </rPh>
    <phoneticPr fontId="4"/>
  </si>
  <si>
    <t>定数</t>
    <phoneticPr fontId="4"/>
  </si>
  <si>
    <t>人員</t>
    <phoneticPr fontId="4"/>
  </si>
  <si>
    <t>会派名</t>
  </si>
  <si>
    <t>（単位：人）</t>
    <rPh sb="1" eb="3">
      <t>タンイ</t>
    </rPh>
    <phoneticPr fontId="4"/>
  </si>
  <si>
    <t>現員数</t>
    <rPh sb="2" eb="3">
      <t>カズ</t>
    </rPh>
    <phoneticPr fontId="4"/>
  </si>
  <si>
    <t>条例定数</t>
    <phoneticPr fontId="4"/>
  </si>
  <si>
    <t>地域教育課</t>
    <rPh sb="0" eb="2">
      <t>チイキ</t>
    </rPh>
    <rPh sb="2" eb="4">
      <t>キョウイク</t>
    </rPh>
    <phoneticPr fontId="4"/>
  </si>
  <si>
    <t>青少年問題協議会</t>
  </si>
  <si>
    <t>生涯学習課</t>
  </si>
  <si>
    <t>学識経験者5名､社会･家庭教育関係者1名､
中学校校長会1名､小学校校長会1名</t>
  </si>
  <si>
    <t>2年</t>
  </si>
  <si>
    <r>
      <t xml:space="preserve">10
</t>
    </r>
    <r>
      <rPr>
        <sz val="8"/>
        <rFont val="ＭＳ ゴシック"/>
        <family val="3"/>
        <charset val="128"/>
      </rPr>
      <t>以内</t>
    </r>
    <phoneticPr fontId="4"/>
  </si>
  <si>
    <t>郷土と天文の博物館
運営協議会</t>
    <rPh sb="10" eb="12">
      <t>ウンエイ</t>
    </rPh>
    <rPh sb="12" eb="15">
      <t>キョウギカイ</t>
    </rPh>
    <phoneticPr fontId="4"/>
  </si>
  <si>
    <r>
      <t xml:space="preserve">7
</t>
    </r>
    <r>
      <rPr>
        <sz val="8"/>
        <rFont val="ＭＳ ゴシック"/>
        <family val="3"/>
        <charset val="128"/>
      </rPr>
      <t>以内</t>
    </r>
    <phoneticPr fontId="4"/>
  </si>
  <si>
    <t>学識経験者2名､学校長2名､社会教育関係者4名</t>
  </si>
  <si>
    <t>社会教育委員</t>
  </si>
  <si>
    <t>学務課</t>
  </si>
  <si>
    <t>区議会議員4名､学識経験者3名､学校職員4名､学校医1名､学校歯科医1名､学校薬剤師1名､保護者代表2名､保健所職員1名</t>
    <phoneticPr fontId="4"/>
  </si>
  <si>
    <t>学校保健委員会</t>
  </si>
  <si>
    <t>都市計画課</t>
    <rPh sb="0" eb="2">
      <t>トシ</t>
    </rPh>
    <rPh sb="2" eb="4">
      <t>ケイカク</t>
    </rPh>
    <rPh sb="4" eb="5">
      <t>カ</t>
    </rPh>
    <phoneticPr fontId="4"/>
  </si>
  <si>
    <t>都市計画審議会</t>
  </si>
  <si>
    <t>建築審査会</t>
  </si>
  <si>
    <t>住環境整備課</t>
    <rPh sb="0" eb="3">
      <t>ジュウカンキョウ</t>
    </rPh>
    <rPh sb="3" eb="5">
      <t>セイビ</t>
    </rPh>
    <rPh sb="5" eb="6">
      <t>カ</t>
    </rPh>
    <phoneticPr fontId="4"/>
  </si>
  <si>
    <t>区長(会長)､副区長(副会長)､地域団体等3名､区議会議員4名､学識経験者5名､その他関係行政機関2名</t>
  </si>
  <si>
    <r>
      <t xml:space="preserve">20
</t>
    </r>
    <r>
      <rPr>
        <sz val="8"/>
        <rFont val="ＭＳ ゴシック"/>
        <family val="3"/>
        <charset val="128"/>
      </rPr>
      <t>以内</t>
    </r>
    <rPh sb="3" eb="5">
      <t>イナイ</t>
    </rPh>
    <phoneticPr fontId="4"/>
  </si>
  <si>
    <t>空家等対策協議会</t>
    <rPh sb="0" eb="2">
      <t>アキヤ</t>
    </rPh>
    <rPh sb="2" eb="3">
      <t>トウ</t>
    </rPh>
    <rPh sb="3" eb="5">
      <t>タイサク</t>
    </rPh>
    <rPh sb="5" eb="8">
      <t>キョウギカイ</t>
    </rPh>
    <phoneticPr fontId="4"/>
  </si>
  <si>
    <r>
      <t xml:space="preserve">6
</t>
    </r>
    <r>
      <rPr>
        <sz val="8"/>
        <rFont val="ＭＳ ゴシック"/>
        <family val="3"/>
        <charset val="128"/>
      </rPr>
      <t>以内</t>
    </r>
    <rPh sb="2" eb="4">
      <t>イナイ</t>
    </rPh>
    <phoneticPr fontId="4"/>
  </si>
  <si>
    <t>建築紛争調停委員会</t>
    <phoneticPr fontId="4"/>
  </si>
  <si>
    <t>保健予防課</t>
    <rPh sb="0" eb="2">
      <t>ホケン</t>
    </rPh>
    <phoneticPr fontId="4"/>
  </si>
  <si>
    <t>医師3名､学識経験者2名</t>
  </si>
  <si>
    <t>飾区感染症の診査に
関する協議会(結核以外)</t>
    <rPh sb="0" eb="2">
      <t>カツシカ</t>
    </rPh>
    <rPh sb="2" eb="3">
      <t>ク</t>
    </rPh>
    <rPh sb="11" eb="12">
      <t>カン</t>
    </rPh>
    <rPh sb="14" eb="17">
      <t>キョウギカイ</t>
    </rPh>
    <rPh sb="18" eb="20">
      <t>ケッカク</t>
    </rPh>
    <rPh sb="20" eb="22">
      <t>イガイ</t>
    </rPh>
    <phoneticPr fontId="4"/>
  </si>
  <si>
    <t>医師7名､学識経験者2名</t>
  </si>
  <si>
    <t>飾区感染症の診査に
関する協議会（結核）</t>
    <rPh sb="0" eb="3">
      <t>カツシカク</t>
    </rPh>
    <rPh sb="3" eb="5">
      <t>カンセン</t>
    </rPh>
    <rPh sb="5" eb="6">
      <t>ショウ</t>
    </rPh>
    <rPh sb="11" eb="12">
      <t>カン</t>
    </rPh>
    <rPh sb="18" eb="20">
      <t>ケッカク</t>
    </rPh>
    <phoneticPr fontId="4"/>
  </si>
  <si>
    <t>地域保健課</t>
    <rPh sb="0" eb="2">
      <t>チイキ</t>
    </rPh>
    <rPh sb="2" eb="4">
      <t>ホケン</t>
    </rPh>
    <rPh sb="4" eb="5">
      <t>カ</t>
    </rPh>
    <phoneticPr fontId="4"/>
  </si>
  <si>
    <t>医師5名､薬剤師2名</t>
  </si>
  <si>
    <r>
      <t xml:space="preserve">7
</t>
    </r>
    <r>
      <rPr>
        <sz val="8"/>
        <rFont val="ＭＳ ゴシック"/>
        <family val="3"/>
        <charset val="128"/>
      </rPr>
      <t>以内</t>
    </r>
    <rPh sb="2" eb="4">
      <t>イナイ</t>
    </rPh>
    <phoneticPr fontId="4"/>
  </si>
  <si>
    <t>公害健康被害補償
診療報酬審査会</t>
    <phoneticPr fontId="4"/>
  </si>
  <si>
    <r>
      <t xml:space="preserve">15
</t>
    </r>
    <r>
      <rPr>
        <sz val="8"/>
        <rFont val="ＭＳ ゴシック"/>
        <family val="3"/>
        <charset val="128"/>
      </rPr>
      <t>以内</t>
    </r>
    <rPh sb="3" eb="5">
      <t>イナイ</t>
    </rPh>
    <phoneticPr fontId="4"/>
  </si>
  <si>
    <t>公害健康被害
認定審査会</t>
    <phoneticPr fontId="4"/>
  </si>
  <si>
    <t>学識経験者1名､医師3名､保健所医師1名</t>
  </si>
  <si>
    <r>
      <t xml:space="preserve">10
</t>
    </r>
    <r>
      <rPr>
        <sz val="8"/>
        <rFont val="ＭＳ ゴシック"/>
        <family val="3"/>
        <charset val="128"/>
      </rPr>
      <t>以内</t>
    </r>
    <rPh sb="3" eb="5">
      <t>イナイ</t>
    </rPh>
    <phoneticPr fontId="4"/>
  </si>
  <si>
    <t>大気汚染障害者
認定審査会</t>
    <phoneticPr fontId="4"/>
  </si>
  <si>
    <t>介護保険課</t>
    <phoneticPr fontId="4"/>
  </si>
  <si>
    <t>医師､歯科医師､薬剤師､看護師等､理学療法士等､柔道整復師等､介護支援専門員､社会福祉士､介護福祉士､医療施設関係者､社会福祉施設関係者､社会福祉団体関係者</t>
  </si>
  <si>
    <r>
      <t>250</t>
    </r>
    <r>
      <rPr>
        <sz val="9"/>
        <rFont val="ＭＳ ゴシック"/>
        <family val="3"/>
        <charset val="128"/>
      </rPr>
      <t xml:space="preserve">
</t>
    </r>
    <r>
      <rPr>
        <sz val="8"/>
        <rFont val="ＭＳ ゴシック"/>
        <family val="3"/>
        <charset val="128"/>
      </rPr>
      <t>以内</t>
    </r>
    <rPh sb="4" eb="6">
      <t>イナイ</t>
    </rPh>
    <phoneticPr fontId="4"/>
  </si>
  <si>
    <t>介護認定審査会</t>
  </si>
  <si>
    <t>学識経験者3名､保健医療関係者7名､福祉関係者6名､被保険者代表3名､区内関係団体の代表7名､区職員4名</t>
  </si>
  <si>
    <t>3年</t>
  </si>
  <si>
    <r>
      <t xml:space="preserve">30
</t>
    </r>
    <r>
      <rPr>
        <sz val="8"/>
        <rFont val="ＭＳ ゴシック"/>
        <family val="3"/>
        <charset val="128"/>
      </rPr>
      <t>以内</t>
    </r>
    <rPh sb="3" eb="5">
      <t>イナイ</t>
    </rPh>
    <phoneticPr fontId="4"/>
  </si>
  <si>
    <t>介護保険事業審議会</t>
    <phoneticPr fontId="4"/>
  </si>
  <si>
    <t>福祉管理課</t>
    <rPh sb="2" eb="4">
      <t>カンリ</t>
    </rPh>
    <phoneticPr fontId="4"/>
  </si>
  <si>
    <t>民生委員推薦会</t>
    <phoneticPr fontId="4"/>
  </si>
  <si>
    <t>生活安全課</t>
    <rPh sb="0" eb="2">
      <t>セイカツ</t>
    </rPh>
    <rPh sb="2" eb="5">
      <t>アンゼンカ</t>
    </rPh>
    <phoneticPr fontId="4"/>
  </si>
  <si>
    <t>区長(会長)､指定地方行政機関の職員､自衛隊に所属する者､都の職員､区副区長､区教育長･消防吏員､区職員､指定公共機関又は指定地方公共機関の役員又は職員､知識又は経験を有する者</t>
  </si>
  <si>
    <r>
      <t xml:space="preserve">55
</t>
    </r>
    <r>
      <rPr>
        <sz val="8"/>
        <rFont val="ＭＳ ゴシック"/>
        <family val="3"/>
        <charset val="128"/>
      </rPr>
      <t>以内</t>
    </r>
    <rPh sb="3" eb="5">
      <t>イナイ</t>
    </rPh>
    <phoneticPr fontId="4"/>
  </si>
  <si>
    <t>国民保護協議会</t>
    <rPh sb="0" eb="2">
      <t>コクミン</t>
    </rPh>
    <rPh sb="2" eb="4">
      <t>ホゴ</t>
    </rPh>
    <rPh sb="4" eb="7">
      <t>キョウギカイ</t>
    </rPh>
    <phoneticPr fontId="4"/>
  </si>
  <si>
    <t>指定公共機関及び指定地方公共機関の役員又は職員､区議会議員､医療関係団体の代表､自主防災組織を構成する者又は学識経験のある者</t>
  </si>
  <si>
    <t>危機管理課</t>
    <rPh sb="0" eb="2">
      <t>キキ</t>
    </rPh>
    <rPh sb="2" eb="4">
      <t>カンリ</t>
    </rPh>
    <rPh sb="4" eb="5">
      <t>カ</t>
    </rPh>
    <phoneticPr fontId="4"/>
  </si>
  <si>
    <t>区長(会長)･指定地方行政機関の職員､陸上自衛隊の自衛官､警視庁の警察官､東京消防庁の消防吏員及び消防団長､都職員･区職員･区教育長</t>
  </si>
  <si>
    <t>在任期間</t>
  </si>
  <si>
    <t>防災会議</t>
    <phoneticPr fontId="4"/>
  </si>
  <si>
    <t>消費生活
センター</t>
    <rPh sb="0" eb="2">
      <t>ショウヒ</t>
    </rPh>
    <rPh sb="2" eb="4">
      <t>セイカツ</t>
    </rPh>
    <phoneticPr fontId="4"/>
  </si>
  <si>
    <t>消費生活対策審議会</t>
    <rPh sb="0" eb="2">
      <t>ショウヒ</t>
    </rPh>
    <rPh sb="2" eb="4">
      <t>セイカツ</t>
    </rPh>
    <rPh sb="4" eb="6">
      <t>タイサク</t>
    </rPh>
    <rPh sb="6" eb="9">
      <t>シンギカイ</t>
    </rPh>
    <phoneticPr fontId="4"/>
  </si>
  <si>
    <t>学識経験者3名､区内関係団体代表4名</t>
  </si>
  <si>
    <t>消費者被害救済委員会</t>
    <rPh sb="0" eb="3">
      <t>ショウヒシャ</t>
    </rPh>
    <rPh sb="3" eb="5">
      <t>ヒガイ</t>
    </rPh>
    <rPh sb="5" eb="7">
      <t>キュウサイ</t>
    </rPh>
    <rPh sb="7" eb="10">
      <t>イインカイ</t>
    </rPh>
    <phoneticPr fontId="4"/>
  </si>
  <si>
    <t>国保年金課</t>
    <rPh sb="0" eb="2">
      <t>コクホ</t>
    </rPh>
    <rPh sb="2" eb="4">
      <t>ネンキン</t>
    </rPh>
    <rPh sb="4" eb="5">
      <t>カ</t>
    </rPh>
    <phoneticPr fontId="4"/>
  </si>
  <si>
    <t>3年</t>
    <phoneticPr fontId="4"/>
  </si>
  <si>
    <t>国民健康保険
運営協議会</t>
    <phoneticPr fontId="4"/>
  </si>
  <si>
    <t>契約管財課</t>
    <rPh sb="0" eb="2">
      <t>ケイヤク</t>
    </rPh>
    <rPh sb="2" eb="4">
      <t>カンザイ</t>
    </rPh>
    <phoneticPr fontId="4"/>
  </si>
  <si>
    <r>
      <t xml:space="preserve">13
</t>
    </r>
    <r>
      <rPr>
        <sz val="8"/>
        <rFont val="ＭＳ ゴシック"/>
        <family val="3"/>
        <charset val="128"/>
      </rPr>
      <t>以内</t>
    </r>
    <rPh sb="3" eb="5">
      <t>イナイ</t>
    </rPh>
    <phoneticPr fontId="4"/>
  </si>
  <si>
    <t>財産価格審議会</t>
    <phoneticPr fontId="4"/>
  </si>
  <si>
    <t>人権推進課</t>
    <rPh sb="0" eb="2">
      <t>ジンケン</t>
    </rPh>
    <rPh sb="2" eb="4">
      <t>スイシン</t>
    </rPh>
    <rPh sb="4" eb="5">
      <t>カ</t>
    </rPh>
    <phoneticPr fontId="4"/>
  </si>
  <si>
    <t>男女平等推進審議会</t>
    <rPh sb="0" eb="2">
      <t>ダンジョ</t>
    </rPh>
    <rPh sb="2" eb="4">
      <t>ビョウドウ</t>
    </rPh>
    <rPh sb="4" eb="6">
      <t>スイシン</t>
    </rPh>
    <phoneticPr fontId="4"/>
  </si>
  <si>
    <t>総務課</t>
  </si>
  <si>
    <t>区の区域内の公共的団体の代表者等</t>
  </si>
  <si>
    <t>特別職議員報酬等審議会</t>
    <rPh sb="3" eb="5">
      <t>ギイン</t>
    </rPh>
    <phoneticPr fontId="4"/>
  </si>
  <si>
    <t>学識経験者3名</t>
  </si>
  <si>
    <t>行政不服審査会</t>
    <rPh sb="0" eb="2">
      <t>ギョウセイ</t>
    </rPh>
    <rPh sb="2" eb="4">
      <t>フフク</t>
    </rPh>
    <rPh sb="4" eb="7">
      <t>シンサカイ</t>
    </rPh>
    <phoneticPr fontId="4"/>
  </si>
  <si>
    <t>所管課</t>
  </si>
  <si>
    <t>構成（現員）</t>
  </si>
  <si>
    <t>現員
数</t>
    <phoneticPr fontId="4"/>
  </si>
  <si>
    <t>定員</t>
    <rPh sb="1" eb="2">
      <t>イン</t>
    </rPh>
    <phoneticPr fontId="4"/>
  </si>
  <si>
    <t>名称</t>
  </si>
  <si>
    <t>（人事課）</t>
    <rPh sb="1" eb="4">
      <t>ジンジカ</t>
    </rPh>
    <phoneticPr fontId="4"/>
  </si>
  <si>
    <t>（単位：人）</t>
    <phoneticPr fontId="4"/>
  </si>
  <si>
    <t>職員数</t>
  </si>
  <si>
    <t>区分</t>
  </si>
  <si>
    <t>公園管理所</t>
    <phoneticPr fontId="4"/>
  </si>
  <si>
    <t>公園課</t>
    <rPh sb="0" eb="2">
      <t>コウエン</t>
    </rPh>
    <rPh sb="2" eb="3">
      <t>カ</t>
    </rPh>
    <phoneticPr fontId="4"/>
  </si>
  <si>
    <t>障害福祉課</t>
    <rPh sb="0" eb="2">
      <t>ショウガイ</t>
    </rPh>
    <rPh sb="2" eb="4">
      <t>フクシ</t>
    </rPh>
    <rPh sb="4" eb="5">
      <t>カ</t>
    </rPh>
    <phoneticPr fontId="4"/>
  </si>
  <si>
    <t>道路保全事務所</t>
    <phoneticPr fontId="4"/>
  </si>
  <si>
    <t>シニア活動支援センター</t>
    <rPh sb="3" eb="5">
      <t>カツドウ</t>
    </rPh>
    <rPh sb="5" eb="7">
      <t>シエン</t>
    </rPh>
    <phoneticPr fontId="4"/>
  </si>
  <si>
    <t>清掃事務所</t>
  </si>
  <si>
    <t>子ども家庭支援課</t>
    <rPh sb="0" eb="1">
      <t>コ</t>
    </rPh>
    <rPh sb="3" eb="5">
      <t>カテイ</t>
    </rPh>
    <rPh sb="5" eb="7">
      <t>シエン</t>
    </rPh>
    <rPh sb="7" eb="8">
      <t>カ</t>
    </rPh>
    <phoneticPr fontId="4"/>
  </si>
  <si>
    <t>幼稚園</t>
    <phoneticPr fontId="4"/>
  </si>
  <si>
    <t>子ども未来プラザ</t>
    <rPh sb="0" eb="1">
      <t>コ</t>
    </rPh>
    <rPh sb="3" eb="5">
      <t>ミライ</t>
    </rPh>
    <phoneticPr fontId="4"/>
  </si>
  <si>
    <t>保田しおさい学校</t>
    <phoneticPr fontId="4"/>
  </si>
  <si>
    <t>区民事務所</t>
  </si>
  <si>
    <t>青戸保健センター</t>
    <rPh sb="0" eb="2">
      <t>アオト</t>
    </rPh>
    <rPh sb="2" eb="4">
      <t>ホケン</t>
    </rPh>
    <phoneticPr fontId="4"/>
  </si>
  <si>
    <t>中央図書館</t>
    <rPh sb="0" eb="2">
      <t>チュウオウ</t>
    </rPh>
    <rPh sb="2" eb="5">
      <t>トショカン</t>
    </rPh>
    <phoneticPr fontId="4"/>
  </si>
  <si>
    <t>施設維持課</t>
    <rPh sb="0" eb="2">
      <t>シセツ</t>
    </rPh>
    <rPh sb="2" eb="4">
      <t>イジ</t>
    </rPh>
    <rPh sb="4" eb="5">
      <t>カ</t>
    </rPh>
    <phoneticPr fontId="4"/>
  </si>
  <si>
    <t>生涯スポーツ課</t>
    <phoneticPr fontId="4"/>
  </si>
  <si>
    <t>健康づくり課</t>
    <rPh sb="0" eb="2">
      <t>ケンコウ</t>
    </rPh>
    <rPh sb="5" eb="6">
      <t>カ</t>
    </rPh>
    <phoneticPr fontId="4"/>
  </si>
  <si>
    <t>人材育成課</t>
    <rPh sb="0" eb="2">
      <t>ジンザイ</t>
    </rPh>
    <rPh sb="2" eb="4">
      <t>イクセイ</t>
    </rPh>
    <rPh sb="4" eb="5">
      <t>カ</t>
    </rPh>
    <phoneticPr fontId="4"/>
  </si>
  <si>
    <t>生活衛生課</t>
    <rPh sb="0" eb="2">
      <t>セイカツ</t>
    </rPh>
    <rPh sb="2" eb="4">
      <t>エイセイ</t>
    </rPh>
    <rPh sb="4" eb="5">
      <t>カ</t>
    </rPh>
    <phoneticPr fontId="4"/>
  </si>
  <si>
    <t>総合教育センター</t>
    <phoneticPr fontId="4"/>
  </si>
  <si>
    <t>東生活課</t>
  </si>
  <si>
    <t>調整課</t>
    <rPh sb="0" eb="2">
      <t>チョウセイ</t>
    </rPh>
    <rPh sb="2" eb="3">
      <t>カ</t>
    </rPh>
    <phoneticPr fontId="4"/>
  </si>
  <si>
    <t>戸籍住民課</t>
  </si>
  <si>
    <t>子ども応援課</t>
    <rPh sb="0" eb="1">
      <t>コ</t>
    </rPh>
    <rPh sb="3" eb="5">
      <t>オウエン</t>
    </rPh>
    <rPh sb="5" eb="6">
      <t>カ</t>
    </rPh>
    <phoneticPr fontId="4"/>
  </si>
  <si>
    <t>地域振興課</t>
  </si>
  <si>
    <t>保育課</t>
    <rPh sb="0" eb="2">
      <t>ホイク</t>
    </rPh>
    <rPh sb="2" eb="3">
      <t>カ</t>
    </rPh>
    <phoneticPr fontId="4"/>
  </si>
  <si>
    <t>施設管理課</t>
    <rPh sb="0" eb="2">
      <t>シセツ</t>
    </rPh>
    <rPh sb="2" eb="4">
      <t>カンリ</t>
    </rPh>
    <rPh sb="4" eb="5">
      <t>カ</t>
    </rPh>
    <phoneticPr fontId="4"/>
  </si>
  <si>
    <t>放課後支援課</t>
    <rPh sb="0" eb="3">
      <t>ホウカゴ</t>
    </rPh>
    <rPh sb="3" eb="5">
      <t>シエン</t>
    </rPh>
    <rPh sb="5" eb="6">
      <t>カ</t>
    </rPh>
    <phoneticPr fontId="4"/>
  </si>
  <si>
    <t>西生活課</t>
    <phoneticPr fontId="4"/>
  </si>
  <si>
    <t>すぐやる課</t>
    <rPh sb="4" eb="5">
      <t>カ</t>
    </rPh>
    <phoneticPr fontId="4"/>
  </si>
  <si>
    <t>会計管理課</t>
    <rPh sb="0" eb="2">
      <t>カイケイ</t>
    </rPh>
    <rPh sb="2" eb="4">
      <t>カンリ</t>
    </rPh>
    <rPh sb="4" eb="5">
      <t>カ</t>
    </rPh>
    <phoneticPr fontId="4"/>
  </si>
  <si>
    <t>総務課</t>
    <phoneticPr fontId="4"/>
  </si>
  <si>
    <t>庶務係、議事調査担当係（４）</t>
    <rPh sb="0" eb="2">
      <t>ショム</t>
    </rPh>
    <rPh sb="2" eb="3">
      <t>カカリ</t>
    </rPh>
    <rPh sb="4" eb="6">
      <t>ギジ</t>
    </rPh>
    <rPh sb="6" eb="8">
      <t>チョウサ</t>
    </rPh>
    <rPh sb="8" eb="10">
      <t>タントウ</t>
    </rPh>
    <rPh sb="10" eb="11">
      <t>カカリ</t>
    </rPh>
    <phoneticPr fontId="4"/>
  </si>
  <si>
    <t>次長</t>
    <rPh sb="0" eb="2">
      <t>ジチョウ</t>
    </rPh>
    <phoneticPr fontId="4"/>
  </si>
  <si>
    <t>事務局長</t>
    <rPh sb="0" eb="2">
      <t>ジム</t>
    </rPh>
    <rPh sb="2" eb="3">
      <t>キョク</t>
    </rPh>
    <rPh sb="3" eb="4">
      <t>チョウ</t>
    </rPh>
    <phoneticPr fontId="4"/>
  </si>
  <si>
    <t>区議会</t>
    <rPh sb="0" eb="3">
      <t>クギカイ</t>
    </rPh>
    <phoneticPr fontId="4"/>
  </si>
  <si>
    <t>（区議会事務局）</t>
    <rPh sb="1" eb="2">
      <t>ク</t>
    </rPh>
    <rPh sb="2" eb="4">
      <t>ギカイ</t>
    </rPh>
    <rPh sb="4" eb="7">
      <t>ジムキョク</t>
    </rPh>
    <phoneticPr fontId="4"/>
  </si>
  <si>
    <t>主任書記</t>
    <rPh sb="0" eb="2">
      <t>シュニン</t>
    </rPh>
    <rPh sb="2" eb="4">
      <t>ショキ</t>
    </rPh>
    <phoneticPr fontId="4"/>
  </si>
  <si>
    <t>農業委員会</t>
    <rPh sb="0" eb="2">
      <t>ノウギョウ</t>
    </rPh>
    <rPh sb="2" eb="5">
      <t>イインカイ</t>
    </rPh>
    <phoneticPr fontId="4"/>
  </si>
  <si>
    <t>選挙担当係</t>
    <rPh sb="0" eb="2">
      <t>センキョ</t>
    </rPh>
    <rPh sb="2" eb="4">
      <t>タントウ</t>
    </rPh>
    <rPh sb="4" eb="5">
      <t>カカリ</t>
    </rPh>
    <phoneticPr fontId="4"/>
  </si>
  <si>
    <t>選挙管理委員会</t>
    <rPh sb="0" eb="2">
      <t>センキョ</t>
    </rPh>
    <rPh sb="2" eb="4">
      <t>カンリ</t>
    </rPh>
    <rPh sb="4" eb="7">
      <t>イインカイ</t>
    </rPh>
    <phoneticPr fontId="4"/>
  </si>
  <si>
    <t>（選挙管理委員会事務局）</t>
    <rPh sb="1" eb="3">
      <t>センキョ</t>
    </rPh>
    <rPh sb="3" eb="5">
      <t>カンリ</t>
    </rPh>
    <rPh sb="5" eb="8">
      <t>イインカイ</t>
    </rPh>
    <rPh sb="8" eb="11">
      <t>ジムキョク</t>
    </rPh>
    <phoneticPr fontId="4"/>
  </si>
  <si>
    <t>監査担当係（４）</t>
    <rPh sb="0" eb="2">
      <t>カンサ</t>
    </rPh>
    <rPh sb="2" eb="4">
      <t>タントウ</t>
    </rPh>
    <rPh sb="4" eb="5">
      <t>カカリ</t>
    </rPh>
    <phoneticPr fontId="4"/>
  </si>
  <si>
    <t>監査委員</t>
    <rPh sb="0" eb="2">
      <t>カンサ</t>
    </rPh>
    <rPh sb="2" eb="4">
      <t>イイン</t>
    </rPh>
    <phoneticPr fontId="4"/>
  </si>
  <si>
    <t>（監査事務局）</t>
    <rPh sb="1" eb="3">
      <t>カンサ</t>
    </rPh>
    <rPh sb="3" eb="6">
      <t>ジムキョク</t>
    </rPh>
    <phoneticPr fontId="4"/>
  </si>
  <si>
    <t>管理係、事業推進係、図書館（６）</t>
    <rPh sb="0" eb="2">
      <t>カンリ</t>
    </rPh>
    <rPh sb="2" eb="3">
      <t>カカリ</t>
    </rPh>
    <rPh sb="4" eb="6">
      <t>ジギョウ</t>
    </rPh>
    <rPh sb="6" eb="8">
      <t>スイシン</t>
    </rPh>
    <rPh sb="8" eb="9">
      <t>カカリ</t>
    </rPh>
    <rPh sb="10" eb="13">
      <t>トショカン</t>
    </rPh>
    <phoneticPr fontId="4"/>
  </si>
  <si>
    <t>生涯スポーツ課</t>
    <rPh sb="0" eb="2">
      <t>ショウガイ</t>
    </rPh>
    <rPh sb="6" eb="7">
      <t>カ</t>
    </rPh>
    <phoneticPr fontId="4"/>
  </si>
  <si>
    <t>生涯学習課</t>
    <rPh sb="0" eb="2">
      <t>ショウガイ</t>
    </rPh>
    <rPh sb="2" eb="4">
      <t>ガクシュウ</t>
    </rPh>
    <rPh sb="4" eb="5">
      <t>カ</t>
    </rPh>
    <phoneticPr fontId="4"/>
  </si>
  <si>
    <t>放課後支援係</t>
    <rPh sb="0" eb="3">
      <t>ホウカゴ</t>
    </rPh>
    <rPh sb="3" eb="5">
      <t>シエン</t>
    </rPh>
    <rPh sb="5" eb="6">
      <t>カカリ</t>
    </rPh>
    <phoneticPr fontId="4"/>
  </si>
  <si>
    <t>◆放課後支援課</t>
    <rPh sb="1" eb="4">
      <t>ホウカゴ</t>
    </rPh>
    <rPh sb="4" eb="6">
      <t>シエン</t>
    </rPh>
    <rPh sb="6" eb="7">
      <t>カ</t>
    </rPh>
    <phoneticPr fontId="4"/>
  </si>
  <si>
    <t>青少年育成係、地域家庭連携係、放課後子ども事業係</t>
    <rPh sb="0" eb="3">
      <t>セイショウネン</t>
    </rPh>
    <rPh sb="3" eb="5">
      <t>イクセイ</t>
    </rPh>
    <rPh sb="5" eb="6">
      <t>カカリ</t>
    </rPh>
    <rPh sb="7" eb="9">
      <t>チイキ</t>
    </rPh>
    <rPh sb="9" eb="11">
      <t>カテイ</t>
    </rPh>
    <rPh sb="11" eb="13">
      <t>レンケイ</t>
    </rPh>
    <rPh sb="13" eb="14">
      <t>カカリ</t>
    </rPh>
    <rPh sb="15" eb="18">
      <t>ホウカゴ</t>
    </rPh>
    <rPh sb="18" eb="19">
      <t>コ</t>
    </rPh>
    <rPh sb="21" eb="23">
      <t>ジギョウ</t>
    </rPh>
    <rPh sb="23" eb="24">
      <t>カカリ</t>
    </rPh>
    <phoneticPr fontId="4"/>
  </si>
  <si>
    <t>◆地域教育課</t>
    <rPh sb="1" eb="3">
      <t>チイキ</t>
    </rPh>
    <rPh sb="3" eb="5">
      <t>キョウイク</t>
    </rPh>
    <rPh sb="5" eb="6">
      <t>カ</t>
    </rPh>
    <phoneticPr fontId="4"/>
  </si>
  <si>
    <t>◆学校教育支援担当課長</t>
    <rPh sb="1" eb="3">
      <t>ガッコウ</t>
    </rPh>
    <rPh sb="3" eb="5">
      <t>キョウイク</t>
    </rPh>
    <rPh sb="5" eb="7">
      <t>シエン</t>
    </rPh>
    <rPh sb="7" eb="9">
      <t>タントウ</t>
    </rPh>
    <rPh sb="9" eb="11">
      <t>カチョウ</t>
    </rPh>
    <phoneticPr fontId="4"/>
  </si>
  <si>
    <t>◆指導室</t>
    <rPh sb="1" eb="4">
      <t>シドウシツ</t>
    </rPh>
    <phoneticPr fontId="4"/>
  </si>
  <si>
    <t>◆の組織を所掌</t>
    <rPh sb="2" eb="4">
      <t>ソシキ</t>
    </rPh>
    <rPh sb="5" eb="7">
      <t>ショショウ</t>
    </rPh>
    <phoneticPr fontId="4"/>
  </si>
  <si>
    <t>学事係、給食保健係</t>
    <rPh sb="0" eb="2">
      <t>ガクジ</t>
    </rPh>
    <rPh sb="2" eb="3">
      <t>カカリ</t>
    </rPh>
    <rPh sb="4" eb="6">
      <t>キュウショク</t>
    </rPh>
    <rPh sb="6" eb="8">
      <t>ホケン</t>
    </rPh>
    <rPh sb="8" eb="9">
      <t>カカリ</t>
    </rPh>
    <phoneticPr fontId="4"/>
  </si>
  <si>
    <t>学務課</t>
    <rPh sb="0" eb="2">
      <t>ガクム</t>
    </rPh>
    <rPh sb="2" eb="3">
      <t>カ</t>
    </rPh>
    <phoneticPr fontId="4"/>
  </si>
  <si>
    <t>学校施設担当課長</t>
    <rPh sb="0" eb="2">
      <t>ガッコウ</t>
    </rPh>
    <rPh sb="2" eb="4">
      <t>シセツ</t>
    </rPh>
    <rPh sb="4" eb="6">
      <t>タントウ</t>
    </rPh>
    <rPh sb="6" eb="8">
      <t>カチョウ</t>
    </rPh>
    <phoneticPr fontId="4"/>
  </si>
  <si>
    <t>学校教育
担当部長</t>
    <rPh sb="0" eb="2">
      <t>ガッコウ</t>
    </rPh>
    <rPh sb="2" eb="4">
      <t>キョウイク</t>
    </rPh>
    <rPh sb="5" eb="7">
      <t>タントウ</t>
    </rPh>
    <rPh sb="7" eb="9">
      <t>ブチョウ</t>
    </rPh>
    <phoneticPr fontId="4"/>
  </si>
  <si>
    <t>教育総務課</t>
    <rPh sb="0" eb="2">
      <t>キョウイク</t>
    </rPh>
    <rPh sb="2" eb="4">
      <t>ソウム</t>
    </rPh>
    <rPh sb="4" eb="5">
      <t>カ</t>
    </rPh>
    <phoneticPr fontId="4"/>
  </si>
  <si>
    <t>教育次長</t>
    <rPh sb="0" eb="2">
      <t>キョウイク</t>
    </rPh>
    <rPh sb="2" eb="4">
      <t>ジチョウ</t>
    </rPh>
    <phoneticPr fontId="4"/>
  </si>
  <si>
    <t>教育長</t>
    <rPh sb="0" eb="3">
      <t>キョウイクチョウ</t>
    </rPh>
    <phoneticPr fontId="4"/>
  </si>
  <si>
    <t>教育
委員会</t>
    <rPh sb="0" eb="2">
      <t>キョウイク</t>
    </rPh>
    <rPh sb="3" eb="6">
      <t>イインカイ</t>
    </rPh>
    <phoneticPr fontId="4"/>
  </si>
  <si>
    <t>（教育委員会事務局）</t>
    <rPh sb="1" eb="3">
      <t>キョウイク</t>
    </rPh>
    <rPh sb="3" eb="6">
      <t>イインカイ</t>
    </rPh>
    <rPh sb="6" eb="9">
      <t>ジムキョク</t>
    </rPh>
    <phoneticPr fontId="4"/>
  </si>
  <si>
    <t>会計管理係、出納係</t>
    <rPh sb="0" eb="2">
      <t>カイケイ</t>
    </rPh>
    <rPh sb="2" eb="4">
      <t>カンリ</t>
    </rPh>
    <rPh sb="4" eb="5">
      <t>カカリ</t>
    </rPh>
    <rPh sb="6" eb="8">
      <t>スイトウ</t>
    </rPh>
    <rPh sb="8" eb="9">
      <t>カカリ</t>
    </rPh>
    <phoneticPr fontId="4"/>
  </si>
  <si>
    <t>会計管理者</t>
    <rPh sb="0" eb="2">
      <t>カイケイ</t>
    </rPh>
    <rPh sb="2" eb="5">
      <t>カンリシャ</t>
    </rPh>
    <phoneticPr fontId="4"/>
  </si>
  <si>
    <t>（会計管理室）</t>
    <rPh sb="1" eb="3">
      <t>カイケイ</t>
    </rPh>
    <rPh sb="3" eb="5">
      <t>カンリ</t>
    </rPh>
    <rPh sb="5" eb="6">
      <t>シツ</t>
    </rPh>
    <phoneticPr fontId="4"/>
  </si>
  <si>
    <t>工務係、建設係、施設再生係、管理運営係、公園管理所</t>
    <rPh sb="0" eb="2">
      <t>コウム</t>
    </rPh>
    <rPh sb="2" eb="3">
      <t>カカリ</t>
    </rPh>
    <rPh sb="4" eb="6">
      <t>ケンセツ</t>
    </rPh>
    <rPh sb="6" eb="7">
      <t>カカリ</t>
    </rPh>
    <rPh sb="8" eb="10">
      <t>シセツ</t>
    </rPh>
    <rPh sb="10" eb="12">
      <t>サイセイ</t>
    </rPh>
    <rPh sb="12" eb="13">
      <t>カカリ</t>
    </rPh>
    <rPh sb="14" eb="16">
      <t>カンリ</t>
    </rPh>
    <rPh sb="16" eb="18">
      <t>ウンエイ</t>
    </rPh>
    <rPh sb="18" eb="19">
      <t>カカリ</t>
    </rPh>
    <rPh sb="20" eb="22">
      <t>コウエン</t>
    </rPh>
    <rPh sb="22" eb="24">
      <t>カンリ</t>
    </rPh>
    <rPh sb="24" eb="25">
      <t>ショ</t>
    </rPh>
    <phoneticPr fontId="4"/>
  </si>
  <si>
    <t>◆公園課</t>
    <rPh sb="1" eb="3">
      <t>コウエン</t>
    </rPh>
    <rPh sb="3" eb="4">
      <t>カ</t>
    </rPh>
    <phoneticPr fontId="4"/>
  </si>
  <si>
    <t>道路保全事務所</t>
    <rPh sb="0" eb="2">
      <t>ドウロ</t>
    </rPh>
    <rPh sb="2" eb="4">
      <t>ホゼン</t>
    </rPh>
    <rPh sb="4" eb="6">
      <t>ジム</t>
    </rPh>
    <rPh sb="6" eb="7">
      <t>ショ</t>
    </rPh>
    <phoneticPr fontId="4"/>
  </si>
  <si>
    <t>工務係、道路照明係、工事第一係、工事第二係、橋梁係、街路樹係、</t>
    <rPh sb="0" eb="2">
      <t>コウム</t>
    </rPh>
    <rPh sb="2" eb="3">
      <t>カカリ</t>
    </rPh>
    <rPh sb="4" eb="6">
      <t>ドウロ</t>
    </rPh>
    <rPh sb="6" eb="8">
      <t>ショウメイ</t>
    </rPh>
    <rPh sb="8" eb="9">
      <t>カカリ</t>
    </rPh>
    <rPh sb="10" eb="12">
      <t>コウジ</t>
    </rPh>
    <rPh sb="12" eb="14">
      <t>ダイイチ</t>
    </rPh>
    <rPh sb="14" eb="15">
      <t>カカリ</t>
    </rPh>
    <rPh sb="16" eb="18">
      <t>コウジ</t>
    </rPh>
    <rPh sb="18" eb="20">
      <t>ダイニ</t>
    </rPh>
    <rPh sb="20" eb="21">
      <t>カカリ</t>
    </rPh>
    <rPh sb="22" eb="24">
      <t>キョウリョウ</t>
    </rPh>
    <rPh sb="24" eb="25">
      <t>カカリ</t>
    </rPh>
    <phoneticPr fontId="4"/>
  </si>
  <si>
    <t>◆道路補修課</t>
    <rPh sb="1" eb="3">
      <t>ドウロ</t>
    </rPh>
    <rPh sb="3" eb="5">
      <t>ホシュウ</t>
    </rPh>
    <rPh sb="5" eb="6">
      <t>カ</t>
    </rPh>
    <phoneticPr fontId="4"/>
  </si>
  <si>
    <t>事業推進係、工事係、用地第一係、用地第二係、用地第三係</t>
    <rPh sb="0" eb="2">
      <t>ジギョウ</t>
    </rPh>
    <rPh sb="2" eb="4">
      <t>スイシン</t>
    </rPh>
    <rPh sb="4" eb="5">
      <t>カカリ</t>
    </rPh>
    <rPh sb="6" eb="8">
      <t>コウジ</t>
    </rPh>
    <rPh sb="8" eb="9">
      <t>カカリ</t>
    </rPh>
    <rPh sb="10" eb="12">
      <t>ヨウチ</t>
    </rPh>
    <rPh sb="12" eb="14">
      <t>ダイイチ</t>
    </rPh>
    <rPh sb="14" eb="15">
      <t>カカリ</t>
    </rPh>
    <rPh sb="16" eb="18">
      <t>ヨウチ</t>
    </rPh>
    <rPh sb="18" eb="20">
      <t>ダイニ</t>
    </rPh>
    <rPh sb="20" eb="21">
      <t>カカリ</t>
    </rPh>
    <phoneticPr fontId="4"/>
  </si>
  <si>
    <t>◆道路建設課</t>
    <rPh sb="1" eb="3">
      <t>ドウロ</t>
    </rPh>
    <rPh sb="3" eb="5">
      <t>ケンセツ</t>
    </rPh>
    <rPh sb="5" eb="6">
      <t>カ</t>
    </rPh>
    <phoneticPr fontId="4"/>
  </si>
  <si>
    <t>管理係、占用監察係、測量係</t>
    <rPh sb="0" eb="2">
      <t>カンリ</t>
    </rPh>
    <rPh sb="2" eb="3">
      <t>カカリ</t>
    </rPh>
    <rPh sb="4" eb="6">
      <t>センヨウ</t>
    </rPh>
    <rPh sb="6" eb="8">
      <t>カンサツ</t>
    </rPh>
    <rPh sb="8" eb="9">
      <t>カカリ</t>
    </rPh>
    <rPh sb="10" eb="12">
      <t>ソクリョウ</t>
    </rPh>
    <rPh sb="12" eb="13">
      <t>カカリ</t>
    </rPh>
    <phoneticPr fontId="4"/>
  </si>
  <si>
    <t>◆道路管理課</t>
    <rPh sb="1" eb="3">
      <t>ドウロ</t>
    </rPh>
    <rPh sb="3" eb="5">
      <t>カンリ</t>
    </rPh>
    <rPh sb="5" eb="6">
      <t>カ</t>
    </rPh>
    <phoneticPr fontId="4"/>
  </si>
  <si>
    <t>事務係、計画指導係、審査係、構造設備係、建築安全係</t>
    <rPh sb="0" eb="2">
      <t>ジム</t>
    </rPh>
    <rPh sb="2" eb="3">
      <t>カカリ</t>
    </rPh>
    <rPh sb="4" eb="6">
      <t>ケイカク</t>
    </rPh>
    <rPh sb="6" eb="8">
      <t>シドウ</t>
    </rPh>
    <rPh sb="8" eb="9">
      <t>カカリ</t>
    </rPh>
    <rPh sb="10" eb="12">
      <t>シンサ</t>
    </rPh>
    <rPh sb="12" eb="13">
      <t>カカリ</t>
    </rPh>
    <rPh sb="14" eb="16">
      <t>コウゾウ</t>
    </rPh>
    <rPh sb="16" eb="18">
      <t>セツビ</t>
    </rPh>
    <rPh sb="18" eb="19">
      <t>カカリ</t>
    </rPh>
    <rPh sb="20" eb="22">
      <t>ケンチク</t>
    </rPh>
    <rPh sb="22" eb="24">
      <t>アンゼン</t>
    </rPh>
    <rPh sb="24" eb="25">
      <t>カカリ</t>
    </rPh>
    <phoneticPr fontId="4"/>
  </si>
  <si>
    <t>建築課</t>
    <rPh sb="0" eb="2">
      <t>ケンチク</t>
    </rPh>
    <rPh sb="2" eb="3">
      <t>カ</t>
    </rPh>
    <phoneticPr fontId="4"/>
  </si>
  <si>
    <t>企画管理係、住宅運営指導係、開発指導係、細街路整備係</t>
    <rPh sb="0" eb="2">
      <t>キカク</t>
    </rPh>
    <rPh sb="2" eb="4">
      <t>カンリ</t>
    </rPh>
    <rPh sb="4" eb="5">
      <t>カカリ</t>
    </rPh>
    <rPh sb="6" eb="8">
      <t>ジュウタク</t>
    </rPh>
    <rPh sb="8" eb="10">
      <t>ウンエイ</t>
    </rPh>
    <rPh sb="10" eb="12">
      <t>シドウ</t>
    </rPh>
    <rPh sb="12" eb="13">
      <t>カカリ</t>
    </rPh>
    <rPh sb="14" eb="16">
      <t>カイハツ</t>
    </rPh>
    <rPh sb="16" eb="18">
      <t>シドウ</t>
    </rPh>
    <rPh sb="18" eb="19">
      <t>カカリ</t>
    </rPh>
    <rPh sb="20" eb="21">
      <t>サイ</t>
    </rPh>
    <rPh sb="21" eb="23">
      <t>ガイロ</t>
    </rPh>
    <rPh sb="23" eb="25">
      <t>セイビ</t>
    </rPh>
    <rPh sb="25" eb="26">
      <t>カカリ</t>
    </rPh>
    <phoneticPr fontId="4"/>
  </si>
  <si>
    <t>密集地域整備担当課長</t>
    <rPh sb="0" eb="2">
      <t>ミッシュウ</t>
    </rPh>
    <rPh sb="2" eb="4">
      <t>チイキ</t>
    </rPh>
    <rPh sb="4" eb="6">
      <t>セイビ</t>
    </rPh>
    <rPh sb="6" eb="8">
      <t>タントウ</t>
    </rPh>
    <rPh sb="8" eb="9">
      <t>カ</t>
    </rPh>
    <rPh sb="9" eb="10">
      <t>チョウ</t>
    </rPh>
    <phoneticPr fontId="4"/>
  </si>
  <si>
    <t>高砂・鉄道立体担当課長</t>
    <rPh sb="0" eb="2">
      <t>タカサゴ</t>
    </rPh>
    <rPh sb="3" eb="5">
      <t>テツドウ</t>
    </rPh>
    <rPh sb="5" eb="7">
      <t>リッタイ</t>
    </rPh>
    <rPh sb="7" eb="9">
      <t>タントウ</t>
    </rPh>
    <rPh sb="9" eb="10">
      <t>カ</t>
    </rPh>
    <rPh sb="10" eb="11">
      <t>チョウ</t>
    </rPh>
    <phoneticPr fontId="4"/>
  </si>
  <si>
    <t>◇立石駅南街づくり担当課長</t>
    <rPh sb="1" eb="3">
      <t>タテイシ</t>
    </rPh>
    <rPh sb="3" eb="4">
      <t>エキ</t>
    </rPh>
    <rPh sb="4" eb="5">
      <t>ミナミ</t>
    </rPh>
    <rPh sb="5" eb="6">
      <t>マチ</t>
    </rPh>
    <rPh sb="9" eb="11">
      <t>タントウ</t>
    </rPh>
    <rPh sb="11" eb="12">
      <t>カ</t>
    </rPh>
    <rPh sb="12" eb="13">
      <t>チョウ</t>
    </rPh>
    <phoneticPr fontId="4"/>
  </si>
  <si>
    <t>◇立石駅北街づくり担当課長</t>
    <rPh sb="1" eb="3">
      <t>タテイシ</t>
    </rPh>
    <rPh sb="3" eb="4">
      <t>エキ</t>
    </rPh>
    <rPh sb="4" eb="5">
      <t>キタ</t>
    </rPh>
    <rPh sb="5" eb="6">
      <t>マチ</t>
    </rPh>
    <rPh sb="9" eb="11">
      <t>タントウ</t>
    </rPh>
    <rPh sb="11" eb="12">
      <t>カ</t>
    </rPh>
    <rPh sb="12" eb="13">
      <t>チョウ</t>
    </rPh>
    <phoneticPr fontId="4"/>
  </si>
  <si>
    <t>◇金町街づくり担当課長</t>
    <rPh sb="1" eb="3">
      <t>カナマチ</t>
    </rPh>
    <rPh sb="3" eb="4">
      <t>マチ</t>
    </rPh>
    <rPh sb="7" eb="9">
      <t>タントウ</t>
    </rPh>
    <rPh sb="9" eb="10">
      <t>カ</t>
    </rPh>
    <rPh sb="10" eb="11">
      <t>チョウ</t>
    </rPh>
    <phoneticPr fontId="4"/>
  </si>
  <si>
    <t>新小岩街づくり担当課長</t>
    <rPh sb="0" eb="3">
      <t>シンコイワ</t>
    </rPh>
    <rPh sb="3" eb="4">
      <t>マチ</t>
    </rPh>
    <rPh sb="7" eb="9">
      <t>タントウ</t>
    </rPh>
    <rPh sb="9" eb="10">
      <t>カ</t>
    </rPh>
    <rPh sb="10" eb="11">
      <t>チョウ</t>
    </rPh>
    <phoneticPr fontId="4"/>
  </si>
  <si>
    <t>街づくり推進担当課長</t>
    <rPh sb="0" eb="1">
      <t>マチ</t>
    </rPh>
    <rPh sb="4" eb="6">
      <t>スイシン</t>
    </rPh>
    <rPh sb="6" eb="8">
      <t>タントウ</t>
    </rPh>
    <rPh sb="8" eb="10">
      <t>カチョウ</t>
    </rPh>
    <phoneticPr fontId="4"/>
  </si>
  <si>
    <t>立石駅周辺地区街づくり事務所</t>
    <rPh sb="0" eb="2">
      <t>タテイシ</t>
    </rPh>
    <rPh sb="2" eb="3">
      <t>エキ</t>
    </rPh>
    <rPh sb="3" eb="5">
      <t>シュウヘン</t>
    </rPh>
    <rPh sb="5" eb="7">
      <t>チク</t>
    </rPh>
    <rPh sb="7" eb="8">
      <t>マチ</t>
    </rPh>
    <rPh sb="11" eb="13">
      <t>ジム</t>
    </rPh>
    <rPh sb="13" eb="14">
      <t>ショ</t>
    </rPh>
    <phoneticPr fontId="4"/>
  </si>
  <si>
    <t>密集地域整備第三係、新小岩街づくり担当係、金町街づくり担当係、</t>
    <rPh sb="0" eb="2">
      <t>ミッシュウ</t>
    </rPh>
    <rPh sb="2" eb="4">
      <t>チイキ</t>
    </rPh>
    <rPh sb="4" eb="6">
      <t>セイビ</t>
    </rPh>
    <rPh sb="6" eb="7">
      <t>ダイ</t>
    </rPh>
    <rPh sb="7" eb="8">
      <t>サン</t>
    </rPh>
    <rPh sb="8" eb="9">
      <t>カカリ</t>
    </rPh>
    <rPh sb="10" eb="13">
      <t>シンコイワ</t>
    </rPh>
    <rPh sb="13" eb="14">
      <t>マチ</t>
    </rPh>
    <rPh sb="17" eb="19">
      <t>タントウ</t>
    </rPh>
    <rPh sb="19" eb="20">
      <t>カカリ</t>
    </rPh>
    <rPh sb="21" eb="23">
      <t>カナマチ</t>
    </rPh>
    <rPh sb="23" eb="24">
      <t>マチ</t>
    </rPh>
    <rPh sb="27" eb="29">
      <t>タントウ</t>
    </rPh>
    <rPh sb="29" eb="30">
      <t>カカリ</t>
    </rPh>
    <phoneticPr fontId="4"/>
  </si>
  <si>
    <t>街づくり
担当部長</t>
    <phoneticPr fontId="4"/>
  </si>
  <si>
    <t>市街地開発担当係、密集地域整備第一係、密集地域整備第二係、</t>
    <rPh sb="0" eb="3">
      <t>シガイチ</t>
    </rPh>
    <rPh sb="3" eb="5">
      <t>カイハツ</t>
    </rPh>
    <rPh sb="5" eb="7">
      <t>タントウ</t>
    </rPh>
    <rPh sb="7" eb="8">
      <t>カカリ</t>
    </rPh>
    <rPh sb="9" eb="11">
      <t>ミッシュウ</t>
    </rPh>
    <rPh sb="11" eb="13">
      <t>チイキ</t>
    </rPh>
    <rPh sb="13" eb="15">
      <t>セイビ</t>
    </rPh>
    <rPh sb="15" eb="16">
      <t>ダイ</t>
    </rPh>
    <rPh sb="16" eb="17">
      <t>イチ</t>
    </rPh>
    <rPh sb="17" eb="18">
      <t>カカリ</t>
    </rPh>
    <rPh sb="19" eb="21">
      <t>ミッシュウ</t>
    </rPh>
    <rPh sb="21" eb="23">
      <t>チイキ</t>
    </rPh>
    <rPh sb="23" eb="25">
      <t>セイビ</t>
    </rPh>
    <rPh sb="25" eb="26">
      <t>ダイ</t>
    </rPh>
    <rPh sb="26" eb="27">
      <t>ニ</t>
    </rPh>
    <rPh sb="27" eb="28">
      <t>カカリ</t>
    </rPh>
    <phoneticPr fontId="4"/>
  </si>
  <si>
    <t>事務係、都市計画係、街づくり計画担当係、地域街づくり担当係、</t>
    <rPh sb="0" eb="2">
      <t>ジム</t>
    </rPh>
    <rPh sb="2" eb="3">
      <t>カカリ</t>
    </rPh>
    <rPh sb="4" eb="6">
      <t>トシ</t>
    </rPh>
    <rPh sb="6" eb="8">
      <t>ケイカク</t>
    </rPh>
    <rPh sb="8" eb="9">
      <t>カカリ</t>
    </rPh>
    <rPh sb="10" eb="11">
      <t>マチ</t>
    </rPh>
    <rPh sb="14" eb="16">
      <t>ケイカク</t>
    </rPh>
    <rPh sb="16" eb="18">
      <t>タントウ</t>
    </rPh>
    <rPh sb="18" eb="19">
      <t>カカリ</t>
    </rPh>
    <rPh sb="20" eb="22">
      <t>チイキ</t>
    </rPh>
    <rPh sb="22" eb="23">
      <t>マチ</t>
    </rPh>
    <rPh sb="26" eb="28">
      <t>タントウ</t>
    </rPh>
    <rPh sb="28" eb="29">
      <t>カカリ</t>
    </rPh>
    <phoneticPr fontId="4"/>
  </si>
  <si>
    <t>◆の組織を所掌</t>
    <phoneticPr fontId="4"/>
  </si>
  <si>
    <t>◆交通安全対策担当課長</t>
    <rPh sb="1" eb="3">
      <t>コウツウ</t>
    </rPh>
    <rPh sb="3" eb="5">
      <t>アンゼン</t>
    </rPh>
    <rPh sb="5" eb="7">
      <t>タイサク</t>
    </rPh>
    <rPh sb="7" eb="9">
      <t>タントウ</t>
    </rPh>
    <rPh sb="9" eb="11">
      <t>カチョウ</t>
    </rPh>
    <phoneticPr fontId="4"/>
  </si>
  <si>
    <t>交通計画係、新金線旅客化担当係、交通安全対策係</t>
    <rPh sb="0" eb="2">
      <t>コウツウ</t>
    </rPh>
    <rPh sb="2" eb="4">
      <t>ケイカク</t>
    </rPh>
    <rPh sb="4" eb="5">
      <t>カカリ</t>
    </rPh>
    <rPh sb="6" eb="7">
      <t>シン</t>
    </rPh>
    <rPh sb="7" eb="8">
      <t>キン</t>
    </rPh>
    <rPh sb="8" eb="9">
      <t>セン</t>
    </rPh>
    <rPh sb="9" eb="11">
      <t>リョキャク</t>
    </rPh>
    <rPh sb="11" eb="12">
      <t>カ</t>
    </rPh>
    <rPh sb="12" eb="14">
      <t>タントウ</t>
    </rPh>
    <rPh sb="14" eb="15">
      <t>ガカリ</t>
    </rPh>
    <rPh sb="16" eb="18">
      <t>コウツウ</t>
    </rPh>
    <rPh sb="18" eb="20">
      <t>アンゼン</t>
    </rPh>
    <rPh sb="20" eb="22">
      <t>タイサク</t>
    </rPh>
    <rPh sb="22" eb="23">
      <t>ガカリ</t>
    </rPh>
    <phoneticPr fontId="4"/>
  </si>
  <si>
    <t>◆交通政策課</t>
    <rPh sb="1" eb="3">
      <t>コウツウ</t>
    </rPh>
    <rPh sb="3" eb="5">
      <t>セイサク</t>
    </rPh>
    <rPh sb="5" eb="6">
      <t>カ</t>
    </rPh>
    <phoneticPr fontId="4"/>
  </si>
  <si>
    <t>事務係、事業調整担当係（２）</t>
    <rPh sb="0" eb="2">
      <t>ジム</t>
    </rPh>
    <rPh sb="2" eb="3">
      <t>カカリ</t>
    </rPh>
    <rPh sb="4" eb="6">
      <t>ジギョウ</t>
    </rPh>
    <rPh sb="6" eb="8">
      <t>チョウセイ</t>
    </rPh>
    <rPh sb="8" eb="10">
      <t>タントウ</t>
    </rPh>
    <rPh sb="10" eb="11">
      <t>カカリ</t>
    </rPh>
    <phoneticPr fontId="4"/>
  </si>
  <si>
    <t>都市整備部</t>
    <rPh sb="0" eb="2">
      <t>トシ</t>
    </rPh>
    <rPh sb="2" eb="4">
      <t>セイビ</t>
    </rPh>
    <rPh sb="4" eb="5">
      <t>ブ</t>
    </rPh>
    <phoneticPr fontId="4"/>
  </si>
  <si>
    <t>ひとり親家庭相談係</t>
    <rPh sb="3" eb="4">
      <t>オヤ</t>
    </rPh>
    <rPh sb="4" eb="6">
      <t>カテイ</t>
    </rPh>
    <rPh sb="6" eb="8">
      <t>ソウダン</t>
    </rPh>
    <rPh sb="8" eb="9">
      <t>カカリ</t>
    </rPh>
    <phoneticPr fontId="4"/>
  </si>
  <si>
    <t>子育て支援部</t>
    <rPh sb="0" eb="2">
      <t>コソダ</t>
    </rPh>
    <rPh sb="3" eb="5">
      <t>シエン</t>
    </rPh>
    <rPh sb="5" eb="6">
      <t>ブ</t>
    </rPh>
    <phoneticPr fontId="4"/>
  </si>
  <si>
    <t>金町保健ｾﾝﾀｰ</t>
    <rPh sb="0" eb="2">
      <t>カナマチ</t>
    </rPh>
    <rPh sb="2" eb="4">
      <t>ホケン</t>
    </rPh>
    <phoneticPr fontId="4"/>
  </si>
  <si>
    <t>水元保健センター保健サービス係</t>
    <rPh sb="0" eb="2">
      <t>ミズモト</t>
    </rPh>
    <rPh sb="2" eb="4">
      <t>ホケン</t>
    </rPh>
    <rPh sb="8" eb="10">
      <t>ホケン</t>
    </rPh>
    <rPh sb="14" eb="15">
      <t>カカリ</t>
    </rPh>
    <phoneticPr fontId="4"/>
  </si>
  <si>
    <t>保健サービス係、</t>
    <rPh sb="0" eb="2">
      <t>ホケン</t>
    </rPh>
    <rPh sb="6" eb="7">
      <t>カカリ</t>
    </rPh>
    <phoneticPr fontId="4"/>
  </si>
  <si>
    <t>青戸保健ｾﾝﾀｰ</t>
    <rPh sb="0" eb="2">
      <t>アオト</t>
    </rPh>
    <rPh sb="2" eb="4">
      <t>ホケン</t>
    </rPh>
    <phoneticPr fontId="4"/>
  </si>
  <si>
    <t>新小岩保健センター保健サービス係</t>
    <rPh sb="0" eb="3">
      <t>シンコイワ</t>
    </rPh>
    <rPh sb="3" eb="5">
      <t>ホケン</t>
    </rPh>
    <rPh sb="9" eb="11">
      <t>ホケン</t>
    </rPh>
    <rPh sb="15" eb="16">
      <t>カカリ</t>
    </rPh>
    <phoneticPr fontId="4"/>
  </si>
  <si>
    <t>保健予防課</t>
    <rPh sb="0" eb="2">
      <t>ホケン</t>
    </rPh>
    <rPh sb="2" eb="4">
      <t>ヨボウ</t>
    </rPh>
    <rPh sb="4" eb="5">
      <t>カ</t>
    </rPh>
    <phoneticPr fontId="4"/>
  </si>
  <si>
    <t>医務担当係、</t>
    <rPh sb="0" eb="2">
      <t>イム</t>
    </rPh>
    <rPh sb="2" eb="4">
      <t>タントウ</t>
    </rPh>
    <rPh sb="4" eb="5">
      <t>カカリ</t>
    </rPh>
    <phoneticPr fontId="4"/>
  </si>
  <si>
    <t>保健予防係、</t>
    <rPh sb="0" eb="2">
      <t>ホケン</t>
    </rPh>
    <rPh sb="2" eb="4">
      <t>ヨボウ</t>
    </rPh>
    <rPh sb="4" eb="5">
      <t>カカリ</t>
    </rPh>
    <phoneticPr fontId="4"/>
  </si>
  <si>
    <t>歯科保健担当課長</t>
    <rPh sb="0" eb="2">
      <t>シカ</t>
    </rPh>
    <rPh sb="2" eb="4">
      <t>ホケン</t>
    </rPh>
    <rPh sb="4" eb="6">
      <t>タントウ</t>
    </rPh>
    <rPh sb="6" eb="7">
      <t>カ</t>
    </rPh>
    <rPh sb="7" eb="8">
      <t>チョウ</t>
    </rPh>
    <phoneticPr fontId="4"/>
  </si>
  <si>
    <t>歯科保健担当係</t>
    <rPh sb="0" eb="2">
      <t>シカ</t>
    </rPh>
    <rPh sb="2" eb="4">
      <t>ホケン</t>
    </rPh>
    <rPh sb="4" eb="6">
      <t>タントウ</t>
    </rPh>
    <rPh sb="6" eb="7">
      <t>カカリ</t>
    </rPh>
    <phoneticPr fontId="4"/>
  </si>
  <si>
    <t>栄養推進担当係、</t>
    <rPh sb="0" eb="2">
      <t>エイヨウ</t>
    </rPh>
    <rPh sb="2" eb="4">
      <t>スイシン</t>
    </rPh>
    <rPh sb="4" eb="6">
      <t>タントウ</t>
    </rPh>
    <rPh sb="6" eb="7">
      <t>カカリ</t>
    </rPh>
    <phoneticPr fontId="4"/>
  </si>
  <si>
    <t>健康づくり係、</t>
    <rPh sb="0" eb="2">
      <t>ケンコウ</t>
    </rPh>
    <rPh sb="5" eb="6">
      <t>カカリ</t>
    </rPh>
    <phoneticPr fontId="4"/>
  </si>
  <si>
    <t>食品衛生担当係（４）</t>
    <rPh sb="0" eb="2">
      <t>ショクヒン</t>
    </rPh>
    <rPh sb="2" eb="4">
      <t>エイセイ</t>
    </rPh>
    <rPh sb="4" eb="6">
      <t>タントウ</t>
    </rPh>
    <rPh sb="6" eb="7">
      <t>カカリ</t>
    </rPh>
    <phoneticPr fontId="4"/>
  </si>
  <si>
    <t>環境衛生担当係、</t>
    <rPh sb="0" eb="2">
      <t>カンキョウ</t>
    </rPh>
    <rPh sb="2" eb="4">
      <t>エイセイ</t>
    </rPh>
    <rPh sb="4" eb="6">
      <t>タントウ</t>
    </rPh>
    <rPh sb="6" eb="7">
      <t>カカリ</t>
    </rPh>
    <phoneticPr fontId="4"/>
  </si>
  <si>
    <t>医薬担当係、</t>
    <rPh sb="0" eb="2">
      <t>イヤク</t>
    </rPh>
    <rPh sb="2" eb="4">
      <t>タントウ</t>
    </rPh>
    <rPh sb="4" eb="5">
      <t>カカリ</t>
    </rPh>
    <phoneticPr fontId="4"/>
  </si>
  <si>
    <t>生活衛生係、</t>
    <rPh sb="0" eb="2">
      <t>セイカツ</t>
    </rPh>
    <rPh sb="2" eb="4">
      <t>エイセイ</t>
    </rPh>
    <rPh sb="4" eb="5">
      <t>カカリ</t>
    </rPh>
    <phoneticPr fontId="4"/>
  </si>
  <si>
    <t>健康部</t>
    <rPh sb="0" eb="2">
      <t>ケンコウ</t>
    </rPh>
    <rPh sb="2" eb="3">
      <t>ブ</t>
    </rPh>
    <phoneticPr fontId="4"/>
  </si>
  <si>
    <t>庶務係、</t>
    <rPh sb="0" eb="2">
      <t>ショム</t>
    </rPh>
    <rPh sb="2" eb="3">
      <t>カカリ</t>
    </rPh>
    <phoneticPr fontId="4"/>
  </si>
  <si>
    <t>生活第三係、</t>
    <rPh sb="0" eb="2">
      <t>セイカツ</t>
    </rPh>
    <rPh sb="2" eb="3">
      <t>ダイ</t>
    </rPh>
    <rPh sb="3" eb="4">
      <t>サン</t>
    </rPh>
    <rPh sb="4" eb="5">
      <t>カカリ</t>
    </rPh>
    <phoneticPr fontId="4"/>
  </si>
  <si>
    <t>東生活課</t>
    <rPh sb="0" eb="1">
      <t>ヒガシ</t>
    </rPh>
    <rPh sb="1" eb="3">
      <t>セイカツ</t>
    </rPh>
    <rPh sb="3" eb="4">
      <t>カ</t>
    </rPh>
    <phoneticPr fontId="4"/>
  </si>
  <si>
    <t>西生活課</t>
    <rPh sb="0" eb="1">
      <t>ニシ</t>
    </rPh>
    <rPh sb="1" eb="3">
      <t>セイカツ</t>
    </rPh>
    <rPh sb="3" eb="4">
      <t>カ</t>
    </rPh>
    <phoneticPr fontId="4"/>
  </si>
  <si>
    <t>介護保険課</t>
    <rPh sb="0" eb="2">
      <t>カイゴ</t>
    </rPh>
    <rPh sb="2" eb="4">
      <t>ホケン</t>
    </rPh>
    <rPh sb="4" eb="5">
      <t>カ</t>
    </rPh>
    <phoneticPr fontId="4"/>
  </si>
  <si>
    <t>長寿医療・年金担当課長</t>
    <rPh sb="0" eb="2">
      <t>チョウジュ</t>
    </rPh>
    <rPh sb="2" eb="4">
      <t>イリョウ</t>
    </rPh>
    <rPh sb="5" eb="7">
      <t>ネンキン</t>
    </rPh>
    <phoneticPr fontId="4"/>
  </si>
  <si>
    <t>保健事業係</t>
    <rPh sb="0" eb="2">
      <t>ホケン</t>
    </rPh>
    <rPh sb="2" eb="4">
      <t>ジギョウ</t>
    </rPh>
    <rPh sb="4" eb="5">
      <t>カカリ</t>
    </rPh>
    <phoneticPr fontId="4"/>
  </si>
  <si>
    <t>管理係、資格係、長寿医療係、給付係、収納係、国民年金係、</t>
    <rPh sb="0" eb="2">
      <t>カンリ</t>
    </rPh>
    <rPh sb="2" eb="3">
      <t>カカリ</t>
    </rPh>
    <rPh sb="4" eb="6">
      <t>シカク</t>
    </rPh>
    <rPh sb="6" eb="7">
      <t>カカリ</t>
    </rPh>
    <rPh sb="8" eb="10">
      <t>チョウジュ</t>
    </rPh>
    <rPh sb="10" eb="12">
      <t>イリョウ</t>
    </rPh>
    <rPh sb="12" eb="13">
      <t>カカリ</t>
    </rPh>
    <rPh sb="14" eb="16">
      <t>キュウフ</t>
    </rPh>
    <rPh sb="16" eb="17">
      <t>カカリ</t>
    </rPh>
    <rPh sb="18" eb="20">
      <t>シュウノウ</t>
    </rPh>
    <rPh sb="20" eb="21">
      <t>カカリ</t>
    </rPh>
    <rPh sb="22" eb="24">
      <t>コクミン</t>
    </rPh>
    <rPh sb="24" eb="26">
      <t>ネンキン</t>
    </rPh>
    <rPh sb="26" eb="27">
      <t>カカリ</t>
    </rPh>
    <phoneticPr fontId="4"/>
  </si>
  <si>
    <t>障害者施設課</t>
    <rPh sb="0" eb="2">
      <t>ショウガイ</t>
    </rPh>
    <rPh sb="2" eb="3">
      <t>シャ</t>
    </rPh>
    <rPh sb="3" eb="5">
      <t>シセツ</t>
    </rPh>
    <rPh sb="5" eb="6">
      <t>カ</t>
    </rPh>
    <phoneticPr fontId="4"/>
  </si>
  <si>
    <t>障害援護担当課長</t>
    <rPh sb="0" eb="2">
      <t>ショウガイ</t>
    </rPh>
    <rPh sb="2" eb="4">
      <t>エンゴ</t>
    </rPh>
    <rPh sb="4" eb="6">
      <t>タントウ</t>
    </rPh>
    <rPh sb="6" eb="8">
      <t>カチョウ</t>
    </rPh>
    <phoneticPr fontId="4"/>
  </si>
  <si>
    <t>障害福祉課</t>
    <rPh sb="0" eb="2">
      <t>ショウガイ</t>
    </rPh>
    <rPh sb="2" eb="5">
      <t>フクシカ</t>
    </rPh>
    <phoneticPr fontId="4"/>
  </si>
  <si>
    <t>地域包括ケア担当課長</t>
    <rPh sb="0" eb="2">
      <t>チイキ</t>
    </rPh>
    <rPh sb="2" eb="4">
      <t>ホウカツ</t>
    </rPh>
    <rPh sb="6" eb="8">
      <t>タントウ</t>
    </rPh>
    <rPh sb="8" eb="9">
      <t>カ</t>
    </rPh>
    <rPh sb="9" eb="10">
      <t>チョウ</t>
    </rPh>
    <phoneticPr fontId="4"/>
  </si>
  <si>
    <t>管理係、在宅サービス係、</t>
    <rPh sb="0" eb="2">
      <t>カンリ</t>
    </rPh>
    <rPh sb="2" eb="3">
      <t>カカリ</t>
    </rPh>
    <phoneticPr fontId="4"/>
  </si>
  <si>
    <t>高齢者支援課</t>
    <rPh sb="0" eb="3">
      <t>コウレイシャ</t>
    </rPh>
    <rPh sb="3" eb="5">
      <t>シエン</t>
    </rPh>
    <rPh sb="5" eb="6">
      <t>カ</t>
    </rPh>
    <phoneticPr fontId="4"/>
  </si>
  <si>
    <t>（福祉事務所）</t>
    <rPh sb="1" eb="3">
      <t>フクシ</t>
    </rPh>
    <rPh sb="3" eb="5">
      <t>ジム</t>
    </rPh>
    <rPh sb="5" eb="6">
      <t>ショ</t>
    </rPh>
    <phoneticPr fontId="4"/>
  </si>
  <si>
    <t>福祉管理課</t>
    <rPh sb="0" eb="2">
      <t>フクシ</t>
    </rPh>
    <rPh sb="2" eb="5">
      <t>カンリカ</t>
    </rPh>
    <phoneticPr fontId="4"/>
  </si>
  <si>
    <t>福祉部</t>
    <rPh sb="0" eb="2">
      <t>フクシ</t>
    </rPh>
    <rPh sb="2" eb="3">
      <t>ブ</t>
    </rPh>
    <phoneticPr fontId="4"/>
  </si>
  <si>
    <t>管理係、作業係、事業調整係</t>
    <rPh sb="0" eb="2">
      <t>カンリ</t>
    </rPh>
    <rPh sb="2" eb="3">
      <t>カカリ</t>
    </rPh>
    <rPh sb="4" eb="6">
      <t>サギョウ</t>
    </rPh>
    <rPh sb="6" eb="7">
      <t>カカリ</t>
    </rPh>
    <rPh sb="8" eb="10">
      <t>ジギョウ</t>
    </rPh>
    <rPh sb="10" eb="12">
      <t>チョウセイ</t>
    </rPh>
    <rPh sb="12" eb="13">
      <t>カカリ</t>
    </rPh>
    <phoneticPr fontId="4"/>
  </si>
  <si>
    <t>清掃事務所</t>
    <rPh sb="0" eb="2">
      <t>セイソウ</t>
    </rPh>
    <rPh sb="2" eb="4">
      <t>ジム</t>
    </rPh>
    <rPh sb="4" eb="5">
      <t>ショ</t>
    </rPh>
    <phoneticPr fontId="4"/>
  </si>
  <si>
    <t>計画調整係、ごみ減量推進係</t>
    <rPh sb="0" eb="2">
      <t>ケイカク</t>
    </rPh>
    <rPh sb="2" eb="4">
      <t>チョウセイ</t>
    </rPh>
    <rPh sb="4" eb="5">
      <t>カカリ</t>
    </rPh>
    <rPh sb="8" eb="10">
      <t>ゲンリョウ</t>
    </rPh>
    <rPh sb="10" eb="12">
      <t>スイシン</t>
    </rPh>
    <rPh sb="12" eb="13">
      <t>カカリ</t>
    </rPh>
    <phoneticPr fontId="4"/>
  </si>
  <si>
    <t>リサイクル清掃課</t>
    <rPh sb="5" eb="7">
      <t>セイソウ</t>
    </rPh>
    <rPh sb="7" eb="8">
      <t>カ</t>
    </rPh>
    <phoneticPr fontId="4"/>
  </si>
  <si>
    <t>環境計画係、自然環境係、公害対策相談係、緑と花のまち推進係</t>
    <rPh sb="0" eb="2">
      <t>カンキョウ</t>
    </rPh>
    <rPh sb="2" eb="4">
      <t>ケイカク</t>
    </rPh>
    <rPh sb="4" eb="5">
      <t>カカリ</t>
    </rPh>
    <rPh sb="6" eb="8">
      <t>シゼン</t>
    </rPh>
    <rPh sb="8" eb="10">
      <t>カンキョウ</t>
    </rPh>
    <rPh sb="10" eb="11">
      <t>カカリ</t>
    </rPh>
    <rPh sb="12" eb="14">
      <t>コウガイ</t>
    </rPh>
    <rPh sb="14" eb="16">
      <t>タイサク</t>
    </rPh>
    <rPh sb="16" eb="18">
      <t>ソウダン</t>
    </rPh>
    <rPh sb="18" eb="19">
      <t>カカリ</t>
    </rPh>
    <rPh sb="20" eb="21">
      <t>ミドリ</t>
    </rPh>
    <rPh sb="22" eb="23">
      <t>ハナ</t>
    </rPh>
    <rPh sb="26" eb="28">
      <t>スイシン</t>
    </rPh>
    <rPh sb="28" eb="29">
      <t>カカリ</t>
    </rPh>
    <phoneticPr fontId="4"/>
  </si>
  <si>
    <t>環境課</t>
    <rPh sb="0" eb="2">
      <t>カンキョウ</t>
    </rPh>
    <rPh sb="2" eb="3">
      <t>カ</t>
    </rPh>
    <phoneticPr fontId="4"/>
  </si>
  <si>
    <t>環境部</t>
    <rPh sb="0" eb="3">
      <t>カンキョウブ</t>
    </rPh>
    <phoneticPr fontId="4"/>
  </si>
  <si>
    <t>観光担当係（３）</t>
    <rPh sb="0" eb="2">
      <t>カンコウ</t>
    </rPh>
    <rPh sb="2" eb="4">
      <t>タントウ</t>
    </rPh>
    <rPh sb="4" eb="5">
      <t>カカリ</t>
    </rPh>
    <phoneticPr fontId="4"/>
  </si>
  <si>
    <t>経済企画係、経営支援係、消費生活センター</t>
    <rPh sb="6" eb="8">
      <t>ケイエイ</t>
    </rPh>
    <rPh sb="8" eb="10">
      <t>シエン</t>
    </rPh>
    <phoneticPr fontId="4"/>
  </si>
  <si>
    <t>産業観光部</t>
    <rPh sb="0" eb="2">
      <t>サンギョウ</t>
    </rPh>
    <rPh sb="2" eb="4">
      <t>カンコウ</t>
    </rPh>
    <rPh sb="4" eb="5">
      <t>ブ</t>
    </rPh>
    <phoneticPr fontId="4"/>
  </si>
  <si>
    <t>文化国際課</t>
    <phoneticPr fontId="4"/>
  </si>
  <si>
    <t>生活安全係、地域安全係</t>
    <rPh sb="0" eb="2">
      <t>セイカツ</t>
    </rPh>
    <rPh sb="2" eb="4">
      <t>アンゼン</t>
    </rPh>
    <rPh sb="4" eb="5">
      <t>カカリ</t>
    </rPh>
    <rPh sb="6" eb="8">
      <t>チイキ</t>
    </rPh>
    <rPh sb="8" eb="10">
      <t>アンゼン</t>
    </rPh>
    <rPh sb="10" eb="11">
      <t>カカリ</t>
    </rPh>
    <phoneticPr fontId="4"/>
  </si>
  <si>
    <t>◆生活安全課</t>
    <rPh sb="1" eb="3">
      <t>セイカツ</t>
    </rPh>
    <rPh sb="3" eb="5">
      <t>アンゼン</t>
    </rPh>
    <rPh sb="5" eb="6">
      <t>カ</t>
    </rPh>
    <phoneticPr fontId="4"/>
  </si>
  <si>
    <t>自助・共助係、訓練係</t>
    <rPh sb="0" eb="2">
      <t>ジジョ</t>
    </rPh>
    <rPh sb="3" eb="5">
      <t>キョウジョ</t>
    </rPh>
    <rPh sb="5" eb="6">
      <t>カカリ</t>
    </rPh>
    <rPh sb="7" eb="9">
      <t>クンレン</t>
    </rPh>
    <rPh sb="9" eb="10">
      <t>カカリ</t>
    </rPh>
    <phoneticPr fontId="4"/>
  </si>
  <si>
    <t>◆地域防災課</t>
    <rPh sb="1" eb="3">
      <t>チイキ</t>
    </rPh>
    <rPh sb="3" eb="5">
      <t>ボウサイ</t>
    </rPh>
    <rPh sb="5" eb="6">
      <t>カ</t>
    </rPh>
    <phoneticPr fontId="4"/>
  </si>
  <si>
    <t>管理係、災害対策係</t>
    <rPh sb="0" eb="2">
      <t>カンリ</t>
    </rPh>
    <rPh sb="2" eb="3">
      <t>カカリ</t>
    </rPh>
    <rPh sb="4" eb="6">
      <t>サイガイ</t>
    </rPh>
    <rPh sb="6" eb="8">
      <t>タイサク</t>
    </rPh>
    <rPh sb="8" eb="9">
      <t>カカリ</t>
    </rPh>
    <phoneticPr fontId="4"/>
  </si>
  <si>
    <t>◆危機管理課</t>
    <rPh sb="1" eb="3">
      <t>キキ</t>
    </rPh>
    <rPh sb="3" eb="5">
      <t>カンリ</t>
    </rPh>
    <rPh sb="5" eb="6">
      <t>カ</t>
    </rPh>
    <phoneticPr fontId="4"/>
  </si>
  <si>
    <t>戸籍住民課</t>
    <rPh sb="0" eb="2">
      <t>コセキ</t>
    </rPh>
    <rPh sb="2" eb="4">
      <t>ジュウミン</t>
    </rPh>
    <rPh sb="4" eb="5">
      <t>カ</t>
    </rPh>
    <phoneticPr fontId="4"/>
  </si>
  <si>
    <t>危機管理・
防災担当
部長</t>
    <phoneticPr fontId="4"/>
  </si>
  <si>
    <t>地域振興課</t>
    <rPh sb="0" eb="2">
      <t>チイキ</t>
    </rPh>
    <rPh sb="2" eb="4">
      <t>シンコウ</t>
    </rPh>
    <rPh sb="4" eb="5">
      <t>カ</t>
    </rPh>
    <phoneticPr fontId="4"/>
  </si>
  <si>
    <t>地域振興部</t>
    <rPh sb="0" eb="2">
      <t>チイキ</t>
    </rPh>
    <rPh sb="2" eb="4">
      <t>シンコウ</t>
    </rPh>
    <rPh sb="4" eb="5">
      <t>ブ</t>
    </rPh>
    <phoneticPr fontId="4"/>
  </si>
  <si>
    <t>庁舎維持係、施設維持担当係（２）</t>
    <rPh sb="0" eb="2">
      <t>チョウシャ</t>
    </rPh>
    <rPh sb="2" eb="4">
      <t>イジ</t>
    </rPh>
    <rPh sb="4" eb="5">
      <t>カカリ</t>
    </rPh>
    <rPh sb="6" eb="8">
      <t>シセツ</t>
    </rPh>
    <rPh sb="8" eb="10">
      <t>イジ</t>
    </rPh>
    <rPh sb="10" eb="12">
      <t>タントウ</t>
    </rPh>
    <rPh sb="12" eb="13">
      <t>カカリ</t>
    </rPh>
    <phoneticPr fontId="4"/>
  </si>
  <si>
    <t>施設整備担当課長</t>
    <rPh sb="0" eb="2">
      <t>シセツ</t>
    </rPh>
    <rPh sb="2" eb="4">
      <t>セイビ</t>
    </rPh>
    <rPh sb="4" eb="6">
      <t>タントウ</t>
    </rPh>
    <rPh sb="6" eb="7">
      <t>カ</t>
    </rPh>
    <rPh sb="7" eb="8">
      <t>チョウ</t>
    </rPh>
    <phoneticPr fontId="4"/>
  </si>
  <si>
    <t>電気設備係、機械設備係</t>
    <phoneticPr fontId="4"/>
  </si>
  <si>
    <t>工務係、技術管理係、建築第一係、建築第二係、建築第三係、</t>
    <rPh sb="0" eb="2">
      <t>コウム</t>
    </rPh>
    <rPh sb="2" eb="3">
      <t>カカリ</t>
    </rPh>
    <rPh sb="4" eb="6">
      <t>ギジュツ</t>
    </rPh>
    <rPh sb="6" eb="8">
      <t>カンリ</t>
    </rPh>
    <rPh sb="8" eb="9">
      <t>カカリ</t>
    </rPh>
    <rPh sb="10" eb="12">
      <t>ケンチク</t>
    </rPh>
    <rPh sb="12" eb="13">
      <t>ダイ</t>
    </rPh>
    <rPh sb="13" eb="14">
      <t>イチ</t>
    </rPh>
    <rPh sb="14" eb="15">
      <t>カカリ</t>
    </rPh>
    <rPh sb="16" eb="18">
      <t>ケンチク</t>
    </rPh>
    <rPh sb="18" eb="19">
      <t>ダイ</t>
    </rPh>
    <rPh sb="19" eb="20">
      <t>ニ</t>
    </rPh>
    <rPh sb="20" eb="21">
      <t>カカリ</t>
    </rPh>
    <rPh sb="22" eb="24">
      <t>ケンチク</t>
    </rPh>
    <rPh sb="24" eb="25">
      <t>ダイ</t>
    </rPh>
    <rPh sb="25" eb="26">
      <t>サン</t>
    </rPh>
    <rPh sb="26" eb="27">
      <t>カカリ</t>
    </rPh>
    <phoneticPr fontId="4"/>
  </si>
  <si>
    <t>営繕課</t>
    <rPh sb="0" eb="2">
      <t>エイゼン</t>
    </rPh>
    <rPh sb="2" eb="3">
      <t>カ</t>
    </rPh>
    <phoneticPr fontId="4"/>
  </si>
  <si>
    <t>学校施設計画担当課長</t>
    <rPh sb="0" eb="2">
      <t>ガッコウ</t>
    </rPh>
    <rPh sb="2" eb="4">
      <t>シセツ</t>
    </rPh>
    <rPh sb="4" eb="6">
      <t>ケイカク</t>
    </rPh>
    <rPh sb="6" eb="8">
      <t>タントウ</t>
    </rPh>
    <rPh sb="8" eb="10">
      <t>カチョウ</t>
    </rPh>
    <phoneticPr fontId="4"/>
  </si>
  <si>
    <t>施設調整係、保全計画係、学校施設計画担当係（２）</t>
    <rPh sb="0" eb="2">
      <t>シセツ</t>
    </rPh>
    <rPh sb="2" eb="4">
      <t>チョウセイ</t>
    </rPh>
    <rPh sb="4" eb="5">
      <t>カカリ</t>
    </rPh>
    <rPh sb="6" eb="8">
      <t>ホゼン</t>
    </rPh>
    <rPh sb="8" eb="10">
      <t>ケイカク</t>
    </rPh>
    <rPh sb="10" eb="11">
      <t>カカリ</t>
    </rPh>
    <rPh sb="12" eb="14">
      <t>ガッコウ</t>
    </rPh>
    <rPh sb="14" eb="16">
      <t>シセツ</t>
    </rPh>
    <rPh sb="16" eb="18">
      <t>ケイカク</t>
    </rPh>
    <rPh sb="18" eb="20">
      <t>タントウ</t>
    </rPh>
    <rPh sb="20" eb="21">
      <t>カカリ</t>
    </rPh>
    <phoneticPr fontId="4"/>
  </si>
  <si>
    <t>施設部</t>
    <rPh sb="0" eb="2">
      <t>シセツ</t>
    </rPh>
    <rPh sb="2" eb="3">
      <t>ブ</t>
    </rPh>
    <phoneticPr fontId="4"/>
  </si>
  <si>
    <t>税務係、課税第一係、課税第二係、課税第三係、収納管理係、納税係</t>
    <rPh sb="0" eb="2">
      <t>ゼイム</t>
    </rPh>
    <rPh sb="2" eb="3">
      <t>カカリ</t>
    </rPh>
    <rPh sb="4" eb="6">
      <t>カゼイ</t>
    </rPh>
    <rPh sb="6" eb="8">
      <t>ダイイチ</t>
    </rPh>
    <rPh sb="8" eb="9">
      <t>カカリ</t>
    </rPh>
    <rPh sb="10" eb="12">
      <t>カゼイ</t>
    </rPh>
    <rPh sb="12" eb="14">
      <t>ダイニ</t>
    </rPh>
    <rPh sb="14" eb="15">
      <t>カカリ</t>
    </rPh>
    <rPh sb="16" eb="18">
      <t>カゼイ</t>
    </rPh>
    <rPh sb="18" eb="19">
      <t>ダイ</t>
    </rPh>
    <rPh sb="19" eb="20">
      <t>サン</t>
    </rPh>
    <rPh sb="20" eb="21">
      <t>カカリ</t>
    </rPh>
    <rPh sb="22" eb="24">
      <t>シュウノウ</t>
    </rPh>
    <rPh sb="24" eb="26">
      <t>カンリ</t>
    </rPh>
    <rPh sb="26" eb="27">
      <t>カカリ</t>
    </rPh>
    <rPh sb="28" eb="30">
      <t>ノウゼイ</t>
    </rPh>
    <rPh sb="30" eb="31">
      <t>カカリ</t>
    </rPh>
    <phoneticPr fontId="4"/>
  </si>
  <si>
    <t>税務課</t>
    <rPh sb="0" eb="2">
      <t>ゼイム</t>
    </rPh>
    <rPh sb="2" eb="3">
      <t>カ</t>
    </rPh>
    <phoneticPr fontId="4"/>
  </si>
  <si>
    <t>収納対策係、特別滞納整理係</t>
    <rPh sb="0" eb="2">
      <t>シュウノウ</t>
    </rPh>
    <rPh sb="2" eb="4">
      <t>タイサク</t>
    </rPh>
    <rPh sb="4" eb="5">
      <t>カカリ</t>
    </rPh>
    <rPh sb="6" eb="8">
      <t>トクベツ</t>
    </rPh>
    <rPh sb="8" eb="10">
      <t>タイノウ</t>
    </rPh>
    <rPh sb="10" eb="12">
      <t>セイリ</t>
    </rPh>
    <rPh sb="12" eb="13">
      <t>カカリ</t>
    </rPh>
    <phoneticPr fontId="4"/>
  </si>
  <si>
    <t>収納対策課</t>
    <rPh sb="0" eb="2">
      <t>シュウノウ</t>
    </rPh>
    <rPh sb="2" eb="4">
      <t>タイサク</t>
    </rPh>
    <rPh sb="4" eb="5">
      <t>カ</t>
    </rPh>
    <phoneticPr fontId="4"/>
  </si>
  <si>
    <t>契約係、用地管財係、品質確保促進担当係</t>
    <rPh sb="0" eb="2">
      <t>ケイヤク</t>
    </rPh>
    <rPh sb="2" eb="3">
      <t>カカリ</t>
    </rPh>
    <rPh sb="4" eb="6">
      <t>ヨウチ</t>
    </rPh>
    <rPh sb="6" eb="8">
      <t>カンザイ</t>
    </rPh>
    <rPh sb="8" eb="9">
      <t>カカリ</t>
    </rPh>
    <rPh sb="10" eb="12">
      <t>ヒンシツ</t>
    </rPh>
    <rPh sb="12" eb="14">
      <t>カクホ</t>
    </rPh>
    <rPh sb="14" eb="16">
      <t>ソクシン</t>
    </rPh>
    <rPh sb="16" eb="18">
      <t>タントウ</t>
    </rPh>
    <rPh sb="18" eb="19">
      <t>カカリ</t>
    </rPh>
    <phoneticPr fontId="4"/>
  </si>
  <si>
    <t>契約管財課</t>
    <rPh sb="0" eb="2">
      <t>ケイヤク</t>
    </rPh>
    <rPh sb="2" eb="4">
      <t>カンザイ</t>
    </rPh>
    <rPh sb="4" eb="5">
      <t>カ</t>
    </rPh>
    <phoneticPr fontId="4"/>
  </si>
  <si>
    <t>人材育成係、安全衛生係</t>
    <rPh sb="0" eb="2">
      <t>ジンザイ</t>
    </rPh>
    <rPh sb="2" eb="4">
      <t>イクセイ</t>
    </rPh>
    <rPh sb="4" eb="5">
      <t>カカリ</t>
    </rPh>
    <rPh sb="6" eb="8">
      <t>アンゼン</t>
    </rPh>
    <rPh sb="8" eb="10">
      <t>エイセイ</t>
    </rPh>
    <rPh sb="10" eb="11">
      <t>カカリ</t>
    </rPh>
    <phoneticPr fontId="4"/>
  </si>
  <si>
    <t>すぐやる係</t>
    <rPh sb="4" eb="5">
      <t>カカリ</t>
    </rPh>
    <phoneticPr fontId="4"/>
  </si>
  <si>
    <t>広報係、シティセールス係</t>
    <rPh sb="0" eb="2">
      <t>コウホウ</t>
    </rPh>
    <rPh sb="2" eb="3">
      <t>カカ</t>
    </rPh>
    <rPh sb="11" eb="12">
      <t>カカリ</t>
    </rPh>
    <phoneticPr fontId="4"/>
  </si>
  <si>
    <t>区長室
担当部長</t>
    <rPh sb="0" eb="2">
      <t>クチョウ</t>
    </rPh>
    <rPh sb="2" eb="3">
      <t>シツ</t>
    </rPh>
    <rPh sb="4" eb="6">
      <t>タントウ</t>
    </rPh>
    <rPh sb="6" eb="8">
      <t>ブチョウ</t>
    </rPh>
    <phoneticPr fontId="4"/>
  </si>
  <si>
    <t>総務課</t>
    <rPh sb="0" eb="2">
      <t>ソウム</t>
    </rPh>
    <rPh sb="2" eb="3">
      <t>カ</t>
    </rPh>
    <phoneticPr fontId="4"/>
  </si>
  <si>
    <t>総務部</t>
    <rPh sb="0" eb="2">
      <t>ソウム</t>
    </rPh>
    <rPh sb="2" eb="3">
      <t>ブ</t>
    </rPh>
    <phoneticPr fontId="4"/>
  </si>
  <si>
    <t>財政担当係（４）</t>
    <rPh sb="0" eb="2">
      <t>ザイセイ</t>
    </rPh>
    <rPh sb="2" eb="4">
      <t>タントウ</t>
    </rPh>
    <rPh sb="4" eb="5">
      <t>カカリ</t>
    </rPh>
    <phoneticPr fontId="4"/>
  </si>
  <si>
    <t>財政課</t>
    <rPh sb="0" eb="2">
      <t>ザイセイ</t>
    </rPh>
    <rPh sb="2" eb="3">
      <t>カ</t>
    </rPh>
    <phoneticPr fontId="4"/>
  </si>
  <si>
    <t>経営改革担当課長</t>
    <rPh sb="0" eb="2">
      <t>ケイエイ</t>
    </rPh>
    <rPh sb="2" eb="4">
      <t>カイカク</t>
    </rPh>
    <rPh sb="4" eb="6">
      <t>タントウ</t>
    </rPh>
    <rPh sb="6" eb="8">
      <t>カチョウ</t>
    </rPh>
    <phoneticPr fontId="4"/>
  </si>
  <si>
    <t>政策企画課</t>
    <rPh sb="0" eb="2">
      <t>セイサク</t>
    </rPh>
    <rPh sb="2" eb="4">
      <t>キカク</t>
    </rPh>
    <rPh sb="4" eb="5">
      <t>カ</t>
    </rPh>
    <phoneticPr fontId="4"/>
  </si>
  <si>
    <t>政策経営部</t>
    <rPh sb="0" eb="2">
      <t>セイサク</t>
    </rPh>
    <rPh sb="2" eb="4">
      <t>ケイエイ</t>
    </rPh>
    <rPh sb="4" eb="5">
      <t>ブ</t>
    </rPh>
    <phoneticPr fontId="4"/>
  </si>
  <si>
    <t>副区長（２）</t>
    <rPh sb="0" eb="3">
      <t>フククチョウ</t>
    </rPh>
    <phoneticPr fontId="4"/>
  </si>
  <si>
    <t>区長</t>
    <rPh sb="0" eb="2">
      <t>クチョウ</t>
    </rPh>
    <phoneticPr fontId="4"/>
  </si>
  <si>
    <t>障害福祉サービス給付
認定審査会</t>
    <phoneticPr fontId="2"/>
  </si>
  <si>
    <t>子ども・子育て会議</t>
    <phoneticPr fontId="2"/>
  </si>
  <si>
    <t>障害福祉課</t>
    <phoneticPr fontId="2"/>
  </si>
  <si>
    <t>いじめ問題対策委員会</t>
    <phoneticPr fontId="2"/>
  </si>
  <si>
    <t>男女平等苦情調整委員会</t>
    <phoneticPr fontId="2"/>
  </si>
  <si>
    <t>文化財保護審議会</t>
    <rPh sb="0" eb="3">
      <t>ブンカザイ</t>
    </rPh>
    <rPh sb="3" eb="5">
      <t>ホゴ</t>
    </rPh>
    <rPh sb="5" eb="8">
      <t>シンギカイ</t>
    </rPh>
    <phoneticPr fontId="2"/>
  </si>
  <si>
    <t>指導室</t>
    <rPh sb="0" eb="2">
      <t>シドウ</t>
    </rPh>
    <rPh sb="2" eb="3">
      <t>シツ</t>
    </rPh>
    <phoneticPr fontId="2"/>
  </si>
  <si>
    <t>その他</t>
    <phoneticPr fontId="4"/>
  </si>
  <si>
    <t>（次ページに続く）</t>
    <rPh sb="1" eb="2">
      <t>ツギ</t>
    </rPh>
    <rPh sb="6" eb="7">
      <t>ツヅ</t>
    </rPh>
    <phoneticPr fontId="4"/>
  </si>
  <si>
    <t>（２）職種別職員数</t>
    <phoneticPr fontId="4"/>
  </si>
  <si>
    <t>協働推進担当課長</t>
    <rPh sb="0" eb="2">
      <t>キョウドウ</t>
    </rPh>
    <rPh sb="2" eb="4">
      <t>スイシン</t>
    </rPh>
    <rPh sb="4" eb="6">
      <t>タントウ</t>
    </rPh>
    <rPh sb="6" eb="8">
      <t>カチョウ</t>
    </rPh>
    <phoneticPr fontId="4"/>
  </si>
  <si>
    <t>デジタル推進担当部長</t>
    <rPh sb="4" eb="6">
      <t>スイシン</t>
    </rPh>
    <rPh sb="6" eb="8">
      <t>タントウ</t>
    </rPh>
    <rPh sb="8" eb="10">
      <t>ブチョウ</t>
    </rPh>
    <phoneticPr fontId="4"/>
  </si>
  <si>
    <t>◇の組織を所掌</t>
    <rPh sb="2" eb="4">
      <t>ソシキ</t>
    </rPh>
    <rPh sb="5" eb="7">
      <t>ショショウ</t>
    </rPh>
    <phoneticPr fontId="4"/>
  </si>
  <si>
    <t>管理係、調整係</t>
    <rPh sb="0" eb="2">
      <t>カンリ</t>
    </rPh>
    <rPh sb="2" eb="3">
      <t>カカリ</t>
    </rPh>
    <rPh sb="4" eb="6">
      <t>チョウセイ</t>
    </rPh>
    <rPh sb="6" eb="7">
      <t>カカリ</t>
    </rPh>
    <phoneticPr fontId="4"/>
  </si>
  <si>
    <t>総合庁舎整備担当部長</t>
    <rPh sb="0" eb="2">
      <t>ソウゴウ</t>
    </rPh>
    <rPh sb="2" eb="4">
      <t>チョウシャ</t>
    </rPh>
    <rPh sb="4" eb="6">
      <t>セイビ</t>
    </rPh>
    <rPh sb="6" eb="8">
      <t>タントウ</t>
    </rPh>
    <rPh sb="8" eb="10">
      <t>ブチョウ</t>
    </rPh>
    <phoneticPr fontId="4"/>
  </si>
  <si>
    <t>◆総合庁舎推進担当課長</t>
    <rPh sb="5" eb="7">
      <t>スイシン</t>
    </rPh>
    <phoneticPr fontId="4"/>
  </si>
  <si>
    <t>◆総合庁舎技術担当課長</t>
    <rPh sb="5" eb="7">
      <t>ギジュツ</t>
    </rPh>
    <rPh sb="7" eb="9">
      <t>タントウ</t>
    </rPh>
    <phoneticPr fontId="4"/>
  </si>
  <si>
    <t>◇秘書課</t>
    <phoneticPr fontId="4"/>
  </si>
  <si>
    <t>秘書担当係（２）</t>
    <phoneticPr fontId="4"/>
  </si>
  <si>
    <t>◇広報課</t>
    <phoneticPr fontId="4"/>
  </si>
  <si>
    <t>◇すぐやる課</t>
    <rPh sb="5" eb="6">
      <t>カ</t>
    </rPh>
    <phoneticPr fontId="4"/>
  </si>
  <si>
    <t>人権推進課</t>
    <phoneticPr fontId="4"/>
  </si>
  <si>
    <t>人権施策推進係、男女平等推進係</t>
    <phoneticPr fontId="4"/>
  </si>
  <si>
    <t>人事課</t>
    <phoneticPr fontId="4"/>
  </si>
  <si>
    <t>人事係、給与福利係、定数管理担当係、調整担当係</t>
    <phoneticPr fontId="4"/>
  </si>
  <si>
    <t>文化国際担当係（２）</t>
    <phoneticPr fontId="4"/>
  </si>
  <si>
    <t>産業経済課</t>
    <phoneticPr fontId="4"/>
  </si>
  <si>
    <t>商工振興課</t>
    <phoneticPr fontId="4"/>
  </si>
  <si>
    <t>工業振興係、商業振興係</t>
    <phoneticPr fontId="4"/>
  </si>
  <si>
    <t>観光課</t>
    <phoneticPr fontId="4"/>
  </si>
  <si>
    <t>シニア活動支援センター</t>
    <phoneticPr fontId="4"/>
  </si>
  <si>
    <t>管理係、地域活動支援係、通所施設係、</t>
    <rPh sb="4" eb="6">
      <t>チイキ</t>
    </rPh>
    <rPh sb="6" eb="8">
      <t>カツドウ</t>
    </rPh>
    <rPh sb="8" eb="10">
      <t>シエン</t>
    </rPh>
    <rPh sb="10" eb="11">
      <t>カカリ</t>
    </rPh>
    <phoneticPr fontId="4"/>
  </si>
  <si>
    <t>管理係、給付係、事業者係、認定係、資格収納係</t>
    <rPh sb="0" eb="2">
      <t>カンリ</t>
    </rPh>
    <rPh sb="2" eb="3">
      <t>カカリ</t>
    </rPh>
    <rPh sb="4" eb="6">
      <t>キュウフ</t>
    </rPh>
    <rPh sb="6" eb="7">
      <t>カカリ</t>
    </rPh>
    <rPh sb="8" eb="11">
      <t>ジギョウシャ</t>
    </rPh>
    <rPh sb="11" eb="12">
      <t>カカリ</t>
    </rPh>
    <rPh sb="13" eb="15">
      <t>ニンテイ</t>
    </rPh>
    <rPh sb="15" eb="16">
      <t>カカリ</t>
    </rPh>
    <rPh sb="17" eb="19">
      <t>シカク</t>
    </rPh>
    <rPh sb="19" eb="21">
      <t>シュウノウ</t>
    </rPh>
    <rPh sb="21" eb="22">
      <t>カカリ</t>
    </rPh>
    <phoneticPr fontId="4"/>
  </si>
  <si>
    <t>（保健所）</t>
    <phoneticPr fontId="4"/>
  </si>
  <si>
    <t>発達相談係</t>
    <rPh sb="0" eb="2">
      <t>ハッタツ</t>
    </rPh>
    <rPh sb="2" eb="4">
      <t>ソウダン</t>
    </rPh>
    <rPh sb="4" eb="5">
      <t>カカリ</t>
    </rPh>
    <phoneticPr fontId="4"/>
  </si>
  <si>
    <t>◇の組織を所掌</t>
    <phoneticPr fontId="4"/>
  </si>
  <si>
    <t>総合教育センター管理係、特別支援教育係、適応支援係</t>
    <rPh sb="0" eb="2">
      <t>ソウゴウ</t>
    </rPh>
    <rPh sb="2" eb="4">
      <t>キョウイク</t>
    </rPh>
    <rPh sb="8" eb="10">
      <t>カンリ</t>
    </rPh>
    <rPh sb="10" eb="11">
      <t>カカリ</t>
    </rPh>
    <rPh sb="12" eb="14">
      <t>トクベツ</t>
    </rPh>
    <rPh sb="14" eb="16">
      <t>シエン</t>
    </rPh>
    <rPh sb="16" eb="18">
      <t>キョウイク</t>
    </rPh>
    <rPh sb="18" eb="19">
      <t>カカリ</t>
    </rPh>
    <rPh sb="20" eb="22">
      <t>テキオウ</t>
    </rPh>
    <rPh sb="22" eb="24">
      <t>シエン</t>
    </rPh>
    <rPh sb="24" eb="25">
      <t>カカリ</t>
    </rPh>
    <phoneticPr fontId="4"/>
  </si>
  <si>
    <t>葛飾区議会公明党</t>
    <rPh sb="0" eb="2">
      <t>カツシカ</t>
    </rPh>
    <rPh sb="2" eb="3">
      <t>ク</t>
    </rPh>
    <rPh sb="3" eb="5">
      <t>ギカイ</t>
    </rPh>
    <rPh sb="5" eb="8">
      <t>コウメイトウ</t>
    </rPh>
    <phoneticPr fontId="4"/>
  </si>
  <si>
    <r>
      <t xml:space="preserve">10
</t>
    </r>
    <r>
      <rPr>
        <sz val="8"/>
        <rFont val="ＭＳ ゴシック"/>
        <family val="3"/>
        <charset val="128"/>
      </rPr>
      <t>以内</t>
    </r>
    <phoneticPr fontId="4"/>
  </si>
  <si>
    <r>
      <t xml:space="preserve">18
</t>
    </r>
    <r>
      <rPr>
        <sz val="8"/>
        <rFont val="ＭＳ ゴシック"/>
        <family val="3"/>
        <charset val="128"/>
      </rPr>
      <t>以内</t>
    </r>
    <phoneticPr fontId="4"/>
  </si>
  <si>
    <t>2年</t>
    <phoneticPr fontId="4"/>
  </si>
  <si>
    <t>弁護士1名、学識経験者2名、医師1名、公認心理師1名</t>
    <rPh sb="0" eb="3">
      <t>ベンゴシ</t>
    </rPh>
    <rPh sb="4" eb="5">
      <t>メイ</t>
    </rPh>
    <rPh sb="14" eb="16">
      <t>イシ</t>
    </rPh>
    <rPh sb="17" eb="18">
      <t>メイ</t>
    </rPh>
    <rPh sb="19" eb="21">
      <t>コウニン</t>
    </rPh>
    <rPh sb="21" eb="23">
      <t>シンリ</t>
    </rPh>
    <rPh sb="23" eb="24">
      <t>シ</t>
    </rPh>
    <rPh sb="25" eb="26">
      <t>メイ</t>
    </rPh>
    <phoneticPr fontId="4"/>
  </si>
  <si>
    <t>2年</t>
    <rPh sb="1" eb="2">
      <t>ネン</t>
    </rPh>
    <phoneticPr fontId="2"/>
  </si>
  <si>
    <r>
      <t xml:space="preserve">25
</t>
    </r>
    <r>
      <rPr>
        <sz val="8"/>
        <rFont val="ＭＳ ゴシック"/>
        <family val="3"/>
        <charset val="128"/>
      </rPr>
      <t>以内</t>
    </r>
    <rPh sb="3" eb="5">
      <t>イナイ</t>
    </rPh>
    <phoneticPr fontId="2"/>
  </si>
  <si>
    <t>20～29歳</t>
    <rPh sb="5" eb="6">
      <t>サイ</t>
    </rPh>
    <phoneticPr fontId="4"/>
  </si>
  <si>
    <t>30～39歳</t>
    <rPh sb="5" eb="6">
      <t>サイ</t>
    </rPh>
    <phoneticPr fontId="4"/>
  </si>
  <si>
    <t>40～49歳</t>
    <rPh sb="5" eb="6">
      <t>サイ</t>
    </rPh>
    <phoneticPr fontId="4"/>
  </si>
  <si>
    <t>50～59歳</t>
    <rPh sb="5" eb="6">
      <t>サイ</t>
    </rPh>
    <phoneticPr fontId="4"/>
  </si>
  <si>
    <t>60歳以上</t>
    <rPh sb="2" eb="3">
      <t>サイ</t>
    </rPh>
    <rPh sb="3" eb="5">
      <t>イジョウ</t>
    </rPh>
    <phoneticPr fontId="4"/>
  </si>
  <si>
    <t>総数</t>
    <rPh sb="0" eb="2">
      <t>ソウスウ</t>
    </rPh>
    <phoneticPr fontId="4"/>
  </si>
  <si>
    <t>（財政課）</t>
    <rPh sb="1" eb="3">
      <t>ザイセイ</t>
    </rPh>
    <rPh sb="3" eb="4">
      <t>カ</t>
    </rPh>
    <phoneticPr fontId="4"/>
  </si>
  <si>
    <t>総額</t>
    <rPh sb="0" eb="2">
      <t>ソウガク</t>
    </rPh>
    <phoneticPr fontId="2"/>
  </si>
  <si>
    <t>予備費</t>
    <phoneticPr fontId="4"/>
  </si>
  <si>
    <t>諸支出金</t>
    <phoneticPr fontId="4"/>
  </si>
  <si>
    <t>公債費</t>
    <phoneticPr fontId="4"/>
  </si>
  <si>
    <t>職員費</t>
    <phoneticPr fontId="4"/>
  </si>
  <si>
    <t>教育費</t>
    <phoneticPr fontId="4"/>
  </si>
  <si>
    <t>都市整備費</t>
    <phoneticPr fontId="4"/>
  </si>
  <si>
    <t>産業経済費</t>
    <phoneticPr fontId="4"/>
  </si>
  <si>
    <t>衛生費</t>
    <phoneticPr fontId="4"/>
  </si>
  <si>
    <t>福祉費</t>
    <phoneticPr fontId="4"/>
  </si>
  <si>
    <t>環境費</t>
    <phoneticPr fontId="4"/>
  </si>
  <si>
    <t>総務費</t>
    <phoneticPr fontId="4"/>
  </si>
  <si>
    <t>議会費</t>
    <phoneticPr fontId="4"/>
  </si>
  <si>
    <t>増減率</t>
    <phoneticPr fontId="4"/>
  </si>
  <si>
    <t>増減額</t>
    <rPh sb="0" eb="2">
      <t>ゾウゲン</t>
    </rPh>
    <rPh sb="2" eb="3">
      <t>ガク</t>
    </rPh>
    <phoneticPr fontId="4"/>
  </si>
  <si>
    <t>款名</t>
    <rPh sb="0" eb="1">
      <t>カン</t>
    </rPh>
    <rPh sb="1" eb="2">
      <t>メイ</t>
    </rPh>
    <phoneticPr fontId="4"/>
  </si>
  <si>
    <t>（単位：千円、％）</t>
    <phoneticPr fontId="4"/>
  </si>
  <si>
    <t>イ　歳出</t>
    <phoneticPr fontId="4"/>
  </si>
  <si>
    <t>特別区債</t>
    <rPh sb="0" eb="2">
      <t>トクベツ</t>
    </rPh>
    <rPh sb="2" eb="3">
      <t>ク</t>
    </rPh>
    <rPh sb="3" eb="4">
      <t>サイ</t>
    </rPh>
    <phoneticPr fontId="4"/>
  </si>
  <si>
    <t>諸収入</t>
    <rPh sb="0" eb="1">
      <t>ショ</t>
    </rPh>
    <rPh sb="1" eb="3">
      <t>シュウニュウ</t>
    </rPh>
    <phoneticPr fontId="4"/>
  </si>
  <si>
    <t>繰越金</t>
    <phoneticPr fontId="4"/>
  </si>
  <si>
    <t>繰入金</t>
    <phoneticPr fontId="4"/>
  </si>
  <si>
    <t>寄附金</t>
    <phoneticPr fontId="4"/>
  </si>
  <si>
    <t>財産収入</t>
    <phoneticPr fontId="4"/>
  </si>
  <si>
    <t>都支出金</t>
    <phoneticPr fontId="4"/>
  </si>
  <si>
    <t>国庫支出金</t>
    <phoneticPr fontId="4"/>
  </si>
  <si>
    <t>使用料及び手数料</t>
    <phoneticPr fontId="4"/>
  </si>
  <si>
    <t>分担金及び負担金</t>
    <phoneticPr fontId="4"/>
  </si>
  <si>
    <t>交通安全対策特別交付金</t>
    <rPh sb="4" eb="6">
      <t>タイサク</t>
    </rPh>
    <phoneticPr fontId="4"/>
  </si>
  <si>
    <t>特別区交付金</t>
    <phoneticPr fontId="4"/>
  </si>
  <si>
    <t>地方特例交付金</t>
    <phoneticPr fontId="4"/>
  </si>
  <si>
    <t>環境性能割交付金</t>
    <rPh sb="0" eb="2">
      <t>カンキョウ</t>
    </rPh>
    <rPh sb="2" eb="4">
      <t>セイノウ</t>
    </rPh>
    <rPh sb="4" eb="5">
      <t>ワリ</t>
    </rPh>
    <rPh sb="5" eb="8">
      <t>コウフキン</t>
    </rPh>
    <phoneticPr fontId="4"/>
  </si>
  <si>
    <t>地方消費税交付金</t>
    <phoneticPr fontId="4"/>
  </si>
  <si>
    <t>株式等譲渡所得割交付金</t>
    <rPh sb="0" eb="2">
      <t>カブシキ</t>
    </rPh>
    <rPh sb="2" eb="3">
      <t>トウ</t>
    </rPh>
    <rPh sb="3" eb="5">
      <t>ジョウト</t>
    </rPh>
    <rPh sb="5" eb="7">
      <t>ショトク</t>
    </rPh>
    <rPh sb="7" eb="8">
      <t>ワ</t>
    </rPh>
    <rPh sb="8" eb="11">
      <t>コウフキン</t>
    </rPh>
    <phoneticPr fontId="4"/>
  </si>
  <si>
    <t>配当割交付金</t>
    <rPh sb="0" eb="2">
      <t>ハイトウ</t>
    </rPh>
    <rPh sb="2" eb="3">
      <t>ワリ</t>
    </rPh>
    <rPh sb="3" eb="6">
      <t>コウフキン</t>
    </rPh>
    <phoneticPr fontId="4"/>
  </si>
  <si>
    <t>利子割交付金</t>
    <phoneticPr fontId="4"/>
  </si>
  <si>
    <t>地方譲与税</t>
    <phoneticPr fontId="4"/>
  </si>
  <si>
    <t>特別区税</t>
    <phoneticPr fontId="4"/>
  </si>
  <si>
    <t>ア　歳入</t>
    <phoneticPr fontId="4"/>
  </si>
  <si>
    <t>（１）歳入歳出予算の内訳</t>
    <phoneticPr fontId="4"/>
  </si>
  <si>
    <t>２　一般会計</t>
    <rPh sb="2" eb="4">
      <t>イッパン</t>
    </rPh>
    <phoneticPr fontId="4"/>
  </si>
  <si>
    <t>駐車場事業特別会計</t>
    <rPh sb="0" eb="3">
      <t>チュウシャジョウ</t>
    </rPh>
    <rPh sb="3" eb="5">
      <t>ジギョウ</t>
    </rPh>
    <phoneticPr fontId="4"/>
  </si>
  <si>
    <t>介護保険事業特別会計</t>
    <phoneticPr fontId="4"/>
  </si>
  <si>
    <t>後期高齢者医療事業特別会計</t>
    <rPh sb="0" eb="2">
      <t>コウキ</t>
    </rPh>
    <rPh sb="2" eb="5">
      <t>コウレイシャ</t>
    </rPh>
    <rPh sb="5" eb="7">
      <t>イリョウ</t>
    </rPh>
    <rPh sb="7" eb="9">
      <t>ジギョウ</t>
    </rPh>
    <rPh sb="9" eb="11">
      <t>トクベツ</t>
    </rPh>
    <rPh sb="11" eb="13">
      <t>カイケイ</t>
    </rPh>
    <phoneticPr fontId="4"/>
  </si>
  <si>
    <t>国民健康保険事業特別会計</t>
    <phoneticPr fontId="4"/>
  </si>
  <si>
    <t>一般会計</t>
    <rPh sb="0" eb="2">
      <t>イッパン</t>
    </rPh>
    <phoneticPr fontId="4"/>
  </si>
  <si>
    <t>会計名</t>
    <rPh sb="0" eb="1">
      <t>カイ</t>
    </rPh>
    <rPh sb="1" eb="2">
      <t>ケイ</t>
    </rPh>
    <rPh sb="2" eb="3">
      <t>メイ</t>
    </rPh>
    <phoneticPr fontId="4"/>
  </si>
  <si>
    <t>（２）一般会計当初予算の推移</t>
    <phoneticPr fontId="4"/>
  </si>
  <si>
    <t>歳出</t>
    <rPh sb="0" eb="1">
      <t>トシ</t>
    </rPh>
    <rPh sb="1" eb="2">
      <t>デ</t>
    </rPh>
    <phoneticPr fontId="4"/>
  </si>
  <si>
    <t>その他</t>
    <rPh sb="2" eb="3">
      <t>タ</t>
    </rPh>
    <phoneticPr fontId="4"/>
  </si>
  <si>
    <t>都支出金
地方消費税交付金
地方特例交付金
利子割交付金など</t>
    <rPh sb="0" eb="1">
      <t>ト</t>
    </rPh>
    <rPh sb="1" eb="4">
      <t>シシュツキン</t>
    </rPh>
    <rPh sb="5" eb="7">
      <t>チホウ</t>
    </rPh>
    <rPh sb="7" eb="10">
      <t>ショウヒゼイ</t>
    </rPh>
    <rPh sb="10" eb="13">
      <t>コウフキン</t>
    </rPh>
    <rPh sb="14" eb="16">
      <t>チホウ</t>
    </rPh>
    <rPh sb="16" eb="18">
      <t>トクレイ</t>
    </rPh>
    <rPh sb="18" eb="21">
      <t>コウフキン</t>
    </rPh>
    <rPh sb="22" eb="24">
      <t>リシ</t>
    </rPh>
    <rPh sb="24" eb="25">
      <t>ワリ</t>
    </rPh>
    <rPh sb="25" eb="28">
      <t>コウフキン</t>
    </rPh>
    <phoneticPr fontId="4"/>
  </si>
  <si>
    <t>分担金及び負担金
使用料及び手数料
財産収入、寄附金</t>
    <rPh sb="0" eb="3">
      <t>ブンタンキン</t>
    </rPh>
    <rPh sb="3" eb="4">
      <t>オヨ</t>
    </rPh>
    <rPh sb="5" eb="8">
      <t>フタンキン</t>
    </rPh>
    <rPh sb="9" eb="12">
      <t>シヨウリョウ</t>
    </rPh>
    <rPh sb="12" eb="13">
      <t>オヨ</t>
    </rPh>
    <rPh sb="14" eb="17">
      <t>テスウリョウ</t>
    </rPh>
    <rPh sb="18" eb="20">
      <t>ザイサン</t>
    </rPh>
    <rPh sb="20" eb="22">
      <t>シュウニュウ</t>
    </rPh>
    <rPh sb="23" eb="26">
      <t>キフキン</t>
    </rPh>
    <phoneticPr fontId="4"/>
  </si>
  <si>
    <t>比率</t>
    <rPh sb="0" eb="2">
      <t>ヒリツ</t>
    </rPh>
    <phoneticPr fontId="4"/>
  </si>
  <si>
    <t>ダミー</t>
    <phoneticPr fontId="4"/>
  </si>
  <si>
    <t>依存財源</t>
    <rPh sb="0" eb="2">
      <t>イゾン</t>
    </rPh>
    <rPh sb="2" eb="4">
      <t>ザイゲン</t>
    </rPh>
    <phoneticPr fontId="4"/>
  </si>
  <si>
    <t>自主財源</t>
    <rPh sb="0" eb="2">
      <t>ジシュ</t>
    </rPh>
    <rPh sb="2" eb="4">
      <t>ザイゲン</t>
    </rPh>
    <phoneticPr fontId="4"/>
  </si>
  <si>
    <t>系列２値</t>
    <rPh sb="0" eb="2">
      <t>ケイレツ</t>
    </rPh>
    <rPh sb="3" eb="4">
      <t>アタイ</t>
    </rPh>
    <phoneticPr fontId="4"/>
  </si>
  <si>
    <t>系列１値</t>
    <rPh sb="0" eb="2">
      <t>ケイレツ</t>
    </rPh>
    <rPh sb="3" eb="4">
      <t>アタイ</t>
    </rPh>
    <phoneticPr fontId="4"/>
  </si>
  <si>
    <t>分類名</t>
    <rPh sb="0" eb="2">
      <t>ブンルイ</t>
    </rPh>
    <rPh sb="2" eb="3">
      <t>メイ</t>
    </rPh>
    <phoneticPr fontId="4"/>
  </si>
  <si>
    <t>外側の円</t>
    <rPh sb="0" eb="2">
      <t>ソトガワ</t>
    </rPh>
    <rPh sb="3" eb="4">
      <t>エン</t>
    </rPh>
    <phoneticPr fontId="4"/>
  </si>
  <si>
    <t>内側の円</t>
    <rPh sb="0" eb="2">
      <t>ウチガワ</t>
    </rPh>
    <rPh sb="3" eb="4">
      <t>エン</t>
    </rPh>
    <phoneticPr fontId="4"/>
  </si>
  <si>
    <t>歳入</t>
    <rPh sb="0" eb="1">
      <t>トシ</t>
    </rPh>
    <rPh sb="1" eb="2">
      <t>イリ</t>
    </rPh>
    <phoneticPr fontId="4"/>
  </si>
  <si>
    <t>ウ　歳入・歳出グラフ</t>
    <phoneticPr fontId="4"/>
  </si>
  <si>
    <t>（財政課）</t>
  </si>
  <si>
    <t>　　（億円）</t>
    <rPh sb="3" eb="4">
      <t>オク</t>
    </rPh>
    <rPh sb="4" eb="5">
      <t>エン</t>
    </rPh>
    <phoneticPr fontId="4"/>
  </si>
  <si>
    <t>（４）特別区債発行額と基金取崩額の推移（一般会計決算）</t>
    <rPh sb="3" eb="6">
      <t>トクベツク</t>
    </rPh>
    <rPh sb="6" eb="7">
      <t>サイ</t>
    </rPh>
    <rPh sb="7" eb="10">
      <t>ハッコウガク</t>
    </rPh>
    <rPh sb="11" eb="13">
      <t>キキン</t>
    </rPh>
    <rPh sb="13" eb="15">
      <t>トリクズシ</t>
    </rPh>
    <rPh sb="15" eb="16">
      <t>ガク</t>
    </rPh>
    <rPh sb="17" eb="19">
      <t>スイイ</t>
    </rPh>
    <rPh sb="20" eb="22">
      <t>イッパン</t>
    </rPh>
    <rPh sb="22" eb="24">
      <t>カイケイ</t>
    </rPh>
    <rPh sb="24" eb="26">
      <t>ケッサン</t>
    </rPh>
    <phoneticPr fontId="4"/>
  </si>
  <si>
    <t>（％）</t>
    <phoneticPr fontId="4"/>
  </si>
  <si>
    <t>（３）歳入総額に占める特別区税、特別区交付金の割合の推移（一般会計決算）</t>
    <rPh sb="3" eb="5">
      <t>サイニュウ</t>
    </rPh>
    <rPh sb="5" eb="7">
      <t>ソウガク</t>
    </rPh>
    <rPh sb="8" eb="9">
      <t>シ</t>
    </rPh>
    <rPh sb="11" eb="13">
      <t>トクベツ</t>
    </rPh>
    <rPh sb="13" eb="14">
      <t>ク</t>
    </rPh>
    <rPh sb="14" eb="15">
      <t>ゼイ</t>
    </rPh>
    <rPh sb="16" eb="19">
      <t>トクベツク</t>
    </rPh>
    <rPh sb="19" eb="22">
      <t>コウフキン</t>
    </rPh>
    <rPh sb="23" eb="25">
      <t>ワリアイ</t>
    </rPh>
    <rPh sb="26" eb="28">
      <t>スイイ</t>
    </rPh>
    <rPh sb="29" eb="31">
      <t>イッパン</t>
    </rPh>
    <rPh sb="31" eb="33">
      <t>カイケイ</t>
    </rPh>
    <rPh sb="33" eb="35">
      <t>ケッサン</t>
    </rPh>
    <phoneticPr fontId="4"/>
  </si>
  <si>
    <t>（契約管財課・会計管理課・財政課）</t>
    <rPh sb="1" eb="3">
      <t>ケイヤク</t>
    </rPh>
    <rPh sb="3" eb="5">
      <t>カンザイ</t>
    </rPh>
    <rPh sb="5" eb="6">
      <t>カ</t>
    </rPh>
    <rPh sb="7" eb="9">
      <t>カイケイ</t>
    </rPh>
    <rPh sb="9" eb="11">
      <t>カンリ</t>
    </rPh>
    <rPh sb="11" eb="12">
      <t>カ</t>
    </rPh>
    <phoneticPr fontId="4"/>
  </si>
  <si>
    <t>その他の基金</t>
    <phoneticPr fontId="4"/>
  </si>
  <si>
    <t>減債基金</t>
    <rPh sb="0" eb="1">
      <t>ゲン</t>
    </rPh>
    <rPh sb="1" eb="2">
      <t>サイ</t>
    </rPh>
    <rPh sb="2" eb="3">
      <t>モト</t>
    </rPh>
    <rPh sb="3" eb="4">
      <t>キン</t>
    </rPh>
    <phoneticPr fontId="4"/>
  </si>
  <si>
    <t>財政調整基金</t>
    <rPh sb="0" eb="1">
      <t>ザイ</t>
    </rPh>
    <rPh sb="1" eb="2">
      <t>セイ</t>
    </rPh>
    <rPh sb="2" eb="3">
      <t>チョウ</t>
    </rPh>
    <rPh sb="3" eb="4">
      <t>ヒトシ</t>
    </rPh>
    <rPh sb="4" eb="5">
      <t>モト</t>
    </rPh>
    <rPh sb="5" eb="6">
      <t>カネ</t>
    </rPh>
    <phoneticPr fontId="4"/>
  </si>
  <si>
    <t>内訳</t>
    <rPh sb="0" eb="2">
      <t>ウチワケ</t>
    </rPh>
    <phoneticPr fontId="4"/>
  </si>
  <si>
    <t>件</t>
    <rPh sb="0" eb="1">
      <t>ケン</t>
    </rPh>
    <phoneticPr fontId="4"/>
  </si>
  <si>
    <t>基金</t>
    <phoneticPr fontId="4"/>
  </si>
  <si>
    <t>貸付金</t>
    <phoneticPr fontId="4"/>
  </si>
  <si>
    <t>点</t>
    <rPh sb="0" eb="1">
      <t>テン</t>
    </rPh>
    <phoneticPr fontId="41"/>
  </si>
  <si>
    <t>物品（1点50万円以上）</t>
    <rPh sb="4" eb="5">
      <t>テン</t>
    </rPh>
    <rPh sb="7" eb="9">
      <t>マンエン</t>
    </rPh>
    <rPh sb="9" eb="11">
      <t>イジョウ</t>
    </rPh>
    <phoneticPr fontId="4"/>
  </si>
  <si>
    <t>…</t>
    <phoneticPr fontId="2"/>
  </si>
  <si>
    <t>著作権等</t>
  </si>
  <si>
    <t>出資による権利</t>
    <phoneticPr fontId="4"/>
  </si>
  <si>
    <t>株式等</t>
    <rPh sb="1" eb="2">
      <t>シキ</t>
    </rPh>
    <phoneticPr fontId="4"/>
  </si>
  <si>
    <t>工作物</t>
    <phoneticPr fontId="4"/>
  </si>
  <si>
    <t>立木</t>
    <phoneticPr fontId="4"/>
  </si>
  <si>
    <t>㎡</t>
  </si>
  <si>
    <t>建物</t>
    <phoneticPr fontId="4"/>
  </si>
  <si>
    <t>土地</t>
    <phoneticPr fontId="4"/>
  </si>
  <si>
    <t>構成比（％）</t>
    <phoneticPr fontId="4"/>
  </si>
  <si>
    <t>価格（円）</t>
  </si>
  <si>
    <t>数量</t>
  </si>
  <si>
    <t>４　区有財産現在高</t>
    <rPh sb="3" eb="4">
      <t>ユウ</t>
    </rPh>
    <phoneticPr fontId="4"/>
  </si>
  <si>
    <t>入湯税</t>
    <rPh sb="0" eb="1">
      <t>イ</t>
    </rPh>
    <rPh sb="1" eb="2">
      <t>ユ</t>
    </rPh>
    <rPh sb="2" eb="3">
      <t>ゼイ</t>
    </rPh>
    <phoneticPr fontId="4"/>
  </si>
  <si>
    <t>滞納繰越分を含む</t>
    <phoneticPr fontId="2"/>
  </si>
  <si>
    <t>特別区たばこ税</t>
    <phoneticPr fontId="4"/>
  </si>
  <si>
    <t>環境性能割</t>
    <rPh sb="0" eb="1">
      <t>ワ</t>
    </rPh>
    <rPh sb="1" eb="2">
      <t>サカイ</t>
    </rPh>
    <rPh sb="2" eb="3">
      <t>セイ</t>
    </rPh>
    <rPh sb="3" eb="4">
      <t>ノウ</t>
    </rPh>
    <rPh sb="4" eb="5">
      <t>ワリ</t>
    </rPh>
    <phoneticPr fontId="4"/>
  </si>
  <si>
    <t>過年度分、
滞納繰越分を含む</t>
    <phoneticPr fontId="4"/>
  </si>
  <si>
    <t>種別割</t>
    <rPh sb="0" eb="1">
      <t>シュ</t>
    </rPh>
    <rPh sb="1" eb="2">
      <t>ベツ</t>
    </rPh>
    <rPh sb="2" eb="3">
      <t>ワリ</t>
    </rPh>
    <phoneticPr fontId="4"/>
  </si>
  <si>
    <t>軽自動車税</t>
    <phoneticPr fontId="4"/>
  </si>
  <si>
    <t>滞納繰越分</t>
    <phoneticPr fontId="4"/>
  </si>
  <si>
    <t>特別徴収</t>
    <phoneticPr fontId="4"/>
  </si>
  <si>
    <t>過年度分を含む</t>
    <phoneticPr fontId="4"/>
  </si>
  <si>
    <t>普通徴収</t>
    <phoneticPr fontId="4"/>
  </si>
  <si>
    <t>特別区民税</t>
    <rPh sb="0" eb="2">
      <t>トクベツ</t>
    </rPh>
    <rPh sb="2" eb="4">
      <t>クミン</t>
    </rPh>
    <rPh sb="4" eb="5">
      <t>ゼイ</t>
    </rPh>
    <phoneticPr fontId="4"/>
  </si>
  <si>
    <t>備考</t>
  </si>
  <si>
    <t>収入歩合(％)</t>
    <phoneticPr fontId="4"/>
  </si>
  <si>
    <t>（健康づくり課）</t>
    <rPh sb="1" eb="3">
      <t>ケンコウ</t>
    </rPh>
    <rPh sb="6" eb="7">
      <t>カ</t>
    </rPh>
    <phoneticPr fontId="4"/>
  </si>
  <si>
    <t>在宅療養高齢者</t>
    <rPh sb="0" eb="2">
      <t>ザイタク</t>
    </rPh>
    <rPh sb="2" eb="4">
      <t>リョウヨウ</t>
    </rPh>
    <phoneticPr fontId="4"/>
  </si>
  <si>
    <t>障害児・者</t>
  </si>
  <si>
    <t xml:space="preserve">     　　   年度
 区分</t>
    <rPh sb="10" eb="12">
      <t>ネンド</t>
    </rPh>
    <rPh sb="14" eb="16">
      <t>クブン</t>
    </rPh>
    <phoneticPr fontId="4"/>
  </si>
  <si>
    <t>（各年度末現在）</t>
    <rPh sb="1" eb="5">
      <t>カクネンドマツ</t>
    </rPh>
    <rPh sb="5" eb="7">
      <t>ゲンザイ</t>
    </rPh>
    <phoneticPr fontId="4"/>
  </si>
  <si>
    <t>（地域保健課）</t>
    <rPh sb="1" eb="3">
      <t>チイキ</t>
    </rPh>
    <rPh sb="3" eb="5">
      <t>ホケン</t>
    </rPh>
    <rPh sb="5" eb="6">
      <t>カ</t>
    </rPh>
    <phoneticPr fontId="4"/>
  </si>
  <si>
    <t>柔道整復</t>
  </si>
  <si>
    <t>歯科</t>
    <phoneticPr fontId="4"/>
  </si>
  <si>
    <t>内科･小児科等</t>
    <rPh sb="3" eb="6">
      <t>ショウニカ</t>
    </rPh>
    <rPh sb="6" eb="7">
      <t>トウ</t>
    </rPh>
    <phoneticPr fontId="4"/>
  </si>
  <si>
    <t xml:space="preserve">     　 年及び月
 区分     </t>
    <rPh sb="7" eb="8">
      <t>トシ</t>
    </rPh>
    <rPh sb="8" eb="9">
      <t>オヨ</t>
    </rPh>
    <rPh sb="10" eb="11">
      <t>ツキ</t>
    </rPh>
    <rPh sb="13" eb="15">
      <t>クブン</t>
    </rPh>
    <phoneticPr fontId="4"/>
  </si>
  <si>
    <t>（単位：人）</t>
    <rPh sb="1" eb="3">
      <t>タンイ</t>
    </rPh>
    <rPh sb="4" eb="5">
      <t>ニン</t>
    </rPh>
    <phoneticPr fontId="41"/>
  </si>
  <si>
    <t>（地域保健課）</t>
    <rPh sb="1" eb="3">
      <t>チイキ</t>
    </rPh>
    <rPh sb="3" eb="6">
      <t>ホケンカ</t>
    </rPh>
    <phoneticPr fontId="4"/>
  </si>
  <si>
    <t>金町</t>
    <phoneticPr fontId="4"/>
  </si>
  <si>
    <t>立石</t>
    <phoneticPr fontId="4"/>
  </si>
  <si>
    <t>　　　　　  年度
 診療所</t>
    <rPh sb="7" eb="9">
      <t>ネンド</t>
    </rPh>
    <phoneticPr fontId="4"/>
  </si>
  <si>
    <t>（地域保健課・健康づくり課）</t>
    <rPh sb="1" eb="3">
      <t>チイキ</t>
    </rPh>
    <rPh sb="3" eb="6">
      <t>ホケンカ</t>
    </rPh>
    <rPh sb="7" eb="9">
      <t>ケンコウ</t>
    </rPh>
    <rPh sb="12" eb="13">
      <t>カ</t>
    </rPh>
    <phoneticPr fontId="4"/>
  </si>
  <si>
    <t>在宅療養高齢者
対象歯科</t>
    <rPh sb="0" eb="2">
      <t>ザイタク</t>
    </rPh>
    <rPh sb="2" eb="4">
      <t>リョウヨウ</t>
    </rPh>
    <phoneticPr fontId="4"/>
  </si>
  <si>
    <t>H2.8</t>
  </si>
  <si>
    <t>H2.7.2</t>
    <phoneticPr fontId="4"/>
  </si>
  <si>
    <t>亀有2-23-10</t>
  </si>
  <si>
    <t>障害児・者
対象歯科</t>
    <rPh sb="8" eb="10">
      <t>シカ</t>
    </rPh>
    <phoneticPr fontId="4"/>
  </si>
  <si>
    <t>S58.11</t>
  </si>
  <si>
    <t>S56.10.1</t>
    <phoneticPr fontId="4"/>
  </si>
  <si>
    <t>青戸7-1-20
（歯科医師会館内）</t>
    <phoneticPr fontId="4"/>
  </si>
  <si>
    <t>内科・
小児科</t>
    <phoneticPr fontId="4"/>
  </si>
  <si>
    <t>S58.3</t>
  </si>
  <si>
    <t>S58.4.29</t>
    <phoneticPr fontId="4"/>
  </si>
  <si>
    <t>東金町1-22-1
（金町地区センター内）</t>
    <phoneticPr fontId="4"/>
  </si>
  <si>
    <t>S48.4.29</t>
    <phoneticPr fontId="4"/>
  </si>
  <si>
    <t>立石5-15-12
（医師会館内）</t>
    <phoneticPr fontId="4"/>
  </si>
  <si>
    <t>診療科目</t>
    <phoneticPr fontId="4"/>
  </si>
  <si>
    <t>建築延面積
（㎡）</t>
    <phoneticPr fontId="4"/>
  </si>
  <si>
    <t>建築年月</t>
    <phoneticPr fontId="4"/>
  </si>
  <si>
    <t>開設年月日</t>
    <phoneticPr fontId="4"/>
  </si>
  <si>
    <t>所在地</t>
  </si>
  <si>
    <t>施設名</t>
  </si>
  <si>
    <t>イ　診療所</t>
    <phoneticPr fontId="4"/>
  </si>
  <si>
    <t>S57.3</t>
    <phoneticPr fontId="4"/>
  </si>
  <si>
    <t>S57.4.1</t>
    <phoneticPr fontId="4"/>
  </si>
  <si>
    <t>東水元1-7-3</t>
  </si>
  <si>
    <t>水元保健センター</t>
    <phoneticPr fontId="4"/>
  </si>
  <si>
    <t>S48.6.1</t>
    <phoneticPr fontId="4"/>
  </si>
  <si>
    <t>新小岩保健センター</t>
    <phoneticPr fontId="4"/>
  </si>
  <si>
    <t>S55.7</t>
    <phoneticPr fontId="4"/>
  </si>
  <si>
    <t>S34.8.1</t>
    <phoneticPr fontId="4"/>
  </si>
  <si>
    <t>金町4-18-19</t>
  </si>
  <si>
    <t>金町保健センター</t>
    <rPh sb="0" eb="2">
      <t>カナマチ</t>
    </rPh>
    <rPh sb="2" eb="4">
      <t>ホケン</t>
    </rPh>
    <phoneticPr fontId="4"/>
  </si>
  <si>
    <t>H23.4.1</t>
    <phoneticPr fontId="4"/>
  </si>
  <si>
    <t>H23.3</t>
    <phoneticPr fontId="4"/>
  </si>
  <si>
    <t>S19.6.1</t>
    <phoneticPr fontId="4"/>
  </si>
  <si>
    <t>青戸4-15-14</t>
    <rPh sb="0" eb="2">
      <t>アオト</t>
    </rPh>
    <phoneticPr fontId="4"/>
  </si>
  <si>
    <t>葛飾区保健所</t>
    <rPh sb="0" eb="2">
      <t>カツシカ</t>
    </rPh>
    <rPh sb="2" eb="3">
      <t>ク</t>
    </rPh>
    <rPh sb="3" eb="6">
      <t>ホケンジョ</t>
    </rPh>
    <phoneticPr fontId="4"/>
  </si>
  <si>
    <t>ア　保健所関係施設</t>
    <phoneticPr fontId="4"/>
  </si>
  <si>
    <t>（１）主な施設</t>
    <phoneticPr fontId="4"/>
  </si>
  <si>
    <t>（保健予防課）</t>
    <rPh sb="3" eb="5">
      <t>ヨボウ</t>
    </rPh>
    <rPh sb="5" eb="6">
      <t>カ</t>
    </rPh>
    <phoneticPr fontId="4"/>
  </si>
  <si>
    <t>定員</t>
  </si>
  <si>
    <t>オ　精神障害者グループホーム（民間）</t>
    <rPh sb="2" eb="7">
      <t>セイシン</t>
    </rPh>
    <rPh sb="15" eb="17">
      <t>ミンカン</t>
    </rPh>
    <phoneticPr fontId="4"/>
  </si>
  <si>
    <t>なぎ</t>
    <phoneticPr fontId="4"/>
  </si>
  <si>
    <t>もっく</t>
    <phoneticPr fontId="4"/>
  </si>
  <si>
    <t>あすなろの家</t>
    <rPh sb="5" eb="6">
      <t>イエ</t>
    </rPh>
    <phoneticPr fontId="4"/>
  </si>
  <si>
    <t>コパン</t>
    <phoneticPr fontId="4"/>
  </si>
  <si>
    <t>職員数</t>
    <rPh sb="0" eb="2">
      <t>ショクイン</t>
    </rPh>
    <rPh sb="2" eb="3">
      <t>スウ</t>
    </rPh>
    <phoneticPr fontId="4"/>
  </si>
  <si>
    <t>1日の利用者数</t>
    <rPh sb="1" eb="2">
      <t>ヒ</t>
    </rPh>
    <rPh sb="3" eb="5">
      <t>リヨウ</t>
    </rPh>
    <rPh sb="5" eb="6">
      <t>モノ</t>
    </rPh>
    <rPh sb="6" eb="7">
      <t>スウ</t>
    </rPh>
    <phoneticPr fontId="4"/>
  </si>
  <si>
    <t>エ　精神障害者地域活動支援センター（民間）</t>
    <rPh sb="7" eb="9">
      <t>チイキ</t>
    </rPh>
    <rPh sb="9" eb="11">
      <t>カツドウ</t>
    </rPh>
    <rPh sb="11" eb="13">
      <t>シエン</t>
    </rPh>
    <phoneticPr fontId="4"/>
  </si>
  <si>
    <t>生活訓練センターそう</t>
    <rPh sb="0" eb="2">
      <t>セイカツ</t>
    </rPh>
    <rPh sb="2" eb="4">
      <t>クンレン</t>
    </rPh>
    <phoneticPr fontId="4"/>
  </si>
  <si>
    <t>生活訓練（民間）</t>
    <rPh sb="0" eb="2">
      <t>セイカツ</t>
    </rPh>
    <rPh sb="2" eb="4">
      <t>クンレン</t>
    </rPh>
    <rPh sb="5" eb="7">
      <t>ミンカン</t>
    </rPh>
    <phoneticPr fontId="4"/>
  </si>
  <si>
    <t>グリーンカフェ</t>
    <phoneticPr fontId="4"/>
  </si>
  <si>
    <t>さくらハウス</t>
    <phoneticPr fontId="4"/>
  </si>
  <si>
    <t>第２あすなろの家</t>
    <rPh sb="0" eb="1">
      <t>ダイ</t>
    </rPh>
    <rPh sb="7" eb="8">
      <t>イエ</t>
    </rPh>
    <phoneticPr fontId="4"/>
  </si>
  <si>
    <t>就労継続支援Ｂ型（民間）</t>
    <rPh sb="0" eb="2">
      <t>シュウロウ</t>
    </rPh>
    <rPh sb="2" eb="4">
      <t>ケイゾク</t>
    </rPh>
    <rPh sb="4" eb="6">
      <t>シエン</t>
    </rPh>
    <rPh sb="7" eb="8">
      <t>ガタ</t>
    </rPh>
    <rPh sb="9" eb="11">
      <t>ミンカン</t>
    </rPh>
    <phoneticPr fontId="4"/>
  </si>
  <si>
    <t>テイクハート金町</t>
    <rPh sb="6" eb="8">
      <t>カナマチ</t>
    </rPh>
    <phoneticPr fontId="4"/>
  </si>
  <si>
    <t>テイクハート青戸</t>
    <rPh sb="6" eb="8">
      <t>アオト</t>
    </rPh>
    <phoneticPr fontId="4"/>
  </si>
  <si>
    <t>就労移行支援</t>
    <rPh sb="0" eb="2">
      <t>シュウロウ</t>
    </rPh>
    <rPh sb="2" eb="4">
      <t>イコウ</t>
    </rPh>
    <rPh sb="4" eb="6">
      <t>シエン</t>
    </rPh>
    <phoneticPr fontId="4"/>
  </si>
  <si>
    <t>ビオラ</t>
    <phoneticPr fontId="4"/>
  </si>
  <si>
    <t>就労移行支援・就労継続支援Ｂ型（民間）</t>
    <rPh sb="0" eb="2">
      <t>シュウロウ</t>
    </rPh>
    <rPh sb="2" eb="4">
      <t>イコウ</t>
    </rPh>
    <rPh sb="4" eb="6">
      <t>シエン</t>
    </rPh>
    <rPh sb="7" eb="9">
      <t>シュウロウ</t>
    </rPh>
    <rPh sb="9" eb="11">
      <t>ケイゾク</t>
    </rPh>
    <rPh sb="11" eb="13">
      <t>シエン</t>
    </rPh>
    <rPh sb="14" eb="15">
      <t>ガタ</t>
    </rPh>
    <rPh sb="16" eb="18">
      <t>ミンカン</t>
    </rPh>
    <phoneticPr fontId="4"/>
  </si>
  <si>
    <t>ウ　精神障害者通所訓練施設</t>
    <rPh sb="7" eb="9">
      <t>ツウショ</t>
    </rPh>
    <rPh sb="9" eb="11">
      <t>クンレン</t>
    </rPh>
    <rPh sb="11" eb="13">
      <t>シセツ</t>
    </rPh>
    <phoneticPr fontId="4"/>
  </si>
  <si>
    <t>(生活衛生課)</t>
    <phoneticPr fontId="4"/>
  </si>
  <si>
    <t>(10万人当たり)</t>
  </si>
  <si>
    <t>准看護師</t>
    <rPh sb="0" eb="1">
      <t>ジュン</t>
    </rPh>
    <rPh sb="3" eb="4">
      <t>シ</t>
    </rPh>
    <phoneticPr fontId="4"/>
  </si>
  <si>
    <t>人員</t>
  </si>
  <si>
    <t>看護師</t>
    <rPh sb="2" eb="3">
      <t>シ</t>
    </rPh>
    <phoneticPr fontId="4"/>
  </si>
  <si>
    <t>薬剤師</t>
    <phoneticPr fontId="4"/>
  </si>
  <si>
    <t>歯科医師</t>
    <phoneticPr fontId="4"/>
  </si>
  <si>
    <t>医師</t>
    <phoneticPr fontId="4"/>
  </si>
  <si>
    <t>全国</t>
    <rPh sb="0" eb="1">
      <t>ゼン</t>
    </rPh>
    <rPh sb="1" eb="2">
      <t>クニ</t>
    </rPh>
    <phoneticPr fontId="4"/>
  </si>
  <si>
    <t>東京都</t>
  </si>
  <si>
    <t>葛飾区</t>
    <phoneticPr fontId="4"/>
  </si>
  <si>
    <t>項目</t>
  </si>
  <si>
    <t>年</t>
    <phoneticPr fontId="4"/>
  </si>
  <si>
    <t>（２）医療施設・病床・医療従事者数の推移</t>
    <phoneticPr fontId="4"/>
  </si>
  <si>
    <t>（国保年金課）</t>
    <rPh sb="1" eb="3">
      <t>コクホ</t>
    </rPh>
    <rPh sb="3" eb="5">
      <t>ネンキン</t>
    </rPh>
    <rPh sb="5" eb="6">
      <t>カ</t>
    </rPh>
    <phoneticPr fontId="4"/>
  </si>
  <si>
    <t>受診率</t>
    <rPh sb="0" eb="1">
      <t>ウケ</t>
    </rPh>
    <rPh sb="1" eb="2">
      <t>ミ</t>
    </rPh>
    <rPh sb="2" eb="3">
      <t>リツ</t>
    </rPh>
    <phoneticPr fontId="4"/>
  </si>
  <si>
    <t>受診者数</t>
    <phoneticPr fontId="4"/>
  </si>
  <si>
    <t>　　　　　　　　　　年度
区分</t>
    <rPh sb="10" eb="12">
      <t>ネンド</t>
    </rPh>
    <phoneticPr fontId="4"/>
  </si>
  <si>
    <t>（単位：人、％）</t>
    <rPh sb="1" eb="3">
      <t>タンイ</t>
    </rPh>
    <rPh sb="4" eb="5">
      <t>ヒト</t>
    </rPh>
    <phoneticPr fontId="2"/>
  </si>
  <si>
    <t>受診者数②</t>
    <rPh sb="0" eb="2">
      <t>ジュシン</t>
    </rPh>
    <rPh sb="2" eb="3">
      <t>シャ</t>
    </rPh>
    <rPh sb="3" eb="4">
      <t>スウ</t>
    </rPh>
    <phoneticPr fontId="4"/>
  </si>
  <si>
    <t>受診者数①</t>
    <phoneticPr fontId="4"/>
  </si>
  <si>
    <t>葛飾区基本健診</t>
    <rPh sb="0" eb="2">
      <t>カツシカ</t>
    </rPh>
    <rPh sb="2" eb="3">
      <t>ク</t>
    </rPh>
    <rPh sb="3" eb="5">
      <t>キホン</t>
    </rPh>
    <phoneticPr fontId="4"/>
  </si>
  <si>
    <t>受診者数</t>
  </si>
  <si>
    <t>健康づくり健康診査</t>
    <rPh sb="0" eb="2">
      <t>ケンコウ</t>
    </rPh>
    <rPh sb="5" eb="7">
      <t>ケンコウ</t>
    </rPh>
    <rPh sb="7" eb="9">
      <t>シンサ</t>
    </rPh>
    <phoneticPr fontId="2"/>
  </si>
  <si>
    <t>（単位：人）</t>
    <rPh sb="1" eb="3">
      <t>タンイ</t>
    </rPh>
    <rPh sb="4" eb="5">
      <t>ヒト</t>
    </rPh>
    <phoneticPr fontId="2"/>
  </si>
  <si>
    <t>受診率</t>
  </si>
  <si>
    <t>前立腺がん
６０歳以上
７５歳未満</t>
    <rPh sb="14" eb="17">
      <t>サイミマン</t>
    </rPh>
    <phoneticPr fontId="4"/>
  </si>
  <si>
    <t>４０歳以上</t>
    <phoneticPr fontId="4"/>
  </si>
  <si>
    <t>乳がん</t>
  </si>
  <si>
    <t>２０歳以上</t>
    <phoneticPr fontId="4"/>
  </si>
  <si>
    <t>大腸がん</t>
  </si>
  <si>
    <t>肺がん</t>
  </si>
  <si>
    <t>40・50・60歳</t>
    <rPh sb="8" eb="9">
      <t>サイ</t>
    </rPh>
    <phoneticPr fontId="4"/>
  </si>
  <si>
    <t>胃がんハイリスク</t>
    <rPh sb="0" eb="1">
      <t>イ</t>
    </rPh>
    <phoneticPr fontId="4"/>
  </si>
  <si>
    <t>胃がん</t>
  </si>
  <si>
    <t>がん検診実施状況　（単位：人、％）</t>
    <rPh sb="10" eb="12">
      <t>タンイ</t>
    </rPh>
    <rPh sb="13" eb="14">
      <t>ヒト</t>
    </rPh>
    <phoneticPr fontId="2"/>
  </si>
  <si>
    <t>（地域保健課）</t>
    <phoneticPr fontId="4"/>
  </si>
  <si>
    <t>総数</t>
    <rPh sb="0" eb="2">
      <t>ソウスウ</t>
    </rPh>
    <phoneticPr fontId="2"/>
  </si>
  <si>
    <t>その他の全死因</t>
    <phoneticPr fontId="4"/>
  </si>
  <si>
    <t>高血圧性疾患</t>
    <phoneticPr fontId="4"/>
  </si>
  <si>
    <t>（地域保健課）</t>
    <rPh sb="1" eb="3">
      <t>チイキ</t>
    </rPh>
    <phoneticPr fontId="4"/>
  </si>
  <si>
    <t>老衰</t>
    <phoneticPr fontId="4"/>
  </si>
  <si>
    <t>肺気しゅ</t>
    <phoneticPr fontId="4"/>
  </si>
  <si>
    <t>腎不全</t>
    <phoneticPr fontId="4"/>
  </si>
  <si>
    <t>ぜん息性気管支炎</t>
    <phoneticPr fontId="4"/>
  </si>
  <si>
    <t>不慮の事故</t>
    <phoneticPr fontId="4"/>
  </si>
  <si>
    <t>気管支ぜん息</t>
    <phoneticPr fontId="4"/>
  </si>
  <si>
    <t>自殺</t>
    <phoneticPr fontId="4"/>
  </si>
  <si>
    <t>慢性気管支炎</t>
    <phoneticPr fontId="4"/>
  </si>
  <si>
    <t>内訳</t>
    <rPh sb="0" eb="1">
      <t>ウチ</t>
    </rPh>
    <rPh sb="1" eb="2">
      <t>ワケ</t>
    </rPh>
    <phoneticPr fontId="4"/>
  </si>
  <si>
    <t>肝疾患</t>
    <phoneticPr fontId="4"/>
  </si>
  <si>
    <t>（うち新規）</t>
    <phoneticPr fontId="4"/>
  </si>
  <si>
    <t>肺炎</t>
    <phoneticPr fontId="4"/>
  </si>
  <si>
    <t>認定患者数</t>
    <phoneticPr fontId="4"/>
  </si>
  <si>
    <t>心疾患(高血圧性を除く）</t>
    <phoneticPr fontId="4"/>
  </si>
  <si>
    <t>審査会開催回数</t>
    <rPh sb="5" eb="6">
      <t>カイ</t>
    </rPh>
    <phoneticPr fontId="4"/>
  </si>
  <si>
    <t>脳血管疾患</t>
    <phoneticPr fontId="4"/>
  </si>
  <si>
    <t>申請件数</t>
    <phoneticPr fontId="4"/>
  </si>
  <si>
    <t>悪性新生物</t>
    <phoneticPr fontId="4"/>
  </si>
  <si>
    <t>都条例</t>
    <rPh sb="0" eb="1">
      <t>ト</t>
    </rPh>
    <phoneticPr fontId="4"/>
  </si>
  <si>
    <t>法律</t>
    <phoneticPr fontId="4"/>
  </si>
  <si>
    <t>人数</t>
  </si>
  <si>
    <t>　　　法律等による認定状況</t>
    <phoneticPr fontId="4"/>
  </si>
  <si>
    <t>（９）公害健康被害の補償等に関する</t>
    <phoneticPr fontId="4"/>
  </si>
  <si>
    <t>（子ども家庭支援課）</t>
    <rPh sb="1" eb="2">
      <t>コ</t>
    </rPh>
    <rPh sb="4" eb="6">
      <t>カテイ</t>
    </rPh>
    <rPh sb="6" eb="8">
      <t>シエン</t>
    </rPh>
    <rPh sb="8" eb="9">
      <t>カ</t>
    </rPh>
    <phoneticPr fontId="4"/>
  </si>
  <si>
    <t>有所見
者数</t>
    <phoneticPr fontId="4"/>
  </si>
  <si>
    <t>受診率</t>
    <phoneticPr fontId="4"/>
  </si>
  <si>
    <t>対象者数</t>
    <phoneticPr fontId="4"/>
  </si>
  <si>
    <t>３歳児健康診査</t>
  </si>
  <si>
    <t>３・４か月健康診査</t>
  </si>
  <si>
    <t>年度</t>
    <rPh sb="0" eb="1">
      <t>トシ</t>
    </rPh>
    <rPh sb="1" eb="2">
      <t>ド</t>
    </rPh>
    <phoneticPr fontId="4"/>
  </si>
  <si>
    <t>（単位：人、％）</t>
    <rPh sb="1" eb="3">
      <t>タンイ</t>
    </rPh>
    <rPh sb="4" eb="5">
      <t>ヒト</t>
    </rPh>
    <phoneticPr fontId="4"/>
  </si>
  <si>
    <t>（８）乳幼児健康診査</t>
    <phoneticPr fontId="4"/>
  </si>
  <si>
    <t>（保健予防課）</t>
    <rPh sb="1" eb="3">
      <t>ホケン</t>
    </rPh>
    <phoneticPr fontId="4"/>
  </si>
  <si>
    <t>抗体検査数</t>
    <phoneticPr fontId="4"/>
  </si>
  <si>
    <t>相談件数</t>
    <phoneticPr fontId="4"/>
  </si>
  <si>
    <t>年度</t>
  </si>
  <si>
    <t>（単位：件）</t>
    <rPh sb="1" eb="3">
      <t>タンイ</t>
    </rPh>
    <rPh sb="4" eb="5">
      <t>ケン</t>
    </rPh>
    <phoneticPr fontId="4"/>
  </si>
  <si>
    <t>（７）エイズ対策</t>
    <phoneticPr fontId="4"/>
  </si>
  <si>
    <t>受診者</t>
    <phoneticPr fontId="4"/>
  </si>
  <si>
    <t>対象者</t>
    <phoneticPr fontId="4"/>
  </si>
  <si>
    <t>76・81歳</t>
    <phoneticPr fontId="4"/>
  </si>
  <si>
    <t>40・45・50・55・60・65・70歳</t>
    <phoneticPr fontId="4"/>
  </si>
  <si>
    <t>眼科健康診査</t>
    <rPh sb="0" eb="2">
      <t>ガンカ</t>
    </rPh>
    <rPh sb="2" eb="4">
      <t>ケンコウ</t>
    </rPh>
    <rPh sb="4" eb="6">
      <t>シンサ</t>
    </rPh>
    <phoneticPr fontId="4"/>
  </si>
  <si>
    <t>長寿歯科健康診査</t>
    <rPh sb="0" eb="2">
      <t>チョウジュ</t>
    </rPh>
    <rPh sb="2" eb="4">
      <t>シカ</t>
    </rPh>
    <rPh sb="4" eb="6">
      <t>ケンコウ</t>
    </rPh>
    <rPh sb="6" eb="8">
      <t>シンサ</t>
    </rPh>
    <phoneticPr fontId="4"/>
  </si>
  <si>
    <t>成人歯科健康診査</t>
    <rPh sb="0" eb="2">
      <t>セイジン</t>
    </rPh>
    <rPh sb="2" eb="4">
      <t>シカ</t>
    </rPh>
    <rPh sb="4" eb="6">
      <t>ケンコウ</t>
    </rPh>
    <rPh sb="6" eb="8">
      <t>シンサ</t>
    </rPh>
    <phoneticPr fontId="4"/>
  </si>
  <si>
    <t>（６）成人歯科健康診査・長寿歯科健康診査・眼科健康診査</t>
    <rPh sb="7" eb="9">
      <t>ケンコウ</t>
    </rPh>
    <rPh sb="9" eb="11">
      <t>シンサ</t>
    </rPh>
    <rPh sb="21" eb="23">
      <t>ガンカ</t>
    </rPh>
    <rPh sb="23" eb="25">
      <t>ケンコウ</t>
    </rPh>
    <rPh sb="25" eb="27">
      <t>シンサ</t>
    </rPh>
    <phoneticPr fontId="4"/>
  </si>
  <si>
    <t>（地域振興課）</t>
    <rPh sb="1" eb="3">
      <t>チイキ</t>
    </rPh>
    <rPh sb="3" eb="5">
      <t>シンコウ</t>
    </rPh>
    <rPh sb="5" eb="6">
      <t>カ</t>
    </rPh>
    <phoneticPr fontId="4"/>
  </si>
  <si>
    <t>１室　６人</t>
    <rPh sb="1" eb="2">
      <t>シツ</t>
    </rPh>
    <rPh sb="4" eb="5">
      <t>ニン</t>
    </rPh>
    <phoneticPr fontId="4"/>
  </si>
  <si>
    <t>思い出浪漫館</t>
    <rPh sb="0" eb="1">
      <t>オモ</t>
    </rPh>
    <rPh sb="2" eb="6">
      <t>デロマンカン</t>
    </rPh>
    <phoneticPr fontId="4"/>
  </si>
  <si>
    <t>２室１２人</t>
    <rPh sb="1" eb="2">
      <t>シツ</t>
    </rPh>
    <rPh sb="4" eb="5">
      <t>ニン</t>
    </rPh>
    <phoneticPr fontId="4"/>
  </si>
  <si>
    <t>ホテルエピナール那須</t>
    <rPh sb="8" eb="10">
      <t>ナス</t>
    </rPh>
    <phoneticPr fontId="4"/>
  </si>
  <si>
    <t>２室１０人</t>
    <rPh sb="1" eb="2">
      <t>シツ</t>
    </rPh>
    <rPh sb="4" eb="5">
      <t>ニン</t>
    </rPh>
    <phoneticPr fontId="4"/>
  </si>
  <si>
    <t>旅館たにがわ</t>
    <rPh sb="0" eb="2">
      <t>リョカン</t>
    </rPh>
    <phoneticPr fontId="4"/>
  </si>
  <si>
    <t>鴨川グランドホテル</t>
    <rPh sb="0" eb="2">
      <t>カモガワ</t>
    </rPh>
    <phoneticPr fontId="4"/>
  </si>
  <si>
    <t>１室　５人</t>
    <rPh sb="1" eb="2">
      <t>シツ</t>
    </rPh>
    <rPh sb="4" eb="5">
      <t>ニン</t>
    </rPh>
    <phoneticPr fontId="4"/>
  </si>
  <si>
    <t>大滝ホテル</t>
    <rPh sb="0" eb="2">
      <t>オオタキ</t>
    </rPh>
    <phoneticPr fontId="4"/>
  </si>
  <si>
    <t>ホテルふじ</t>
    <phoneticPr fontId="4"/>
  </si>
  <si>
    <t>岸権旅館</t>
    <rPh sb="0" eb="1">
      <t>キシ</t>
    </rPh>
    <rPh sb="1" eb="2">
      <t>ゴン</t>
    </rPh>
    <rPh sb="2" eb="4">
      <t>リョカン</t>
    </rPh>
    <phoneticPr fontId="4"/>
  </si>
  <si>
    <t>箱根パークス吉野</t>
    <rPh sb="0" eb="2">
      <t>ハコネ</t>
    </rPh>
    <rPh sb="6" eb="8">
      <t>ヨシノ</t>
    </rPh>
    <phoneticPr fontId="4"/>
  </si>
  <si>
    <t>ほてる白河湯の蔵</t>
    <rPh sb="3" eb="5">
      <t>シラカワ</t>
    </rPh>
    <rPh sb="5" eb="6">
      <t>ユ</t>
    </rPh>
    <rPh sb="7" eb="8">
      <t>クラ</t>
    </rPh>
    <phoneticPr fontId="4"/>
  </si>
  <si>
    <t>犬吠埼ホテル</t>
    <rPh sb="0" eb="3">
      <t>イヌボウザキ</t>
    </rPh>
    <phoneticPr fontId="4"/>
  </si>
  <si>
    <t>借上げ</t>
    <rPh sb="0" eb="2">
      <t>カリア</t>
    </rPh>
    <phoneticPr fontId="4"/>
  </si>
  <si>
    <t>利用率
（％）</t>
    <phoneticPr fontId="4"/>
  </si>
  <si>
    <t>利用人員
（人）</t>
    <rPh sb="6" eb="7">
      <t>ヒト</t>
    </rPh>
    <phoneticPr fontId="4"/>
  </si>
  <si>
    <t>部屋利用率
（％）</t>
    <rPh sb="0" eb="2">
      <t>ヘヤ</t>
    </rPh>
    <phoneticPr fontId="4"/>
  </si>
  <si>
    <t>利用室数
（室）</t>
    <rPh sb="0" eb="2">
      <t>リヨウ</t>
    </rPh>
    <rPh sb="2" eb="3">
      <t>シツ</t>
    </rPh>
    <rPh sb="3" eb="4">
      <t>スウ</t>
    </rPh>
    <rPh sb="6" eb="7">
      <t>シツ</t>
    </rPh>
    <phoneticPr fontId="4"/>
  </si>
  <si>
    <t>利用状況</t>
    <rPh sb="0" eb="2">
      <t>リヨウ</t>
    </rPh>
    <rPh sb="2" eb="4">
      <t>ジョウキョウ</t>
    </rPh>
    <phoneticPr fontId="2"/>
  </si>
  <si>
    <t>部屋数・定員</t>
    <phoneticPr fontId="4"/>
  </si>
  <si>
    <t>区分</t>
    <phoneticPr fontId="4"/>
  </si>
  <si>
    <t>他法負担分</t>
    <phoneticPr fontId="4"/>
  </si>
  <si>
    <t>（D)</t>
    <phoneticPr fontId="4"/>
  </si>
  <si>
    <t>一部負担分</t>
    <phoneticPr fontId="4"/>
  </si>
  <si>
    <t>(D)／(A)</t>
    <phoneticPr fontId="4"/>
  </si>
  <si>
    <t>１人当たり一部負担額</t>
    <rPh sb="1" eb="2">
      <t>ニン</t>
    </rPh>
    <rPh sb="2" eb="3">
      <t>ア</t>
    </rPh>
    <rPh sb="5" eb="7">
      <t>イチブ</t>
    </rPh>
    <rPh sb="7" eb="9">
      <t>フタン</t>
    </rPh>
    <rPh sb="9" eb="10">
      <t>ガク</t>
    </rPh>
    <phoneticPr fontId="4"/>
  </si>
  <si>
    <t>保険者負担分</t>
    <phoneticPr fontId="4"/>
  </si>
  <si>
    <t>(C)／(A)</t>
    <phoneticPr fontId="4"/>
  </si>
  <si>
    <t>１人当たり費用額</t>
    <rPh sb="1" eb="2">
      <t>ニン</t>
    </rPh>
    <rPh sb="2" eb="3">
      <t>ア</t>
    </rPh>
    <rPh sb="5" eb="7">
      <t>ヒヨウ</t>
    </rPh>
    <rPh sb="7" eb="8">
      <t>ガク</t>
    </rPh>
    <phoneticPr fontId="4"/>
  </si>
  <si>
    <t>（C）</t>
    <phoneticPr fontId="4"/>
  </si>
  <si>
    <t>療養給付費用額</t>
    <phoneticPr fontId="4"/>
  </si>
  <si>
    <t>（単位：円）</t>
    <phoneticPr fontId="4"/>
  </si>
  <si>
    <t>(B)／(A)</t>
    <phoneticPr fontId="4"/>
  </si>
  <si>
    <t>療養給付受診率（％）</t>
    <rPh sb="0" eb="2">
      <t>リョウヨウ</t>
    </rPh>
    <rPh sb="2" eb="3">
      <t>キュウ</t>
    </rPh>
    <rPh sb="3" eb="4">
      <t>ヅケ</t>
    </rPh>
    <rPh sb="4" eb="5">
      <t>ウケ</t>
    </rPh>
    <rPh sb="5" eb="6">
      <t>ミ</t>
    </rPh>
    <rPh sb="6" eb="7">
      <t>リツ</t>
    </rPh>
    <phoneticPr fontId="4"/>
  </si>
  <si>
    <t>（件）(B)</t>
    <phoneticPr fontId="2"/>
  </si>
  <si>
    <t>療養給付受診件数</t>
    <phoneticPr fontId="4"/>
  </si>
  <si>
    <t>（再掲）退職者医療保険被保険者数</t>
    <rPh sb="1" eb="3">
      <t>サイケイ</t>
    </rPh>
    <phoneticPr fontId="4"/>
  </si>
  <si>
    <t>（人）(A)</t>
    <phoneticPr fontId="2"/>
  </si>
  <si>
    <t>被保険者数</t>
    <phoneticPr fontId="4"/>
  </si>
  <si>
    <t>（世帯）</t>
    <phoneticPr fontId="2"/>
  </si>
  <si>
    <t>世帯数</t>
    <phoneticPr fontId="4"/>
  </si>
  <si>
    <t>（単位：世帯、人）</t>
    <rPh sb="1" eb="3">
      <t>タンイ</t>
    </rPh>
    <rPh sb="4" eb="6">
      <t>セタイ</t>
    </rPh>
    <rPh sb="7" eb="8">
      <t>ヒト</t>
    </rPh>
    <phoneticPr fontId="4"/>
  </si>
  <si>
    <t>（国保年金課）</t>
    <rPh sb="1" eb="2">
      <t>クニ</t>
    </rPh>
    <rPh sb="2" eb="3">
      <t>タモツ</t>
    </rPh>
    <rPh sb="3" eb="5">
      <t>ネンキン</t>
    </rPh>
    <rPh sb="5" eb="6">
      <t>カ</t>
    </rPh>
    <phoneticPr fontId="4"/>
  </si>
  <si>
    <t>後期高齢者医療被保険者数</t>
    <rPh sb="0" eb="2">
      <t>コウキ</t>
    </rPh>
    <rPh sb="2" eb="4">
      <t>コウレイ</t>
    </rPh>
    <rPh sb="4" eb="5">
      <t>シャ</t>
    </rPh>
    <rPh sb="5" eb="7">
      <t>イリョウ</t>
    </rPh>
    <rPh sb="7" eb="8">
      <t>ヒ</t>
    </rPh>
    <rPh sb="8" eb="10">
      <t>ホケン</t>
    </rPh>
    <rPh sb="10" eb="11">
      <t>シャ</t>
    </rPh>
    <phoneticPr fontId="4"/>
  </si>
  <si>
    <t>(介護保険課)</t>
    <phoneticPr fontId="4"/>
  </si>
  <si>
    <t>介護老人
保健施設</t>
  </si>
  <si>
    <t>介護老人
福祉施設</t>
  </si>
  <si>
    <t>キ　施設介護サービス事業所数</t>
    <rPh sb="12" eb="13">
      <t>ショ</t>
    </rPh>
    <phoneticPr fontId="4"/>
  </si>
  <si>
    <t>通所リハビリ
テーション</t>
    <rPh sb="0" eb="1">
      <t>ツウ</t>
    </rPh>
    <rPh sb="1" eb="2">
      <t>ショ</t>
    </rPh>
    <phoneticPr fontId="4"/>
  </si>
  <si>
    <t>特定施設
入居者
生活介護</t>
    <rPh sb="0" eb="2">
      <t>トクテイ</t>
    </rPh>
    <rPh sb="2" eb="4">
      <t>シセツ</t>
    </rPh>
    <rPh sb="5" eb="8">
      <t>ニュウキョシャ</t>
    </rPh>
    <rPh sb="9" eb="11">
      <t>セイカツ</t>
    </rPh>
    <rPh sb="11" eb="13">
      <t>カイゴ</t>
    </rPh>
    <phoneticPr fontId="4"/>
  </si>
  <si>
    <t>認知症対応型
共同生活介護</t>
    <rPh sb="0" eb="2">
      <t>ニンチ</t>
    </rPh>
    <rPh sb="2" eb="3">
      <t>ショウ</t>
    </rPh>
    <rPh sb="3" eb="5">
      <t>タイオウ</t>
    </rPh>
    <rPh sb="5" eb="6">
      <t>ガタ</t>
    </rPh>
    <rPh sb="7" eb="9">
      <t>キョウドウ</t>
    </rPh>
    <rPh sb="9" eb="11">
      <t>セイカツ</t>
    </rPh>
    <rPh sb="11" eb="13">
      <t>カイゴ</t>
    </rPh>
    <phoneticPr fontId="4"/>
  </si>
  <si>
    <t>地域密着型
通所介護</t>
    <rPh sb="0" eb="2">
      <t>チイキ</t>
    </rPh>
    <rPh sb="2" eb="5">
      <t>ミッチャクガタ</t>
    </rPh>
    <rPh sb="6" eb="10">
      <t>ツウショカイゴ</t>
    </rPh>
    <phoneticPr fontId="4"/>
  </si>
  <si>
    <t>短期入所
療養介護</t>
    <phoneticPr fontId="4"/>
  </si>
  <si>
    <t>短期入所
生活介護</t>
    <rPh sb="5" eb="7">
      <t>セイカツ</t>
    </rPh>
    <phoneticPr fontId="4"/>
  </si>
  <si>
    <t>福祉用具
貸与</t>
    <phoneticPr fontId="4"/>
  </si>
  <si>
    <t>定期巡回・
随時対応型
訪問介護看護</t>
    <rPh sb="0" eb="2">
      <t>テイキ</t>
    </rPh>
    <rPh sb="2" eb="4">
      <t>ジュンカイ</t>
    </rPh>
    <rPh sb="6" eb="8">
      <t>ズイジ</t>
    </rPh>
    <rPh sb="8" eb="10">
      <t>タイオウ</t>
    </rPh>
    <rPh sb="10" eb="11">
      <t>ガタ</t>
    </rPh>
    <rPh sb="12" eb="14">
      <t>ホウモン</t>
    </rPh>
    <rPh sb="14" eb="16">
      <t>カイゴ</t>
    </rPh>
    <rPh sb="16" eb="18">
      <t>カンゴ</t>
    </rPh>
    <phoneticPr fontId="4"/>
  </si>
  <si>
    <t>夜間対応型
訪問介護</t>
    <rPh sb="0" eb="2">
      <t>ヤカン</t>
    </rPh>
    <rPh sb="2" eb="5">
      <t>タイオウガタ</t>
    </rPh>
    <rPh sb="6" eb="8">
      <t>ホウモン</t>
    </rPh>
    <rPh sb="8" eb="10">
      <t>カイゴ</t>
    </rPh>
    <phoneticPr fontId="4"/>
  </si>
  <si>
    <t>通所介護</t>
  </si>
  <si>
    <t>訪問リハビリテーション</t>
    <rPh sb="0" eb="2">
      <t>ホウモン</t>
    </rPh>
    <phoneticPr fontId="4"/>
  </si>
  <si>
    <t>訪問看護</t>
    <rPh sb="0" eb="1">
      <t>ホウ</t>
    </rPh>
    <rPh sb="1" eb="2">
      <t>トイ</t>
    </rPh>
    <rPh sb="2" eb="3">
      <t>ミ</t>
    </rPh>
    <rPh sb="3" eb="4">
      <t>マモル</t>
    </rPh>
    <phoneticPr fontId="4"/>
  </si>
  <si>
    <t>訪問入浴
介護</t>
    <phoneticPr fontId="4"/>
  </si>
  <si>
    <t>訪問介護</t>
  </si>
  <si>
    <t>居宅介護
支援</t>
    <phoneticPr fontId="4"/>
  </si>
  <si>
    <t>カ　居宅介護サービス事業所数</t>
    <rPh sb="12" eb="13">
      <t>ショ</t>
    </rPh>
    <phoneticPr fontId="4"/>
  </si>
  <si>
    <t>受給者数</t>
    <phoneticPr fontId="4"/>
  </si>
  <si>
    <t>介護医療院</t>
    <rPh sb="0" eb="2">
      <t>カイゴ</t>
    </rPh>
    <rPh sb="2" eb="4">
      <t>イリョウ</t>
    </rPh>
    <rPh sb="4" eb="5">
      <t>イン</t>
    </rPh>
    <phoneticPr fontId="4"/>
  </si>
  <si>
    <t>介護療養型
医療施設</t>
    <phoneticPr fontId="4"/>
  </si>
  <si>
    <t>介護老人
保健施設</t>
    <phoneticPr fontId="4"/>
  </si>
  <si>
    <t>介護老人
福祉施設</t>
    <phoneticPr fontId="4"/>
  </si>
  <si>
    <t>施設別</t>
  </si>
  <si>
    <t>オ　施設介護サービス受給者数（単位：人）</t>
    <phoneticPr fontId="4"/>
  </si>
  <si>
    <t>認定者数</t>
    <phoneticPr fontId="4"/>
  </si>
  <si>
    <t>要介護５</t>
    <phoneticPr fontId="4"/>
  </si>
  <si>
    <t>要介護４</t>
    <phoneticPr fontId="4"/>
  </si>
  <si>
    <t>要介護３</t>
    <phoneticPr fontId="4"/>
  </si>
  <si>
    <t>要介護２</t>
    <phoneticPr fontId="4"/>
  </si>
  <si>
    <t>要介護１</t>
    <phoneticPr fontId="4"/>
  </si>
  <si>
    <t>要支援２</t>
    <phoneticPr fontId="4"/>
  </si>
  <si>
    <t>要支援１</t>
    <phoneticPr fontId="4"/>
  </si>
  <si>
    <t>要介護度</t>
    <phoneticPr fontId="4"/>
  </si>
  <si>
    <t>エ　地域密着型（介護予防）サービス受給者数（単位：人）</t>
    <rPh sb="2" eb="4">
      <t>チイキ</t>
    </rPh>
    <rPh sb="4" eb="6">
      <t>ミッチャク</t>
    </rPh>
    <rPh sb="6" eb="7">
      <t>ガタ</t>
    </rPh>
    <rPh sb="8" eb="10">
      <t>カイゴ</t>
    </rPh>
    <rPh sb="10" eb="12">
      <t>ヨボウ</t>
    </rPh>
    <rPh sb="17" eb="20">
      <t>ジュキュウシャ</t>
    </rPh>
    <rPh sb="20" eb="21">
      <t>スウ</t>
    </rPh>
    <phoneticPr fontId="4"/>
  </si>
  <si>
    <t>ウ　居宅介護（介護予防）サービス受給者数（単位：人）</t>
    <rPh sb="7" eb="9">
      <t>カイゴ</t>
    </rPh>
    <rPh sb="9" eb="11">
      <t>ヨボウ</t>
    </rPh>
    <phoneticPr fontId="4"/>
  </si>
  <si>
    <t>イ　要介護（要支援）認定者数（単位：人）</t>
    <phoneticPr fontId="4"/>
  </si>
  <si>
    <t>第15段階</t>
    <phoneticPr fontId="4"/>
  </si>
  <si>
    <t>第14段階</t>
    <phoneticPr fontId="4"/>
  </si>
  <si>
    <t>第13段階</t>
    <phoneticPr fontId="4"/>
  </si>
  <si>
    <t>第12段階</t>
    <phoneticPr fontId="4"/>
  </si>
  <si>
    <t>第11段階</t>
    <phoneticPr fontId="4"/>
  </si>
  <si>
    <t>第10段階</t>
    <rPh sb="0" eb="1">
      <t>ダイ</t>
    </rPh>
    <rPh sb="3" eb="5">
      <t>ダンカイ</t>
    </rPh>
    <phoneticPr fontId="4"/>
  </si>
  <si>
    <t>第９段階</t>
    <rPh sb="0" eb="1">
      <t>ダイ</t>
    </rPh>
    <rPh sb="2" eb="4">
      <t>ダンカイ</t>
    </rPh>
    <phoneticPr fontId="4"/>
  </si>
  <si>
    <t>所得段階</t>
    <phoneticPr fontId="4"/>
  </si>
  <si>
    <t>第８段階</t>
    <rPh sb="0" eb="1">
      <t>ダイ</t>
    </rPh>
    <rPh sb="2" eb="4">
      <t>ダンカイ</t>
    </rPh>
    <phoneticPr fontId="4"/>
  </si>
  <si>
    <t>第７段階</t>
    <rPh sb="0" eb="1">
      <t>ダイ</t>
    </rPh>
    <rPh sb="2" eb="4">
      <t>ダンカイ</t>
    </rPh>
    <phoneticPr fontId="4"/>
  </si>
  <si>
    <t>第６段階</t>
    <rPh sb="0" eb="1">
      <t>ダイ</t>
    </rPh>
    <rPh sb="2" eb="4">
      <t>ダンカイ</t>
    </rPh>
    <phoneticPr fontId="4"/>
  </si>
  <si>
    <t>第５段階</t>
    <phoneticPr fontId="4"/>
  </si>
  <si>
    <t>第４段階</t>
    <phoneticPr fontId="4"/>
  </si>
  <si>
    <t>第３段階</t>
    <rPh sb="0" eb="1">
      <t>ダイ</t>
    </rPh>
    <rPh sb="2" eb="4">
      <t>ダンカイ</t>
    </rPh>
    <phoneticPr fontId="4"/>
  </si>
  <si>
    <t>第２段階</t>
    <phoneticPr fontId="4"/>
  </si>
  <si>
    <t>第１段階</t>
    <phoneticPr fontId="4"/>
  </si>
  <si>
    <t>ア　所得段階別第１号被保険者数（単位：人）</t>
    <rPh sb="16" eb="18">
      <t>タンイ</t>
    </rPh>
    <rPh sb="19" eb="20">
      <t>ヒト</t>
    </rPh>
    <phoneticPr fontId="4"/>
  </si>
  <si>
    <t>（１）介護保険</t>
    <phoneticPr fontId="4"/>
  </si>
  <si>
    <t>(福祉管理課）</t>
    <rPh sb="1" eb="3">
      <t>フクシ</t>
    </rPh>
    <rPh sb="3" eb="5">
      <t>カンリ</t>
    </rPh>
    <rPh sb="5" eb="6">
      <t>カ</t>
    </rPh>
    <phoneticPr fontId="4"/>
  </si>
  <si>
    <t>H11.3</t>
  </si>
  <si>
    <t>西水元2-2-8</t>
    <rPh sb="0" eb="1">
      <t>ニシ</t>
    </rPh>
    <rPh sb="1" eb="3">
      <t>ミズモト</t>
    </rPh>
    <phoneticPr fontId="4"/>
  </si>
  <si>
    <t>西水元あやめ園</t>
    <rPh sb="0" eb="1">
      <t>ニシ</t>
    </rPh>
    <rPh sb="1" eb="3">
      <t>ミズモト</t>
    </rPh>
    <rPh sb="6" eb="7">
      <t>エン</t>
    </rPh>
    <phoneticPr fontId="4"/>
  </si>
  <si>
    <t>H10.3</t>
  </si>
  <si>
    <t>東四つ木2-27-1</t>
    <rPh sb="0" eb="1">
      <t>ヒガシ</t>
    </rPh>
    <rPh sb="1" eb="2">
      <t>ヨ</t>
    </rPh>
    <rPh sb="3" eb="4">
      <t>ギ</t>
    </rPh>
    <phoneticPr fontId="4"/>
  </si>
  <si>
    <t>東四つ木ほほえみの里</t>
    <rPh sb="1" eb="2">
      <t>ヨ</t>
    </rPh>
    <rPh sb="3" eb="4">
      <t>ギ</t>
    </rPh>
    <rPh sb="9" eb="10">
      <t>サト</t>
    </rPh>
    <phoneticPr fontId="4"/>
  </si>
  <si>
    <t>H4.3</t>
  </si>
  <si>
    <t>奥戸3-25-1</t>
    <rPh sb="0" eb="2">
      <t>オクド</t>
    </rPh>
    <phoneticPr fontId="4"/>
  </si>
  <si>
    <t>奥戸くつろぎの郷</t>
    <rPh sb="0" eb="2">
      <t>オクド</t>
    </rPh>
    <rPh sb="7" eb="8">
      <t>サト</t>
    </rPh>
    <phoneticPr fontId="4"/>
  </si>
  <si>
    <t>S62.12</t>
  </si>
  <si>
    <t>併設施設</t>
    <rPh sb="0" eb="1">
      <t>ヘイ</t>
    </rPh>
    <rPh sb="1" eb="2">
      <t>セツ</t>
    </rPh>
    <rPh sb="2" eb="3">
      <t>シ</t>
    </rPh>
    <rPh sb="3" eb="4">
      <t>セツ</t>
    </rPh>
    <phoneticPr fontId="4"/>
  </si>
  <si>
    <t>建築延
面積(㎡)</t>
    <rPh sb="0" eb="2">
      <t>ケンチク</t>
    </rPh>
    <rPh sb="2" eb="3">
      <t>ノ</t>
    </rPh>
    <rPh sb="4" eb="6">
      <t>メンセキ</t>
    </rPh>
    <phoneticPr fontId="4"/>
  </si>
  <si>
    <t>建築年月</t>
    <rPh sb="0" eb="2">
      <t>ケンチク</t>
    </rPh>
    <rPh sb="2" eb="3">
      <t>ネン</t>
    </rPh>
    <rPh sb="3" eb="4">
      <t>ツキ</t>
    </rPh>
    <phoneticPr fontId="4"/>
  </si>
  <si>
    <t>所在地</t>
    <rPh sb="0" eb="1">
      <t>トコロ</t>
    </rPh>
    <rPh sb="1" eb="2">
      <t>ザイ</t>
    </rPh>
    <rPh sb="2" eb="3">
      <t>チ</t>
    </rPh>
    <phoneticPr fontId="4"/>
  </si>
  <si>
    <t>施設名</t>
    <rPh sb="0" eb="1">
      <t>シ</t>
    </rPh>
    <rPh sb="1" eb="2">
      <t>セツ</t>
    </rPh>
    <rPh sb="2" eb="3">
      <t>メイ</t>
    </rPh>
    <phoneticPr fontId="4"/>
  </si>
  <si>
    <t>ア　介護老人福祉施設（特別養護老人ホーム）</t>
    <rPh sb="2" eb="4">
      <t>カイゴ</t>
    </rPh>
    <rPh sb="4" eb="6">
      <t>ロウジン</t>
    </rPh>
    <rPh sb="6" eb="8">
      <t>フクシ</t>
    </rPh>
    <rPh sb="8" eb="10">
      <t>シセツ</t>
    </rPh>
    <rPh sb="11" eb="13">
      <t>トクベツ</t>
    </rPh>
    <phoneticPr fontId="4"/>
  </si>
  <si>
    <t>（２）区が設置し、社会福祉法人に設置主体を移管した高齢者福祉施設</t>
    <rPh sb="3" eb="4">
      <t>ク</t>
    </rPh>
    <rPh sb="5" eb="7">
      <t>セッチ</t>
    </rPh>
    <rPh sb="9" eb="11">
      <t>シャカイ</t>
    </rPh>
    <rPh sb="11" eb="13">
      <t>フクシ</t>
    </rPh>
    <rPh sb="13" eb="15">
      <t>ホウジン</t>
    </rPh>
    <rPh sb="16" eb="18">
      <t>セッチ</t>
    </rPh>
    <rPh sb="18" eb="20">
      <t>シュタイ</t>
    </rPh>
    <rPh sb="21" eb="23">
      <t>イカン</t>
    </rPh>
    <rPh sb="25" eb="28">
      <t>コウレイシャ</t>
    </rPh>
    <rPh sb="28" eb="30">
      <t>フクシ</t>
    </rPh>
    <rPh sb="30" eb="32">
      <t>シセツ</t>
    </rPh>
    <phoneticPr fontId="4"/>
  </si>
  <si>
    <t>(福祉管理課）</t>
    <phoneticPr fontId="4"/>
  </si>
  <si>
    <t>青戸4-16-7</t>
    <rPh sb="0" eb="2">
      <t>アオト</t>
    </rPh>
    <phoneticPr fontId="4"/>
  </si>
  <si>
    <t>開設年月日</t>
    <phoneticPr fontId="2"/>
  </si>
  <si>
    <t>施設名</t>
    <phoneticPr fontId="4"/>
  </si>
  <si>
    <t>（ウ）ケアハウス（介護専用型）</t>
    <rPh sb="9" eb="11">
      <t>カイゴ</t>
    </rPh>
    <rPh sb="11" eb="14">
      <t>センヨウガタ</t>
    </rPh>
    <phoneticPr fontId="4"/>
  </si>
  <si>
    <t>(介護保険課)</t>
    <rPh sb="1" eb="3">
      <t>カイゴ</t>
    </rPh>
    <phoneticPr fontId="4"/>
  </si>
  <si>
    <t>H24.6.1</t>
  </si>
  <si>
    <t>西新小岩3-37-8</t>
  </si>
  <si>
    <t>H18.4.1</t>
  </si>
  <si>
    <t>青戸7-34-6</t>
    <rPh sb="0" eb="2">
      <t>アオト</t>
    </rPh>
    <phoneticPr fontId="4"/>
  </si>
  <si>
    <t>H17.6.1</t>
  </si>
  <si>
    <t>H13.3.12</t>
  </si>
  <si>
    <t>東新小岩2-1-12</t>
  </si>
  <si>
    <t>H12.12.1</t>
  </si>
  <si>
    <t>堀切2-66-17</t>
  </si>
  <si>
    <t>H10.3.31</t>
  </si>
  <si>
    <t>東金町7-30-14</t>
  </si>
  <si>
    <t>H9.7.11</t>
  </si>
  <si>
    <t>新宿2-16-4</t>
  </si>
  <si>
    <t>H6.1.6</t>
  </si>
  <si>
    <t>水元3-13-2</t>
  </si>
  <si>
    <t>開設年月日</t>
  </si>
  <si>
    <t>（イ）介護老人保健施設</t>
    <phoneticPr fontId="4"/>
  </si>
  <si>
    <t>西亀有3-18-6</t>
    <rPh sb="0" eb="3">
      <t>ニシカメアリ</t>
    </rPh>
    <phoneticPr fontId="4"/>
  </si>
  <si>
    <t>小菅1-35-10</t>
    <rPh sb="0" eb="2">
      <t>コスゲ</t>
    </rPh>
    <phoneticPr fontId="4"/>
  </si>
  <si>
    <t>ケアホーム葛飾</t>
    <rPh sb="5" eb="7">
      <t>カツシカ</t>
    </rPh>
    <phoneticPr fontId="4"/>
  </si>
  <si>
    <t>奥戸3-24-15</t>
  </si>
  <si>
    <t>奥戸3-25-23</t>
  </si>
  <si>
    <t>宝町1-2-9</t>
    <rPh sb="0" eb="2">
      <t>タカラマチ</t>
    </rPh>
    <phoneticPr fontId="4"/>
  </si>
  <si>
    <t>アンブル宝町</t>
    <rPh sb="4" eb="6">
      <t>タカラマチ</t>
    </rPh>
    <phoneticPr fontId="4"/>
  </si>
  <si>
    <t>かつしか苑亀有</t>
    <rPh sb="4" eb="5">
      <t>エン</t>
    </rPh>
    <rPh sb="5" eb="7">
      <t>カメアリ</t>
    </rPh>
    <phoneticPr fontId="4"/>
  </si>
  <si>
    <t>細田4-20-14</t>
    <rPh sb="0" eb="2">
      <t>ホソダ</t>
    </rPh>
    <phoneticPr fontId="4"/>
  </si>
  <si>
    <t>バタフライヒル細田</t>
    <rPh sb="7" eb="9">
      <t>ホソダ</t>
    </rPh>
    <phoneticPr fontId="4"/>
  </si>
  <si>
    <t>H25.4.1</t>
    <phoneticPr fontId="4"/>
  </si>
  <si>
    <t>東金町2-13-10</t>
    <rPh sb="0" eb="1">
      <t>ヒガシ</t>
    </rPh>
    <rPh sb="1" eb="3">
      <t>カナマチ</t>
    </rPh>
    <phoneticPr fontId="4"/>
  </si>
  <si>
    <t>東かなまち桜園</t>
    <rPh sb="0" eb="1">
      <t>ヒガシ</t>
    </rPh>
    <rPh sb="5" eb="6">
      <t>サクラ</t>
    </rPh>
    <rPh sb="6" eb="7">
      <t>エン</t>
    </rPh>
    <phoneticPr fontId="4"/>
  </si>
  <si>
    <t>エトワール</t>
    <phoneticPr fontId="4"/>
  </si>
  <si>
    <t>亀有2-60-5</t>
    <rPh sb="0" eb="2">
      <t>カメアリ</t>
    </rPh>
    <phoneticPr fontId="4"/>
  </si>
  <si>
    <t>癒しの里亀有</t>
    <rPh sb="0" eb="1">
      <t>イヤ</t>
    </rPh>
    <rPh sb="3" eb="4">
      <t>サト</t>
    </rPh>
    <rPh sb="4" eb="6">
      <t>カメアリ</t>
    </rPh>
    <phoneticPr fontId="4"/>
  </si>
  <si>
    <t>青戸8-18-13</t>
    <rPh sb="0" eb="2">
      <t>アオト</t>
    </rPh>
    <phoneticPr fontId="4"/>
  </si>
  <si>
    <t>癒しの里青戸</t>
    <rPh sb="0" eb="1">
      <t>イヤ</t>
    </rPh>
    <rPh sb="3" eb="4">
      <t>サト</t>
    </rPh>
    <rPh sb="4" eb="6">
      <t>アオト</t>
    </rPh>
    <phoneticPr fontId="4"/>
  </si>
  <si>
    <t>H13.4.1</t>
    <phoneticPr fontId="4"/>
  </si>
  <si>
    <t>新宿3-4-10</t>
  </si>
  <si>
    <t>西水元6-12-2</t>
  </si>
  <si>
    <t>西水元2-2-8</t>
  </si>
  <si>
    <t>H10.6.1</t>
    <phoneticPr fontId="4"/>
  </si>
  <si>
    <t>東四つ木2-27-1</t>
  </si>
  <si>
    <t>西新小岩3-37-27</t>
  </si>
  <si>
    <t>すずうらホーム</t>
    <phoneticPr fontId="4"/>
  </si>
  <si>
    <t>奥戸3-25-1</t>
  </si>
  <si>
    <t>西水元4-6-1</t>
  </si>
  <si>
    <t>水元1-26-20</t>
  </si>
  <si>
    <t>西水元4-5-1</t>
  </si>
  <si>
    <t>（ア）介護老人福祉施設（特別養護老人ホーム）</t>
    <rPh sb="3" eb="5">
      <t>カイゴ</t>
    </rPh>
    <phoneticPr fontId="4"/>
  </si>
  <si>
    <t>ク　介護保険施設一覧</t>
    <phoneticPr fontId="4"/>
  </si>
  <si>
    <t>H24.3</t>
  </si>
  <si>
    <t>H18.1</t>
  </si>
  <si>
    <t>H17.2</t>
  </si>
  <si>
    <t>H13.1</t>
  </si>
  <si>
    <t>H12.10</t>
  </si>
  <si>
    <t>H10.2</t>
  </si>
  <si>
    <t>H9.6</t>
  </si>
  <si>
    <t>H5.9</t>
  </si>
  <si>
    <t>併設施設</t>
    <rPh sb="0" eb="1">
      <t>ヘイ</t>
    </rPh>
    <rPh sb="1" eb="2">
      <t>セツ</t>
    </rPh>
    <rPh sb="2" eb="3">
      <t>ホドコ</t>
    </rPh>
    <rPh sb="3" eb="4">
      <t>セツ</t>
    </rPh>
    <phoneticPr fontId="4"/>
  </si>
  <si>
    <t>建築
年月</t>
    <rPh sb="0" eb="2">
      <t>ケンチク</t>
    </rPh>
    <rPh sb="3" eb="4">
      <t>ネン</t>
    </rPh>
    <rPh sb="4" eb="5">
      <t>ツキ</t>
    </rPh>
    <phoneticPr fontId="4"/>
  </si>
  <si>
    <t>所在地</t>
    <phoneticPr fontId="4"/>
  </si>
  <si>
    <t>ウ　介護老人保健施設</t>
    <rPh sb="2" eb="4">
      <t>カイゴ</t>
    </rPh>
    <rPh sb="4" eb="6">
      <t>ロウジン</t>
    </rPh>
    <rPh sb="6" eb="8">
      <t>ホケン</t>
    </rPh>
    <rPh sb="8" eb="10">
      <t>シセツ</t>
    </rPh>
    <phoneticPr fontId="4"/>
  </si>
  <si>
    <t>R2.5</t>
  </si>
  <si>
    <t>短期入所生活介護</t>
    <phoneticPr fontId="4"/>
  </si>
  <si>
    <t>H29.3</t>
  </si>
  <si>
    <t>奥戸3-24-15</t>
    <rPh sb="0" eb="2">
      <t>オクド</t>
    </rPh>
    <phoneticPr fontId="4"/>
  </si>
  <si>
    <t>スマイルホーム西井堀</t>
    <rPh sb="7" eb="8">
      <t>ニシ</t>
    </rPh>
    <rPh sb="8" eb="9">
      <t>イ</t>
    </rPh>
    <rPh sb="9" eb="10">
      <t>ホリ</t>
    </rPh>
    <phoneticPr fontId="4"/>
  </si>
  <si>
    <t>H28.12</t>
  </si>
  <si>
    <t>H27.3</t>
  </si>
  <si>
    <t>H26.6</t>
  </si>
  <si>
    <t>H25.1</t>
  </si>
  <si>
    <t>H21.3</t>
  </si>
  <si>
    <t>新宿6-2-13</t>
    <rPh sb="0" eb="2">
      <t>ニイジュク</t>
    </rPh>
    <phoneticPr fontId="4"/>
  </si>
  <si>
    <t>H19.1</t>
  </si>
  <si>
    <t>H17.7</t>
  </si>
  <si>
    <t>H15.2</t>
  </si>
  <si>
    <t>H14.2</t>
  </si>
  <si>
    <t>H13.2</t>
  </si>
  <si>
    <t>新宿3-4-10</t>
    <rPh sb="0" eb="2">
      <t>シンジュク</t>
    </rPh>
    <phoneticPr fontId="4"/>
  </si>
  <si>
    <t>H12.1</t>
  </si>
  <si>
    <t>西水元6-12-2</t>
    <rPh sb="0" eb="1">
      <t>ニシ</t>
    </rPh>
    <rPh sb="1" eb="3">
      <t>ミズモト</t>
    </rPh>
    <phoneticPr fontId="4"/>
  </si>
  <si>
    <t>西水元ナーシングホーム</t>
    <rPh sb="0" eb="1">
      <t>ニシ</t>
    </rPh>
    <rPh sb="1" eb="3">
      <t>ミズモト</t>
    </rPh>
    <phoneticPr fontId="4"/>
  </si>
  <si>
    <t>西新小岩3-37-27</t>
    <rPh sb="0" eb="1">
      <t>ニシ</t>
    </rPh>
    <rPh sb="1" eb="4">
      <t>シンコイワ</t>
    </rPh>
    <phoneticPr fontId="4"/>
  </si>
  <si>
    <t>S63.3</t>
  </si>
  <si>
    <t>H9.3</t>
  </si>
  <si>
    <t>中川園</t>
    <rPh sb="0" eb="2">
      <t>ナカガワ</t>
    </rPh>
    <rPh sb="2" eb="3">
      <t>エン</t>
    </rPh>
    <phoneticPr fontId="4"/>
  </si>
  <si>
    <t>建築
(改築)
年月</t>
    <rPh sb="0" eb="2">
      <t>ケンチク</t>
    </rPh>
    <rPh sb="4" eb="6">
      <t>カイチク</t>
    </rPh>
    <rPh sb="8" eb="10">
      <t>ネンゲツ</t>
    </rPh>
    <phoneticPr fontId="4"/>
  </si>
  <si>
    <t>イ　介護老人福祉施設（特別養護老人ホーム）</t>
    <rPh sb="2" eb="4">
      <t>カイゴ</t>
    </rPh>
    <rPh sb="4" eb="6">
      <t>ロウジン</t>
    </rPh>
    <rPh sb="6" eb="8">
      <t>フクシ</t>
    </rPh>
    <rPh sb="8" eb="10">
      <t>シセツ</t>
    </rPh>
    <rPh sb="11" eb="13">
      <t>トクベツ</t>
    </rPh>
    <phoneticPr fontId="4"/>
  </si>
  <si>
    <t>高砂園</t>
    <phoneticPr fontId="4"/>
  </si>
  <si>
    <t>ア　養護老人ホーム</t>
    <phoneticPr fontId="4"/>
  </si>
  <si>
    <t>（３）区が設置支援を行った高齢者福祉施設等</t>
    <rPh sb="3" eb="4">
      <t>ク</t>
    </rPh>
    <rPh sb="5" eb="7">
      <t>セッチ</t>
    </rPh>
    <rPh sb="7" eb="9">
      <t>シエン</t>
    </rPh>
    <rPh sb="10" eb="11">
      <t>オコナ</t>
    </rPh>
    <rPh sb="13" eb="16">
      <t>コウレイシャ</t>
    </rPh>
    <rPh sb="16" eb="18">
      <t>フクシ</t>
    </rPh>
    <rPh sb="18" eb="20">
      <t>シセツ</t>
    </rPh>
    <rPh sb="20" eb="21">
      <t>トウ</t>
    </rPh>
    <phoneticPr fontId="4"/>
  </si>
  <si>
    <t>H8.3</t>
  </si>
  <si>
    <t>H6.3</t>
  </si>
  <si>
    <t>H3.2</t>
  </si>
  <si>
    <t>イ　老人デイサービスセンター</t>
    <rPh sb="2" eb="4">
      <t>ロウジン</t>
    </rPh>
    <phoneticPr fontId="4"/>
  </si>
  <si>
    <t>R2.2</t>
  </si>
  <si>
    <t>小規模多機能型居宅介護</t>
  </si>
  <si>
    <t>H30.3</t>
  </si>
  <si>
    <t>堀切7-17-10</t>
  </si>
  <si>
    <t>コンフォートフィオーレ堀切</t>
  </si>
  <si>
    <t>H30.2</t>
  </si>
  <si>
    <t>青戸6-20-12</t>
  </si>
  <si>
    <t>はなまるホーム青戸</t>
  </si>
  <si>
    <t>H28.10</t>
  </si>
  <si>
    <t>H27.7</t>
  </si>
  <si>
    <t>H27.2</t>
  </si>
  <si>
    <t>H26.9</t>
  </si>
  <si>
    <t>H26.3</t>
  </si>
  <si>
    <t>てんでこ</t>
  </si>
  <si>
    <t>H25.2</t>
  </si>
  <si>
    <t>H24.2</t>
  </si>
  <si>
    <t>宝町2-11-18</t>
    <rPh sb="0" eb="2">
      <t>タカラチョウ</t>
    </rPh>
    <phoneticPr fontId="4"/>
  </si>
  <si>
    <t>H23.11</t>
  </si>
  <si>
    <t>H23.8</t>
  </si>
  <si>
    <t>柴又5-30-10</t>
    <rPh sb="0" eb="2">
      <t>シバマタ</t>
    </rPh>
    <phoneticPr fontId="4"/>
  </si>
  <si>
    <t>H23.3</t>
  </si>
  <si>
    <t>H22.12</t>
  </si>
  <si>
    <t>H22.3</t>
  </si>
  <si>
    <t>新宿1-23-12</t>
    <rPh sb="0" eb="2">
      <t>シンジュク</t>
    </rPh>
    <phoneticPr fontId="4"/>
  </si>
  <si>
    <t>H20.3</t>
  </si>
  <si>
    <t>H19.5</t>
  </si>
  <si>
    <t>H16.9</t>
  </si>
  <si>
    <t>H16.7</t>
  </si>
  <si>
    <t>H16.5</t>
  </si>
  <si>
    <r>
      <t>オ　</t>
    </r>
    <r>
      <rPr>
        <sz val="10.5"/>
        <rFont val="ＭＳ ゴシック"/>
        <family val="3"/>
        <charset val="128"/>
      </rPr>
      <t>認知症対応型共同生活介護（認知症高齢者グループホーム）</t>
    </r>
    <rPh sb="2" eb="4">
      <t>ニンチ</t>
    </rPh>
    <rPh sb="4" eb="5">
      <t>ショウ</t>
    </rPh>
    <rPh sb="5" eb="8">
      <t>タイオウガタ</t>
    </rPh>
    <rPh sb="8" eb="10">
      <t>キョウドウ</t>
    </rPh>
    <rPh sb="10" eb="12">
      <t>セイカツ</t>
    </rPh>
    <rPh sb="12" eb="14">
      <t>カイゴ</t>
    </rPh>
    <rPh sb="15" eb="17">
      <t>ニンチ</t>
    </rPh>
    <rPh sb="17" eb="18">
      <t>ショウ</t>
    </rPh>
    <rPh sb="18" eb="21">
      <t>コウレイシャ</t>
    </rPh>
    <phoneticPr fontId="4"/>
  </si>
  <si>
    <t>H22.1</t>
  </si>
  <si>
    <t>エ　老人デイサービスセンター</t>
    <rPh sb="2" eb="4">
      <t>ロウジン</t>
    </rPh>
    <phoneticPr fontId="4"/>
  </si>
  <si>
    <t>サービス付き高齢者向け住宅</t>
    <rPh sb="4" eb="5">
      <t>ツ</t>
    </rPh>
    <rPh sb="6" eb="9">
      <t>コウレイシャ</t>
    </rPh>
    <rPh sb="9" eb="10">
      <t>ム</t>
    </rPh>
    <rPh sb="11" eb="13">
      <t>ジュウタク</t>
    </rPh>
    <phoneticPr fontId="4"/>
  </si>
  <si>
    <t>R2.12.1</t>
    <phoneticPr fontId="4"/>
  </si>
  <si>
    <t>白鳥2-10-7</t>
    <rPh sb="0" eb="2">
      <t>シラトリ</t>
    </rPh>
    <phoneticPr fontId="4"/>
  </si>
  <si>
    <t>ウェルフォース定期巡回･随時対応型訪問介護看護ステーション</t>
    <rPh sb="7" eb="9">
      <t>テイキ</t>
    </rPh>
    <rPh sb="9" eb="11">
      <t>ジュンカイ</t>
    </rPh>
    <rPh sb="12" eb="14">
      <t>ズイジ</t>
    </rPh>
    <rPh sb="14" eb="16">
      <t>タイオウ</t>
    </rPh>
    <rPh sb="16" eb="17">
      <t>ガタ</t>
    </rPh>
    <rPh sb="17" eb="19">
      <t>ホウモン</t>
    </rPh>
    <rPh sb="19" eb="21">
      <t>カイゴ</t>
    </rPh>
    <rPh sb="21" eb="23">
      <t>カンゴ</t>
    </rPh>
    <phoneticPr fontId="4"/>
  </si>
  <si>
    <t>H30.10.1</t>
    <phoneticPr fontId="4"/>
  </si>
  <si>
    <t>東新小岩4-11-10</t>
    <rPh sb="0" eb="4">
      <t>ヒガシシンコイワ</t>
    </rPh>
    <phoneticPr fontId="4"/>
  </si>
  <si>
    <t>夜間対応型訪問介護</t>
    <rPh sb="0" eb="2">
      <t>ヤカン</t>
    </rPh>
    <rPh sb="2" eb="4">
      <t>タイオウ</t>
    </rPh>
    <rPh sb="4" eb="5">
      <t>ガタ</t>
    </rPh>
    <rPh sb="5" eb="7">
      <t>ホウモン</t>
    </rPh>
    <rPh sb="7" eb="9">
      <t>カイゴ</t>
    </rPh>
    <phoneticPr fontId="4"/>
  </si>
  <si>
    <t>H28.10.1</t>
    <phoneticPr fontId="4"/>
  </si>
  <si>
    <t>開設年月日</t>
    <rPh sb="0" eb="2">
      <t>カイセツ</t>
    </rPh>
    <rPh sb="2" eb="5">
      <t>ネンガッピ</t>
    </rPh>
    <phoneticPr fontId="4"/>
  </si>
  <si>
    <t>事業所名</t>
    <rPh sb="0" eb="1">
      <t>コト</t>
    </rPh>
    <rPh sb="1" eb="2">
      <t>ギョウ</t>
    </rPh>
    <rPh sb="2" eb="3">
      <t>ジョ</t>
    </rPh>
    <rPh sb="3" eb="4">
      <t>メイ</t>
    </rPh>
    <phoneticPr fontId="4"/>
  </si>
  <si>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4"/>
  </si>
  <si>
    <t>H19.3.1</t>
    <phoneticPr fontId="4"/>
  </si>
  <si>
    <t>癒しの里西亀有</t>
    <rPh sb="0" eb="1">
      <t>イヤ</t>
    </rPh>
    <rPh sb="3" eb="4">
      <t>サト</t>
    </rPh>
    <rPh sb="4" eb="7">
      <t>ニシカメアリ</t>
    </rPh>
    <phoneticPr fontId="2"/>
  </si>
  <si>
    <t>亀有1-6-11</t>
  </si>
  <si>
    <t>ケアハウス（介護専用型）</t>
    <rPh sb="6" eb="8">
      <t>カイゴ</t>
    </rPh>
    <rPh sb="8" eb="11">
      <t>センヨウガタ</t>
    </rPh>
    <phoneticPr fontId="4"/>
  </si>
  <si>
    <t>H18.12</t>
  </si>
  <si>
    <t>新宿3-19-19</t>
    <rPh sb="0" eb="2">
      <t>シンジュク</t>
    </rPh>
    <phoneticPr fontId="4"/>
  </si>
  <si>
    <t>介護老人保健施設、短期入所療養介護</t>
    <rPh sb="0" eb="2">
      <t>カイゴ</t>
    </rPh>
    <rPh sb="2" eb="4">
      <t>ロウジン</t>
    </rPh>
    <rPh sb="4" eb="6">
      <t>ホケン</t>
    </rPh>
    <rPh sb="6" eb="8">
      <t>シセツ</t>
    </rPh>
    <rPh sb="9" eb="11">
      <t>タンキ</t>
    </rPh>
    <rPh sb="11" eb="13">
      <t>ニュウショ</t>
    </rPh>
    <rPh sb="13" eb="15">
      <t>リョウヨウ</t>
    </rPh>
    <rPh sb="15" eb="17">
      <t>カイゴ</t>
    </rPh>
    <phoneticPr fontId="4"/>
  </si>
  <si>
    <t>こはるび</t>
    <phoneticPr fontId="4"/>
  </si>
  <si>
    <t>認知症高齢者グループホーム</t>
    <rPh sb="0" eb="2">
      <t>ニンチ</t>
    </rPh>
    <rPh sb="2" eb="3">
      <t>ショウ</t>
    </rPh>
    <rPh sb="3" eb="6">
      <t>コウレイシャ</t>
    </rPh>
    <phoneticPr fontId="4"/>
  </si>
  <si>
    <t>堀切7-17-10</t>
    <rPh sb="0" eb="2">
      <t>ホリキリ</t>
    </rPh>
    <phoneticPr fontId="4"/>
  </si>
  <si>
    <t>コンフォートエルバ堀切</t>
    <rPh sb="9" eb="11">
      <t>ホリキリ</t>
    </rPh>
    <phoneticPr fontId="4"/>
  </si>
  <si>
    <t>H26.3</t>
    <phoneticPr fontId="2"/>
  </si>
  <si>
    <t>奥戸7-16-15</t>
    <rPh sb="0" eb="2">
      <t>オクド</t>
    </rPh>
    <phoneticPr fontId="4"/>
  </si>
  <si>
    <t>ピカソ</t>
    <phoneticPr fontId="4"/>
  </si>
  <si>
    <t>セントケアお花茶屋</t>
    <rPh sb="6" eb="7">
      <t>ハナ</t>
    </rPh>
    <rPh sb="7" eb="9">
      <t>チャヤ</t>
    </rPh>
    <phoneticPr fontId="4"/>
  </si>
  <si>
    <t>人情柴又</t>
    <rPh sb="0" eb="2">
      <t>ニンジョウ</t>
    </rPh>
    <rPh sb="2" eb="4">
      <t>シバマタ</t>
    </rPh>
    <phoneticPr fontId="4"/>
  </si>
  <si>
    <t>紋どころ</t>
    <rPh sb="0" eb="1">
      <t>モン</t>
    </rPh>
    <phoneticPr fontId="4"/>
  </si>
  <si>
    <t>カ　小規模多機能型居宅介護</t>
    <rPh sb="2" eb="5">
      <t>ショウキボ</t>
    </rPh>
    <rPh sb="5" eb="6">
      <t>タ</t>
    </rPh>
    <rPh sb="6" eb="8">
      <t>キノウ</t>
    </rPh>
    <rPh sb="8" eb="9">
      <t>カタ</t>
    </rPh>
    <rPh sb="9" eb="11">
      <t>キョタク</t>
    </rPh>
    <rPh sb="11" eb="13">
      <t>カイゴ</t>
    </rPh>
    <phoneticPr fontId="4"/>
  </si>
  <si>
    <t>学び交流館</t>
    <rPh sb="0" eb="1">
      <t>マナ</t>
    </rPh>
    <rPh sb="2" eb="4">
      <t>コウリュウ</t>
    </rPh>
    <rPh sb="4" eb="5">
      <t>カン</t>
    </rPh>
    <phoneticPr fontId="4"/>
  </si>
  <si>
    <t>S54.3</t>
    <phoneticPr fontId="4"/>
  </si>
  <si>
    <t>S54.5.3</t>
  </si>
  <si>
    <t>南水元2-13-1</t>
    <phoneticPr fontId="4"/>
  </si>
  <si>
    <t>水元学び交流館
いこいの家</t>
    <rPh sb="2" eb="3">
      <t>マナ</t>
    </rPh>
    <rPh sb="4" eb="6">
      <t>コウリュウ</t>
    </rPh>
    <rPh sb="6" eb="7">
      <t>カン</t>
    </rPh>
    <phoneticPr fontId="4"/>
  </si>
  <si>
    <t>S59.9</t>
    <phoneticPr fontId="4"/>
  </si>
  <si>
    <t>S59.9.27</t>
  </si>
  <si>
    <t>柴又5-33-8</t>
    <phoneticPr fontId="4"/>
  </si>
  <si>
    <t>柴又学び交流館
ゆうの家</t>
    <rPh sb="0" eb="2">
      <t>シバマタ</t>
    </rPh>
    <rPh sb="2" eb="3">
      <t>マナ</t>
    </rPh>
    <rPh sb="4" eb="6">
      <t>コウリュウ</t>
    </rPh>
    <rPh sb="6" eb="7">
      <t>カン</t>
    </rPh>
    <phoneticPr fontId="4"/>
  </si>
  <si>
    <t>H3.6</t>
    <phoneticPr fontId="4"/>
  </si>
  <si>
    <t>H3.6.1</t>
  </si>
  <si>
    <t>立石6-38-11</t>
    <phoneticPr fontId="4"/>
  </si>
  <si>
    <t>シニア活動支援センター
老人福祉センター施設</t>
    <rPh sb="3" eb="5">
      <t>カツドウ</t>
    </rPh>
    <rPh sb="5" eb="7">
      <t>シエン</t>
    </rPh>
    <phoneticPr fontId="4"/>
  </si>
  <si>
    <t>併設施設</t>
    <phoneticPr fontId="4"/>
  </si>
  <si>
    <t>建築延
面積(㎡)</t>
    <phoneticPr fontId="4"/>
  </si>
  <si>
    <t>建築
年月</t>
    <phoneticPr fontId="4"/>
  </si>
  <si>
    <t>（６）老人休養施設</t>
    <phoneticPr fontId="4"/>
  </si>
  <si>
    <t>S26.5.18</t>
    <phoneticPr fontId="4"/>
  </si>
  <si>
    <t>西水元4-5-1</t>
    <phoneticPr fontId="4"/>
  </si>
  <si>
    <t>入所者数</t>
    <rPh sb="0" eb="2">
      <t>ニュウショ</t>
    </rPh>
    <rPh sb="2" eb="3">
      <t>シャ</t>
    </rPh>
    <rPh sb="3" eb="4">
      <t>スウ</t>
    </rPh>
    <phoneticPr fontId="4"/>
  </si>
  <si>
    <t>定員</t>
    <rPh sb="0" eb="1">
      <t>サダム</t>
    </rPh>
    <rPh sb="1" eb="2">
      <t>イン</t>
    </rPh>
    <phoneticPr fontId="4"/>
  </si>
  <si>
    <t>常勤
職員数</t>
    <rPh sb="0" eb="2">
      <t>ジョウキン</t>
    </rPh>
    <rPh sb="3" eb="5">
      <t>ショクイン</t>
    </rPh>
    <rPh sb="5" eb="6">
      <t>スウ</t>
    </rPh>
    <phoneticPr fontId="4"/>
  </si>
  <si>
    <t>（５）養護老人ホーム（民間）</t>
    <rPh sb="11" eb="13">
      <t>ミンカン</t>
    </rPh>
    <phoneticPr fontId="4"/>
  </si>
  <si>
    <t>H23.10.3</t>
    <phoneticPr fontId="4"/>
  </si>
  <si>
    <t>新小岩1-49-10
第5デリカビル1階</t>
    <rPh sb="0" eb="1">
      <t>シン</t>
    </rPh>
    <rPh sb="1" eb="3">
      <t>コイワ</t>
    </rPh>
    <rPh sb="11" eb="12">
      <t>ダイ</t>
    </rPh>
    <rPh sb="19" eb="20">
      <t>カイ</t>
    </rPh>
    <phoneticPr fontId="4"/>
  </si>
  <si>
    <t>高齢者総合相談センター
新小岩</t>
    <rPh sb="0" eb="3">
      <t>コウレイシャ</t>
    </rPh>
    <rPh sb="3" eb="5">
      <t>ソウゴウ</t>
    </rPh>
    <rPh sb="5" eb="7">
      <t>ソウダン</t>
    </rPh>
    <rPh sb="12" eb="13">
      <t>シン</t>
    </rPh>
    <rPh sb="13" eb="15">
      <t>コイワ</t>
    </rPh>
    <phoneticPr fontId="4"/>
  </si>
  <si>
    <t>H5.7.5</t>
    <phoneticPr fontId="4"/>
  </si>
  <si>
    <t>奥戸3-25-1
特別養護老人ホーム
奥戸くつろぎの郷内</t>
    <rPh sb="0" eb="2">
      <t>オクド</t>
    </rPh>
    <rPh sb="9" eb="11">
      <t>トクベツ</t>
    </rPh>
    <rPh sb="11" eb="13">
      <t>ヨウゴ</t>
    </rPh>
    <rPh sb="13" eb="15">
      <t>ロウジン</t>
    </rPh>
    <rPh sb="19" eb="21">
      <t>オクド</t>
    </rPh>
    <rPh sb="26" eb="27">
      <t>サト</t>
    </rPh>
    <rPh sb="27" eb="28">
      <t>ナイ</t>
    </rPh>
    <phoneticPr fontId="4"/>
  </si>
  <si>
    <t>高齢者総合相談センター
奥戸</t>
    <rPh sb="0" eb="3">
      <t>コウレイシャ</t>
    </rPh>
    <rPh sb="3" eb="5">
      <t>ソウゴウ</t>
    </rPh>
    <rPh sb="5" eb="7">
      <t>ソウダン</t>
    </rPh>
    <rPh sb="12" eb="14">
      <t>オクド</t>
    </rPh>
    <phoneticPr fontId="4"/>
  </si>
  <si>
    <t>H23.11.1</t>
    <phoneticPr fontId="4"/>
  </si>
  <si>
    <t>立石6-19-10
Ｓ・Ｋビル1階</t>
    <rPh sb="0" eb="2">
      <t>タテイシ</t>
    </rPh>
    <rPh sb="16" eb="17">
      <t>カイ</t>
    </rPh>
    <phoneticPr fontId="4"/>
  </si>
  <si>
    <t>高齢者総合相談センター
立石</t>
    <rPh sb="0" eb="3">
      <t>コウレイシャ</t>
    </rPh>
    <rPh sb="3" eb="5">
      <t>ソウゴウ</t>
    </rPh>
    <rPh sb="5" eb="7">
      <t>ソウダン</t>
    </rPh>
    <rPh sb="12" eb="14">
      <t>タテイシ</t>
    </rPh>
    <phoneticPr fontId="4"/>
  </si>
  <si>
    <t>東四つ木2-27-1
特別養護老人ホーム東四つ木ほほえみの里向かい</t>
    <rPh sb="0" eb="1">
      <t>ヒガシ</t>
    </rPh>
    <rPh sb="1" eb="2">
      <t>ヨ</t>
    </rPh>
    <rPh sb="3" eb="4">
      <t>キ</t>
    </rPh>
    <rPh sb="11" eb="13">
      <t>トクベツ</t>
    </rPh>
    <rPh sb="13" eb="15">
      <t>ヨウゴ</t>
    </rPh>
    <rPh sb="15" eb="17">
      <t>ロウジン</t>
    </rPh>
    <rPh sb="20" eb="22">
      <t>ヒガシヨ</t>
    </rPh>
    <rPh sb="23" eb="24">
      <t>ギ</t>
    </rPh>
    <rPh sb="29" eb="30">
      <t>サト</t>
    </rPh>
    <rPh sb="30" eb="31">
      <t>ム</t>
    </rPh>
    <phoneticPr fontId="4"/>
  </si>
  <si>
    <t>高齢者総合相談センター
東四つ木</t>
    <rPh sb="0" eb="3">
      <t>コウレイシャ</t>
    </rPh>
    <rPh sb="3" eb="5">
      <t>ソウゴウ</t>
    </rPh>
    <rPh sb="5" eb="7">
      <t>ソウダン</t>
    </rPh>
    <rPh sb="12" eb="13">
      <t>ヒガシ</t>
    </rPh>
    <rPh sb="13" eb="14">
      <t>ヨ</t>
    </rPh>
    <rPh sb="15" eb="16">
      <t>キ</t>
    </rPh>
    <phoneticPr fontId="4"/>
  </si>
  <si>
    <t>H23.9.21</t>
    <phoneticPr fontId="4"/>
  </si>
  <si>
    <t>高齢者総合相談センター
お花茶屋</t>
    <rPh sb="0" eb="3">
      <t>コウレイシャ</t>
    </rPh>
    <rPh sb="3" eb="5">
      <t>ソウゴウ</t>
    </rPh>
    <rPh sb="5" eb="7">
      <t>ソウダン</t>
    </rPh>
    <rPh sb="13" eb="14">
      <t>ハナ</t>
    </rPh>
    <rPh sb="14" eb="16">
      <t>チャヤ</t>
    </rPh>
    <phoneticPr fontId="4"/>
  </si>
  <si>
    <t>H12.12.1</t>
    <phoneticPr fontId="4"/>
  </si>
  <si>
    <t>高齢者総合相談センター
堀切</t>
    <rPh sb="0" eb="3">
      <t>コウレイシャ</t>
    </rPh>
    <rPh sb="3" eb="5">
      <t>ソウゴウ</t>
    </rPh>
    <rPh sb="5" eb="7">
      <t>ソウダン</t>
    </rPh>
    <rPh sb="12" eb="14">
      <t>ホリキリ</t>
    </rPh>
    <phoneticPr fontId="4"/>
  </si>
  <si>
    <t>H22.7.1</t>
    <phoneticPr fontId="4"/>
  </si>
  <si>
    <t>亀有4-31-18
ケイハイツⅠ105</t>
    <rPh sb="0" eb="2">
      <t>カメアリ</t>
    </rPh>
    <phoneticPr fontId="4"/>
  </si>
  <si>
    <t>高齢者総合相談センター
亀有</t>
    <rPh sb="0" eb="3">
      <t>コウレイシャ</t>
    </rPh>
    <rPh sb="3" eb="5">
      <t>ソウゴウ</t>
    </rPh>
    <rPh sb="5" eb="7">
      <t>ソウダン</t>
    </rPh>
    <rPh sb="12" eb="13">
      <t>カメ</t>
    </rPh>
    <rPh sb="13" eb="14">
      <t>ア</t>
    </rPh>
    <phoneticPr fontId="4"/>
  </si>
  <si>
    <t>H18.4.1</t>
    <phoneticPr fontId="4"/>
  </si>
  <si>
    <t>青戸3-13-19
グループホーム青戸併設</t>
    <rPh sb="0" eb="2">
      <t>アオト</t>
    </rPh>
    <rPh sb="17" eb="19">
      <t>アオト</t>
    </rPh>
    <rPh sb="19" eb="21">
      <t>ヘイセツ</t>
    </rPh>
    <phoneticPr fontId="4"/>
  </si>
  <si>
    <t>高齢者総合相談センター
青戸</t>
    <rPh sb="0" eb="3">
      <t>コウレイシャ</t>
    </rPh>
    <rPh sb="3" eb="5">
      <t>ソウゴウ</t>
    </rPh>
    <rPh sb="5" eb="7">
      <t>ソウダン</t>
    </rPh>
    <rPh sb="12" eb="14">
      <t>アオト</t>
    </rPh>
    <phoneticPr fontId="4"/>
  </si>
  <si>
    <t>H23.4.18</t>
    <phoneticPr fontId="4"/>
  </si>
  <si>
    <t>柴又1-47-7-102</t>
    <rPh sb="0" eb="2">
      <t>シバマタ</t>
    </rPh>
    <phoneticPr fontId="4"/>
  </si>
  <si>
    <t>高齢者総合相談センター
柴又</t>
    <rPh sb="0" eb="3">
      <t>コウレイシャ</t>
    </rPh>
    <rPh sb="3" eb="5">
      <t>ソウゴウ</t>
    </rPh>
    <rPh sb="5" eb="7">
      <t>ソウダン</t>
    </rPh>
    <rPh sb="12" eb="14">
      <t>シバマタ</t>
    </rPh>
    <phoneticPr fontId="4"/>
  </si>
  <si>
    <t>高砂3-27-12</t>
    <rPh sb="0" eb="2">
      <t>タカサゴ</t>
    </rPh>
    <phoneticPr fontId="4"/>
  </si>
  <si>
    <t>高齢者総合相談センター
高砂</t>
    <rPh sb="0" eb="3">
      <t>コウレイシャ</t>
    </rPh>
    <rPh sb="3" eb="5">
      <t>ソウゴウ</t>
    </rPh>
    <rPh sb="5" eb="7">
      <t>ソウダン</t>
    </rPh>
    <rPh sb="12" eb="14">
      <t>タカサゴ</t>
    </rPh>
    <phoneticPr fontId="4"/>
  </si>
  <si>
    <t>H23.3.28</t>
    <phoneticPr fontId="4"/>
  </si>
  <si>
    <t>東金町1-36-1-108
ＵＲ都市機構金町駅前団地１号棟内</t>
    <rPh sb="0" eb="1">
      <t>ヒガシ</t>
    </rPh>
    <rPh sb="1" eb="3">
      <t>カナマチ</t>
    </rPh>
    <rPh sb="16" eb="18">
      <t>トシ</t>
    </rPh>
    <rPh sb="18" eb="20">
      <t>キコウ</t>
    </rPh>
    <rPh sb="20" eb="22">
      <t>カナマチ</t>
    </rPh>
    <rPh sb="22" eb="24">
      <t>エキマエ</t>
    </rPh>
    <rPh sb="24" eb="26">
      <t>ダンチ</t>
    </rPh>
    <rPh sb="27" eb="29">
      <t>ゴウトウ</t>
    </rPh>
    <rPh sb="29" eb="30">
      <t>ナイ</t>
    </rPh>
    <phoneticPr fontId="4"/>
  </si>
  <si>
    <t>高齢者総合相談センター
金町</t>
    <rPh sb="0" eb="3">
      <t>コウレイシャ</t>
    </rPh>
    <rPh sb="3" eb="5">
      <t>ソウゴウ</t>
    </rPh>
    <rPh sb="5" eb="7">
      <t>ソウダン</t>
    </rPh>
    <rPh sb="12" eb="14">
      <t>カナマチ</t>
    </rPh>
    <phoneticPr fontId="4"/>
  </si>
  <si>
    <t>H9.8.1</t>
    <phoneticPr fontId="4"/>
  </si>
  <si>
    <t>新宿2-16-4
介護老人保健施設花の木内</t>
    <rPh sb="0" eb="1">
      <t>シン</t>
    </rPh>
    <rPh sb="1" eb="2">
      <t>ヤド</t>
    </rPh>
    <rPh sb="9" eb="11">
      <t>カイゴ</t>
    </rPh>
    <rPh sb="11" eb="13">
      <t>ロウジン</t>
    </rPh>
    <rPh sb="13" eb="15">
      <t>ホケン</t>
    </rPh>
    <rPh sb="15" eb="17">
      <t>シセツ</t>
    </rPh>
    <rPh sb="17" eb="18">
      <t>ハナ</t>
    </rPh>
    <rPh sb="19" eb="20">
      <t>キ</t>
    </rPh>
    <rPh sb="20" eb="21">
      <t>ナイ</t>
    </rPh>
    <phoneticPr fontId="4"/>
  </si>
  <si>
    <t>高齢者総合相談センター
新宿</t>
    <rPh sb="0" eb="3">
      <t>コウレイシャ</t>
    </rPh>
    <rPh sb="3" eb="5">
      <t>ソウゴウ</t>
    </rPh>
    <rPh sb="5" eb="7">
      <t>ソウダン</t>
    </rPh>
    <rPh sb="12" eb="14">
      <t>シンジュク</t>
    </rPh>
    <phoneticPr fontId="4"/>
  </si>
  <si>
    <t>H30.7.2</t>
    <phoneticPr fontId="4"/>
  </si>
  <si>
    <t>南水元4-27-13
藤屋ビル1階</t>
    <rPh sb="0" eb="3">
      <t>ミナミミズモト</t>
    </rPh>
    <rPh sb="11" eb="12">
      <t>フジ</t>
    </rPh>
    <rPh sb="12" eb="13">
      <t>ヤ</t>
    </rPh>
    <rPh sb="16" eb="17">
      <t>カイ</t>
    </rPh>
    <phoneticPr fontId="4"/>
  </si>
  <si>
    <t>高齢者総合相談センター
水元公園</t>
    <rPh sb="0" eb="3">
      <t>コウレイシャ</t>
    </rPh>
    <rPh sb="3" eb="5">
      <t>ソウゴウ</t>
    </rPh>
    <rPh sb="5" eb="7">
      <t>ソウダン</t>
    </rPh>
    <rPh sb="12" eb="14">
      <t>ミズモト</t>
    </rPh>
    <rPh sb="14" eb="16">
      <t>コウエン</t>
    </rPh>
    <phoneticPr fontId="4"/>
  </si>
  <si>
    <t>H6.7.1</t>
    <phoneticPr fontId="4"/>
  </si>
  <si>
    <t>水元1-26-20
特別養護老人ホーム
水元ふれあいの家内</t>
    <rPh sb="0" eb="2">
      <t>ミズモト</t>
    </rPh>
    <rPh sb="10" eb="12">
      <t>トクベツ</t>
    </rPh>
    <rPh sb="12" eb="14">
      <t>ヨウゴ</t>
    </rPh>
    <rPh sb="14" eb="16">
      <t>ロウジン</t>
    </rPh>
    <rPh sb="20" eb="22">
      <t>ミズモト</t>
    </rPh>
    <rPh sb="27" eb="28">
      <t>イエ</t>
    </rPh>
    <rPh sb="28" eb="29">
      <t>ナイ</t>
    </rPh>
    <phoneticPr fontId="4"/>
  </si>
  <si>
    <t>高齢者総合相談センター
水元</t>
    <rPh sb="0" eb="3">
      <t>コウレイシャ</t>
    </rPh>
    <rPh sb="3" eb="5">
      <t>ソウゴウ</t>
    </rPh>
    <rPh sb="5" eb="7">
      <t>ソウダン</t>
    </rPh>
    <rPh sb="12" eb="14">
      <t>ミズモト</t>
    </rPh>
    <phoneticPr fontId="4"/>
  </si>
  <si>
    <t>相談実人数
（人）</t>
    <rPh sb="0" eb="2">
      <t>ソウダン</t>
    </rPh>
    <rPh sb="2" eb="3">
      <t>ジツ</t>
    </rPh>
    <rPh sb="3" eb="5">
      <t>ニンズウ</t>
    </rPh>
    <rPh sb="7" eb="8">
      <t>ヒト</t>
    </rPh>
    <phoneticPr fontId="4"/>
  </si>
  <si>
    <t>相談延件数
（件）</t>
    <rPh sb="3" eb="5">
      <t>ケンスウ</t>
    </rPh>
    <rPh sb="7" eb="8">
      <t>ケン</t>
    </rPh>
    <phoneticPr fontId="4"/>
  </si>
  <si>
    <t>開設
年月日</t>
    <phoneticPr fontId="4"/>
  </si>
  <si>
    <t>（４）高齢者総合相談センター（地域包括支援センター）</t>
    <rPh sb="3" eb="6">
      <t>コウレイシャ</t>
    </rPh>
    <rPh sb="6" eb="8">
      <t>ソウゴウ</t>
    </rPh>
    <rPh sb="8" eb="10">
      <t>ソウダン</t>
    </rPh>
    <rPh sb="15" eb="17">
      <t>チイキ</t>
    </rPh>
    <rPh sb="17" eb="19">
      <t>ホウカツ</t>
    </rPh>
    <rPh sb="19" eb="21">
      <t>シエン</t>
    </rPh>
    <phoneticPr fontId="4"/>
  </si>
  <si>
    <t>寡婦</t>
    <phoneticPr fontId="4"/>
  </si>
  <si>
    <t>遣児</t>
    <phoneticPr fontId="4"/>
  </si>
  <si>
    <t>準母子</t>
    <phoneticPr fontId="4"/>
  </si>
  <si>
    <t>母子</t>
    <phoneticPr fontId="4"/>
  </si>
  <si>
    <t>遣族基礎</t>
    <phoneticPr fontId="4"/>
  </si>
  <si>
    <t>障害</t>
    <phoneticPr fontId="4"/>
  </si>
  <si>
    <t>障害基礎</t>
    <phoneticPr fontId="4"/>
  </si>
  <si>
    <t>通算老齢</t>
    <phoneticPr fontId="4"/>
  </si>
  <si>
    <t>老齢</t>
    <phoneticPr fontId="4"/>
  </si>
  <si>
    <t>老齢基礎</t>
    <phoneticPr fontId="4"/>
  </si>
  <si>
    <t>総数</t>
  </si>
  <si>
    <t>第３号</t>
    <phoneticPr fontId="4"/>
  </si>
  <si>
    <t>任意加入数</t>
    <phoneticPr fontId="4"/>
  </si>
  <si>
    <t>強制加入数(第1号)</t>
    <rPh sb="6" eb="7">
      <t>ダイ</t>
    </rPh>
    <rPh sb="8" eb="9">
      <t>ゴウ</t>
    </rPh>
    <phoneticPr fontId="4"/>
  </si>
  <si>
    <t>（住環境整備課）</t>
    <rPh sb="2" eb="4">
      <t>カンキョウ</t>
    </rPh>
    <rPh sb="4" eb="6">
      <t>セイビ</t>
    </rPh>
    <rPh sb="6" eb="7">
      <t>カ</t>
    </rPh>
    <phoneticPr fontId="4"/>
  </si>
  <si>
    <t>令和元</t>
    <rPh sb="0" eb="2">
      <t>レイワ</t>
    </rPh>
    <rPh sb="2" eb="3">
      <t>ガン</t>
    </rPh>
    <phoneticPr fontId="4"/>
  </si>
  <si>
    <t>年度</t>
    <phoneticPr fontId="4"/>
  </si>
  <si>
    <t>イ　民間住宅あっせん件数</t>
    <rPh sb="2" eb="4">
      <t>ミンカン</t>
    </rPh>
    <rPh sb="4" eb="6">
      <t>ジュウタク</t>
    </rPh>
    <rPh sb="10" eb="12">
      <t>ケンスウ</t>
    </rPh>
    <phoneticPr fontId="4"/>
  </si>
  <si>
    <t>区民住宅</t>
    <phoneticPr fontId="4"/>
  </si>
  <si>
    <t>都営住宅</t>
    <phoneticPr fontId="4"/>
  </si>
  <si>
    <t>機構住宅</t>
    <rPh sb="0" eb="2">
      <t>キコウ</t>
    </rPh>
    <phoneticPr fontId="4"/>
  </si>
  <si>
    <t>借上住宅</t>
    <phoneticPr fontId="4"/>
  </si>
  <si>
    <t>戸数</t>
    <phoneticPr fontId="4"/>
  </si>
  <si>
    <t>種別</t>
  </si>
  <si>
    <t>（単位：戸）</t>
    <rPh sb="1" eb="3">
      <t>タンイ</t>
    </rPh>
    <rPh sb="4" eb="5">
      <t>コ</t>
    </rPh>
    <phoneticPr fontId="4"/>
  </si>
  <si>
    <t>ア　住宅種別戸数</t>
    <rPh sb="2" eb="4">
      <t>ジュウタク</t>
    </rPh>
    <rPh sb="4" eb="6">
      <t>シュベツ</t>
    </rPh>
    <rPh sb="6" eb="8">
      <t>コスウ</t>
    </rPh>
    <phoneticPr fontId="4"/>
  </si>
  <si>
    <t>（高齢者支援課）</t>
    <rPh sb="1" eb="4">
      <t>コウレイシャ</t>
    </rPh>
    <rPh sb="4" eb="6">
      <t>シエン</t>
    </rPh>
    <phoneticPr fontId="4"/>
  </si>
  <si>
    <t>受託件数（件）</t>
    <rPh sb="5" eb="6">
      <t>ケン</t>
    </rPh>
    <phoneticPr fontId="4"/>
  </si>
  <si>
    <t>就業実人数（人）</t>
    <rPh sb="6" eb="7">
      <t>ヒト</t>
    </rPh>
    <phoneticPr fontId="4"/>
  </si>
  <si>
    <t>会員数（人）</t>
    <rPh sb="4" eb="5">
      <t>ヒト</t>
    </rPh>
    <phoneticPr fontId="4"/>
  </si>
  <si>
    <t>（７）シルバー人材センター</t>
    <phoneticPr fontId="4"/>
  </si>
  <si>
    <t>（障害福祉課）</t>
    <rPh sb="1" eb="3">
      <t>ショウガイ</t>
    </rPh>
    <rPh sb="3" eb="5">
      <t>フクシ</t>
    </rPh>
    <rPh sb="5" eb="6">
      <t>カ</t>
    </rPh>
    <phoneticPr fontId="4"/>
  </si>
  <si>
    <t>生活介護</t>
    <rPh sb="0" eb="2">
      <t>セイカツ</t>
    </rPh>
    <rPh sb="2" eb="4">
      <t>カイゴ</t>
    </rPh>
    <phoneticPr fontId="4"/>
  </si>
  <si>
    <t>H13.10</t>
    <phoneticPr fontId="4"/>
  </si>
  <si>
    <t>H16.4.1</t>
    <phoneticPr fontId="4"/>
  </si>
  <si>
    <t>東堀切1-21-3</t>
    <rPh sb="0" eb="1">
      <t>ヒガシ</t>
    </rPh>
    <rPh sb="1" eb="3">
      <t>ホリキリ</t>
    </rPh>
    <phoneticPr fontId="4"/>
  </si>
  <si>
    <t>東堀切くすのき園</t>
    <rPh sb="0" eb="1">
      <t>ヒガシ</t>
    </rPh>
    <rPh sb="1" eb="3">
      <t>ホリキリ</t>
    </rPh>
    <rPh sb="7" eb="8">
      <t>エン</t>
    </rPh>
    <phoneticPr fontId="4"/>
  </si>
  <si>
    <t>(社福）武蔵野会</t>
    <rPh sb="2" eb="3">
      <t>フク</t>
    </rPh>
    <phoneticPr fontId="4"/>
  </si>
  <si>
    <t>生活介護、
就労継続支援Ｂ型</t>
    <phoneticPr fontId="4"/>
  </si>
  <si>
    <t>H10.2</t>
    <phoneticPr fontId="4"/>
  </si>
  <si>
    <t>白鳥4-8-1</t>
  </si>
  <si>
    <t>白鳥福祉館</t>
    <phoneticPr fontId="4"/>
  </si>
  <si>
    <t>(社福)東京都手をつなぐ育成会</t>
    <phoneticPr fontId="4"/>
  </si>
  <si>
    <t>H7.11</t>
    <phoneticPr fontId="4"/>
  </si>
  <si>
    <t>西水元3-11-1</t>
  </si>
  <si>
    <t>西水元福祉館</t>
    <phoneticPr fontId="4"/>
  </si>
  <si>
    <t>(社福)原町成年寮</t>
    <rPh sb="1" eb="2">
      <t>シャ</t>
    </rPh>
    <rPh sb="2" eb="3">
      <t>フク</t>
    </rPh>
    <phoneticPr fontId="4"/>
  </si>
  <si>
    <t>H6.2</t>
    <phoneticPr fontId="4"/>
  </si>
  <si>
    <t>奥戸3-17-4-101</t>
  </si>
  <si>
    <t>奥戸福祉館</t>
    <phoneticPr fontId="4"/>
  </si>
  <si>
    <t>H4.5</t>
    <phoneticPr fontId="4"/>
  </si>
  <si>
    <t>鎌倉3-7-1</t>
  </si>
  <si>
    <t>鎌倉福祉館</t>
    <phoneticPr fontId="4"/>
  </si>
  <si>
    <t>(社福)東京都手をつなぐ育成会</t>
    <rPh sb="1" eb="2">
      <t>シャ</t>
    </rPh>
    <rPh sb="2" eb="3">
      <t>フク</t>
    </rPh>
    <rPh sb="4" eb="7">
      <t>トウキョウト</t>
    </rPh>
    <rPh sb="7" eb="8">
      <t>テ</t>
    </rPh>
    <phoneticPr fontId="4"/>
  </si>
  <si>
    <t>H2.8</t>
    <phoneticPr fontId="4"/>
  </si>
  <si>
    <t>高砂5-10-1</t>
  </si>
  <si>
    <t>高砂福祉館</t>
    <phoneticPr fontId="4"/>
  </si>
  <si>
    <t>(社福)手をつなぐ福祉会</t>
    <rPh sb="1" eb="2">
      <t>シャ</t>
    </rPh>
    <rPh sb="2" eb="3">
      <t>フク</t>
    </rPh>
    <rPh sb="4" eb="5">
      <t>テ</t>
    </rPh>
    <rPh sb="9" eb="11">
      <t>フクシ</t>
    </rPh>
    <rPh sb="11" eb="12">
      <t>カイ</t>
    </rPh>
    <phoneticPr fontId="4"/>
  </si>
  <si>
    <t>S57.10</t>
    <phoneticPr fontId="4"/>
  </si>
  <si>
    <t>H17.4.1</t>
    <phoneticPr fontId="4"/>
  </si>
  <si>
    <t>水元5-16-11</t>
  </si>
  <si>
    <t>水元そよかぜ園</t>
    <phoneticPr fontId="4"/>
  </si>
  <si>
    <t>就労継続支援Ｂ型</t>
    <phoneticPr fontId="4"/>
  </si>
  <si>
    <t>S45.2</t>
    <phoneticPr fontId="4"/>
  </si>
  <si>
    <t>東四つ木3-8-10</t>
  </si>
  <si>
    <t>きね川福祉作業所</t>
    <rPh sb="2" eb="3">
      <t>カワ</t>
    </rPh>
    <phoneticPr fontId="4"/>
  </si>
  <si>
    <t>管理運営</t>
  </si>
  <si>
    <t>サービス種別</t>
    <rPh sb="4" eb="6">
      <t>シュベツ</t>
    </rPh>
    <phoneticPr fontId="4"/>
  </si>
  <si>
    <t>建築延
面積(㎡)</t>
    <rPh sb="0" eb="2">
      <t>ケンチク</t>
    </rPh>
    <phoneticPr fontId="4"/>
  </si>
  <si>
    <t>開設
年月日</t>
  </si>
  <si>
    <t>障害者通所施設</t>
    <rPh sb="0" eb="3">
      <t>ショウガイシャ</t>
    </rPh>
    <rPh sb="3" eb="5">
      <t>ツウショ</t>
    </rPh>
    <rPh sb="5" eb="7">
      <t>シセツ</t>
    </rPh>
    <phoneticPr fontId="4"/>
  </si>
  <si>
    <t>（２）区が設置し、社会福祉法人に運営主体を移管した障害者福祉施設</t>
    <rPh sb="3" eb="4">
      <t>ク</t>
    </rPh>
    <rPh sb="5" eb="7">
      <t>セッチ</t>
    </rPh>
    <rPh sb="9" eb="11">
      <t>シャカイ</t>
    </rPh>
    <rPh sb="11" eb="13">
      <t>フクシ</t>
    </rPh>
    <rPh sb="13" eb="15">
      <t>ホウジン</t>
    </rPh>
    <rPh sb="16" eb="18">
      <t>ウンエイ</t>
    </rPh>
    <rPh sb="18" eb="20">
      <t>シュタイ</t>
    </rPh>
    <rPh sb="21" eb="23">
      <t>イカン</t>
    </rPh>
    <rPh sb="25" eb="27">
      <t>ショウガイ</t>
    </rPh>
    <rPh sb="27" eb="28">
      <t>シャ</t>
    </rPh>
    <rPh sb="28" eb="30">
      <t>フクシ</t>
    </rPh>
    <rPh sb="30" eb="32">
      <t>シセツ</t>
    </rPh>
    <phoneticPr fontId="4"/>
  </si>
  <si>
    <t>（障害福祉課・地域振興課）</t>
    <rPh sb="1" eb="3">
      <t>ショウガイ</t>
    </rPh>
    <rPh sb="3" eb="6">
      <t>フクシカ</t>
    </rPh>
    <rPh sb="7" eb="9">
      <t>チイキ</t>
    </rPh>
    <rPh sb="9" eb="11">
      <t>シンコウ</t>
    </rPh>
    <rPh sb="11" eb="12">
      <t>カ</t>
    </rPh>
    <phoneticPr fontId="4"/>
  </si>
  <si>
    <t>S54.5.3</t>
    <phoneticPr fontId="4"/>
  </si>
  <si>
    <t>南水元2-13-1</t>
  </si>
  <si>
    <t>水元学び交流館
身体障害者コーナー</t>
    <rPh sb="2" eb="3">
      <t>マナ</t>
    </rPh>
    <rPh sb="4" eb="6">
      <t>コウリュウ</t>
    </rPh>
    <phoneticPr fontId="4"/>
  </si>
  <si>
    <r>
      <t xml:space="preserve">立石5-27-1
</t>
    </r>
    <r>
      <rPr>
        <sz val="9"/>
        <color theme="1"/>
        <rFont val="ＭＳ ゴシック"/>
        <family val="3"/>
        <charset val="128"/>
      </rPr>
      <t>ウィメンズパル内</t>
    </r>
    <rPh sb="0" eb="2">
      <t>タテイシ</t>
    </rPh>
    <rPh sb="16" eb="17">
      <t>ナイ</t>
    </rPh>
    <phoneticPr fontId="4"/>
  </si>
  <si>
    <t>障害者就労
支援センター</t>
    <rPh sb="0" eb="3">
      <t>ショウガイシャ</t>
    </rPh>
    <rPh sb="3" eb="5">
      <t>シュウロウ</t>
    </rPh>
    <rPh sb="6" eb="8">
      <t>シエン</t>
    </rPh>
    <phoneticPr fontId="4"/>
  </si>
  <si>
    <t>登録者数</t>
    <phoneticPr fontId="2"/>
  </si>
  <si>
    <t>イ　その他の障害者福祉施設</t>
    <rPh sb="4" eb="5">
      <t>タ</t>
    </rPh>
    <rPh sb="6" eb="9">
      <t>ショウガイシャ</t>
    </rPh>
    <rPh sb="9" eb="11">
      <t>フクシ</t>
    </rPh>
    <rPh sb="11" eb="13">
      <t>シセツ</t>
    </rPh>
    <phoneticPr fontId="4"/>
  </si>
  <si>
    <t>（障害者施設課）</t>
    <rPh sb="1" eb="4">
      <t>ショウガイシャ</t>
    </rPh>
    <rPh sb="4" eb="6">
      <t>シセツ</t>
    </rPh>
    <rPh sb="6" eb="7">
      <t>カ</t>
    </rPh>
    <phoneticPr fontId="4"/>
  </si>
  <si>
    <t>児童発達支援</t>
    <rPh sb="0" eb="2">
      <t>ジドウ</t>
    </rPh>
    <rPh sb="2" eb="4">
      <t>ハッタツ</t>
    </rPh>
    <rPh sb="4" eb="6">
      <t>シエン</t>
    </rPh>
    <phoneticPr fontId="4"/>
  </si>
  <si>
    <t>自立訓練（機能訓練・生活訓練）</t>
    <rPh sb="0" eb="2">
      <t>ジリツ</t>
    </rPh>
    <rPh sb="2" eb="4">
      <t>クンレン</t>
    </rPh>
    <rPh sb="5" eb="7">
      <t>キノウ</t>
    </rPh>
    <rPh sb="7" eb="9">
      <t>クンレン</t>
    </rPh>
    <rPh sb="10" eb="12">
      <t>セイカツ</t>
    </rPh>
    <rPh sb="12" eb="14">
      <t>クンレン</t>
    </rPh>
    <phoneticPr fontId="4"/>
  </si>
  <si>
    <t>自立訓練事業所</t>
    <rPh sb="0" eb="2">
      <t>ジリツ</t>
    </rPh>
    <rPh sb="2" eb="4">
      <t>クンレン</t>
    </rPh>
    <rPh sb="4" eb="7">
      <t>ジギョウショ</t>
    </rPh>
    <phoneticPr fontId="4"/>
  </si>
  <si>
    <t>地域活動支援
センター</t>
    <rPh sb="0" eb="2">
      <t>チイキ</t>
    </rPh>
    <rPh sb="2" eb="4">
      <t>カツドウ</t>
    </rPh>
    <rPh sb="4" eb="6">
      <t>シエン</t>
    </rPh>
    <phoneticPr fontId="4"/>
  </si>
  <si>
    <t>地域活動
支援センター</t>
    <rPh sb="0" eb="2">
      <t>チイキ</t>
    </rPh>
    <rPh sb="2" eb="4">
      <t>カツドウ</t>
    </rPh>
    <rPh sb="5" eb="7">
      <t>シエン</t>
    </rPh>
    <phoneticPr fontId="4"/>
  </si>
  <si>
    <t>障害者生活
介護事業所</t>
    <rPh sb="0" eb="2">
      <t>ショウガイ</t>
    </rPh>
    <rPh sb="2" eb="3">
      <t>シャ</t>
    </rPh>
    <rPh sb="3" eb="5">
      <t>セイカツ</t>
    </rPh>
    <rPh sb="6" eb="8">
      <t>カイゴ</t>
    </rPh>
    <rPh sb="8" eb="10">
      <t>ジギョウ</t>
    </rPh>
    <rPh sb="10" eb="11">
      <t>ジョ</t>
    </rPh>
    <phoneticPr fontId="4"/>
  </si>
  <si>
    <t>H17.3</t>
    <phoneticPr fontId="4"/>
  </si>
  <si>
    <t>堀切3-34-1
ウェルピアかつしか内</t>
    <rPh sb="0" eb="2">
      <t>ホリキリ</t>
    </rPh>
    <rPh sb="18" eb="19">
      <t>ナイ</t>
    </rPh>
    <phoneticPr fontId="4"/>
  </si>
  <si>
    <t>サ－ビス
種別</t>
    <rPh sb="5" eb="6">
      <t>タネ</t>
    </rPh>
    <rPh sb="6" eb="7">
      <t>ベツ</t>
    </rPh>
    <phoneticPr fontId="4"/>
  </si>
  <si>
    <t>ア　障害者福祉センター</t>
    <rPh sb="2" eb="5">
      <t>ショウガイシャ</t>
    </rPh>
    <rPh sb="5" eb="7">
      <t>フクシ</t>
    </rPh>
    <phoneticPr fontId="4"/>
  </si>
  <si>
    <t>（１）区が設置した障害者福祉施設</t>
    <rPh sb="3" eb="4">
      <t>ク</t>
    </rPh>
    <rPh sb="5" eb="7">
      <t>セッチ</t>
    </rPh>
    <rPh sb="9" eb="11">
      <t>ショウガイ</t>
    </rPh>
    <rPh sb="11" eb="12">
      <t>シャ</t>
    </rPh>
    <rPh sb="12" eb="14">
      <t>フクシ</t>
    </rPh>
    <rPh sb="14" eb="16">
      <t>シセツ</t>
    </rPh>
    <phoneticPr fontId="4"/>
  </si>
  <si>
    <t>（次ページに続く）（障害福祉課）</t>
    <rPh sb="1" eb="2">
      <t>ツギ</t>
    </rPh>
    <rPh sb="6" eb="7">
      <t>ツヅ</t>
    </rPh>
    <rPh sb="10" eb="12">
      <t>ショウガイ</t>
    </rPh>
    <rPh sb="12" eb="15">
      <t>フクシカ</t>
    </rPh>
    <phoneticPr fontId="4"/>
  </si>
  <si>
    <t>ＮＰＯ法人葛飾幼児グループ</t>
    <rPh sb="3" eb="5">
      <t>ホウジン</t>
    </rPh>
    <rPh sb="5" eb="7">
      <t>カツシカ</t>
    </rPh>
    <rPh sb="7" eb="9">
      <t>ヨウジ</t>
    </rPh>
    <phoneticPr fontId="4"/>
  </si>
  <si>
    <t>四つ木5-6-7</t>
    <rPh sb="0" eb="1">
      <t>ヨ</t>
    </rPh>
    <rPh sb="2" eb="3">
      <t>キ</t>
    </rPh>
    <phoneticPr fontId="4"/>
  </si>
  <si>
    <t>葛飾幼児グループ</t>
    <rPh sb="0" eb="2">
      <t>カツシカ</t>
    </rPh>
    <rPh sb="2" eb="4">
      <t>ヨウジ</t>
    </rPh>
    <phoneticPr fontId="4"/>
  </si>
  <si>
    <t>ＮＰＯ法人風の子会</t>
    <rPh sb="3" eb="5">
      <t>ホウジン</t>
    </rPh>
    <rPh sb="5" eb="6">
      <t>カゼ</t>
    </rPh>
    <rPh sb="7" eb="8">
      <t>コ</t>
    </rPh>
    <rPh sb="8" eb="9">
      <t>カイ</t>
    </rPh>
    <phoneticPr fontId="4"/>
  </si>
  <si>
    <t>西水元5-11-3</t>
    <phoneticPr fontId="4"/>
  </si>
  <si>
    <t>風の子キッズ</t>
    <rPh sb="0" eb="1">
      <t>カゼ</t>
    </rPh>
    <rPh sb="2" eb="3">
      <t>コ</t>
    </rPh>
    <phoneticPr fontId="4"/>
  </si>
  <si>
    <t>亀有2-22-11</t>
    <rPh sb="0" eb="2">
      <t>カメアリ</t>
    </rPh>
    <phoneticPr fontId="4"/>
  </si>
  <si>
    <t>【児童発達支援センター】
のぞみ学園かめあり</t>
    <rPh sb="1" eb="3">
      <t>ジドウ</t>
    </rPh>
    <rPh sb="3" eb="5">
      <t>ハッタツ</t>
    </rPh>
    <rPh sb="5" eb="7">
      <t>シエン</t>
    </rPh>
    <rPh sb="16" eb="18">
      <t>ガクエン</t>
    </rPh>
    <phoneticPr fontId="4"/>
  </si>
  <si>
    <t>(社福）のゆり会</t>
    <rPh sb="7" eb="8">
      <t>カイ</t>
    </rPh>
    <phoneticPr fontId="4"/>
  </si>
  <si>
    <t>高砂7-26-3</t>
    <phoneticPr fontId="4"/>
  </si>
  <si>
    <t>のぞみ発達支援室たかさご</t>
    <rPh sb="5" eb="7">
      <t>シエン</t>
    </rPh>
    <rPh sb="7" eb="8">
      <t>シツ</t>
    </rPh>
    <phoneticPr fontId="4"/>
  </si>
  <si>
    <t>イ　障害児通所施設</t>
    <rPh sb="2" eb="5">
      <t>ショウガイジ</t>
    </rPh>
    <rPh sb="5" eb="7">
      <t>ツウショ</t>
    </rPh>
    <rPh sb="7" eb="9">
      <t>シセツ</t>
    </rPh>
    <phoneticPr fontId="4"/>
  </si>
  <si>
    <t>(社福)アストリー</t>
    <rPh sb="1" eb="3">
      <t>シャフク</t>
    </rPh>
    <phoneticPr fontId="2"/>
  </si>
  <si>
    <t>生活介護</t>
    <rPh sb="0" eb="4">
      <t>セイカツカイゴ</t>
    </rPh>
    <phoneticPr fontId="2"/>
  </si>
  <si>
    <t>柴又6-36-14</t>
    <rPh sb="0" eb="2">
      <t>シバマタ</t>
    </rPh>
    <phoneticPr fontId="2"/>
  </si>
  <si>
    <t>障がい者生活介護事業所
スプラウト柴又</t>
    <rPh sb="0" eb="1">
      <t>ショウ</t>
    </rPh>
    <rPh sb="3" eb="4">
      <t>シャ</t>
    </rPh>
    <rPh sb="4" eb="6">
      <t>セイカツ</t>
    </rPh>
    <rPh sb="6" eb="8">
      <t>カイゴ</t>
    </rPh>
    <rPh sb="8" eb="11">
      <t>ジギョウショ</t>
    </rPh>
    <rPh sb="17" eb="19">
      <t>シバマタ</t>
    </rPh>
    <phoneticPr fontId="2"/>
  </si>
  <si>
    <t>株式会社むgengo design</t>
  </si>
  <si>
    <t>就労継続支援Ｂ型</t>
  </si>
  <si>
    <t>奥戸2-32-5</t>
    <rPh sb="0" eb="2">
      <t>オクド</t>
    </rPh>
    <phoneticPr fontId="2"/>
  </si>
  <si>
    <t>り ｍｉｘ ｓｔｕｄｉｏ とら</t>
    <phoneticPr fontId="2"/>
  </si>
  <si>
    <t>株式会社静文堂</t>
    <rPh sb="0" eb="4">
      <t>カブシキガイシャ</t>
    </rPh>
    <rPh sb="4" eb="5">
      <t>セイ</t>
    </rPh>
    <rPh sb="5" eb="6">
      <t>ブン</t>
    </rPh>
    <rPh sb="6" eb="7">
      <t>ドウ</t>
    </rPh>
    <phoneticPr fontId="4"/>
  </si>
  <si>
    <t>西新小岩4-31-2</t>
    <phoneticPr fontId="4"/>
  </si>
  <si>
    <t>花だより　リアン</t>
    <rPh sb="0" eb="1">
      <t>ハナ</t>
    </rPh>
    <phoneticPr fontId="4"/>
  </si>
  <si>
    <t>合同会社ユーマ・ミューズ</t>
  </si>
  <si>
    <t>立石7-31-5</t>
  </si>
  <si>
    <t>はつね立石</t>
    <rPh sb="3" eb="5">
      <t>タテイシ</t>
    </rPh>
    <phoneticPr fontId="4"/>
  </si>
  <si>
    <t>株式会社ココルポート</t>
    <rPh sb="0" eb="2">
      <t>カブシキ</t>
    </rPh>
    <rPh sb="2" eb="4">
      <t>カイシャ</t>
    </rPh>
    <phoneticPr fontId="4"/>
  </si>
  <si>
    <t>就労移行支援、就労定着支援</t>
    <phoneticPr fontId="4"/>
  </si>
  <si>
    <t>西新小岩1-3-11-5F</t>
  </si>
  <si>
    <t>Ｃｏｃｏｒｐｏｒｔ
新小岩駅前Ｏｆｆｉｃｅ</t>
    <rPh sb="10" eb="13">
      <t>シンコイワ</t>
    </rPh>
    <rPh sb="13" eb="14">
      <t>エキ</t>
    </rPh>
    <rPh sb="14" eb="15">
      <t>マエ</t>
    </rPh>
    <phoneticPr fontId="4"/>
  </si>
  <si>
    <t>フューチャーダイアリー株式会社</t>
    <rPh sb="11" eb="15">
      <t>カブシキガイシャ</t>
    </rPh>
    <phoneticPr fontId="4"/>
  </si>
  <si>
    <t>南水元2-23-20</t>
    <rPh sb="0" eb="1">
      <t>ミナミ</t>
    </rPh>
    <rPh sb="1" eb="3">
      <t>ミズモト</t>
    </rPh>
    <phoneticPr fontId="4"/>
  </si>
  <si>
    <t>叶夢</t>
    <rPh sb="0" eb="2">
      <t>カナン</t>
    </rPh>
    <phoneticPr fontId="4"/>
  </si>
  <si>
    <t>合同会社1st-planning</t>
    <phoneticPr fontId="4"/>
  </si>
  <si>
    <t>就労継続支援Ａ型</t>
    <phoneticPr fontId="4"/>
  </si>
  <si>
    <t>柴又6-12-18</t>
    <rPh sb="0" eb="2">
      <t>シバマタ</t>
    </rPh>
    <phoneticPr fontId="4"/>
  </si>
  <si>
    <t>ファーストプランニング</t>
    <phoneticPr fontId="4"/>
  </si>
  <si>
    <t>株式会社ビジネスパートナーズ</t>
  </si>
  <si>
    <t>就労移行支援、就労定着支援、
就労継続支援Ｂ型</t>
    <rPh sb="0" eb="2">
      <t>シュウロウ</t>
    </rPh>
    <rPh sb="2" eb="4">
      <t>イコウ</t>
    </rPh>
    <rPh sb="4" eb="6">
      <t>シエン</t>
    </rPh>
    <rPh sb="7" eb="13">
      <t>シュウロウテイチャクシエン</t>
    </rPh>
    <phoneticPr fontId="4"/>
  </si>
  <si>
    <t>金町6-5-8</t>
    <rPh sb="0" eb="2">
      <t>カナマチ</t>
    </rPh>
    <phoneticPr fontId="4"/>
  </si>
  <si>
    <t>あさひ</t>
    <phoneticPr fontId="4"/>
  </si>
  <si>
    <t>UpDraft合同会社</t>
    <rPh sb="7" eb="9">
      <t>ゴウドウ</t>
    </rPh>
    <rPh sb="9" eb="11">
      <t>ガイシャ</t>
    </rPh>
    <phoneticPr fontId="4"/>
  </si>
  <si>
    <t>東金町1-42-10</t>
    <rPh sb="0" eb="1">
      <t>ヒガシ</t>
    </rPh>
    <rPh sb="1" eb="3">
      <t>カナマチ</t>
    </rPh>
    <phoneticPr fontId="4"/>
  </si>
  <si>
    <t>アップドラフト</t>
    <phoneticPr fontId="4"/>
  </si>
  <si>
    <t>(社福)章佑会</t>
    <rPh sb="1" eb="2">
      <t>シャ</t>
    </rPh>
    <rPh sb="2" eb="3">
      <t>フク</t>
    </rPh>
    <rPh sb="4" eb="7">
      <t>ショウユウカイ</t>
    </rPh>
    <phoneticPr fontId="4"/>
  </si>
  <si>
    <t>生活介護、就労継続支援Ｂ型</t>
    <phoneticPr fontId="4"/>
  </si>
  <si>
    <t>新小岩1-5-2</t>
    <rPh sb="0" eb="3">
      <t>シンコイワ</t>
    </rPh>
    <phoneticPr fontId="4"/>
  </si>
  <si>
    <t>やすらぎリバーシティ</t>
    <phoneticPr fontId="4"/>
  </si>
  <si>
    <t>ＮＰＯ法人めぐみの</t>
    <rPh sb="3" eb="5">
      <t>ホウジン</t>
    </rPh>
    <phoneticPr fontId="4"/>
  </si>
  <si>
    <t>新宿2-15-10</t>
    <rPh sb="0" eb="2">
      <t>シンジュク</t>
    </rPh>
    <phoneticPr fontId="4"/>
  </si>
  <si>
    <t>就労支援施設
すずかぜ・新宿</t>
    <rPh sb="0" eb="2">
      <t>シュウロウ</t>
    </rPh>
    <rPh sb="2" eb="4">
      <t>シエン</t>
    </rPh>
    <rPh sb="4" eb="6">
      <t>シセツ</t>
    </rPh>
    <rPh sb="12" eb="14">
      <t>ニイジュク</t>
    </rPh>
    <phoneticPr fontId="4"/>
  </si>
  <si>
    <t>株式会社オフィス華</t>
    <rPh sb="0" eb="2">
      <t>カブシキ</t>
    </rPh>
    <rPh sb="2" eb="4">
      <t>カイシャ</t>
    </rPh>
    <rPh sb="8" eb="9">
      <t>ハナ</t>
    </rPh>
    <phoneticPr fontId="4"/>
  </si>
  <si>
    <t>堀切2-6-4</t>
    <rPh sb="0" eb="2">
      <t>ホリキリ</t>
    </rPh>
    <phoneticPr fontId="4"/>
  </si>
  <si>
    <t>レッツ・エンジョイ</t>
    <phoneticPr fontId="4"/>
  </si>
  <si>
    <t>東京都指定管理者
(社福)全国重症心身障害児（者）を守る会</t>
    <rPh sb="0" eb="3">
      <t>トウキョウト</t>
    </rPh>
    <rPh sb="3" eb="5">
      <t>シテイ</t>
    </rPh>
    <rPh sb="5" eb="8">
      <t>カンリシャ</t>
    </rPh>
    <rPh sb="13" eb="15">
      <t>ゼンコク</t>
    </rPh>
    <rPh sb="15" eb="17">
      <t>ジュウショウ</t>
    </rPh>
    <rPh sb="17" eb="19">
      <t>シンシン</t>
    </rPh>
    <rPh sb="19" eb="21">
      <t>ショウガイ</t>
    </rPh>
    <rPh sb="21" eb="22">
      <t>ジ</t>
    </rPh>
    <rPh sb="23" eb="24">
      <t>シャ</t>
    </rPh>
    <rPh sb="26" eb="27">
      <t>マモ</t>
    </rPh>
    <rPh sb="28" eb="29">
      <t>カイ</t>
    </rPh>
    <phoneticPr fontId="4"/>
  </si>
  <si>
    <t>生活介護</t>
    <phoneticPr fontId="4"/>
  </si>
  <si>
    <t>東四つ木4-44-1-101</t>
    <rPh sb="0" eb="1">
      <t>ヒガシ</t>
    </rPh>
    <rPh sb="1" eb="2">
      <t>ヨ</t>
    </rPh>
    <rPh sb="3" eb="4">
      <t>ギ</t>
    </rPh>
    <phoneticPr fontId="4"/>
  </si>
  <si>
    <t>東京都立東大和療育センター分園
よつぎ療育園</t>
    <rPh sb="0" eb="2">
      <t>トウキョウ</t>
    </rPh>
    <rPh sb="2" eb="4">
      <t>トリツ</t>
    </rPh>
    <rPh sb="4" eb="7">
      <t>ヒガシヤマト</t>
    </rPh>
    <rPh sb="7" eb="9">
      <t>リョウイク</t>
    </rPh>
    <rPh sb="13" eb="14">
      <t>ブン</t>
    </rPh>
    <rPh sb="14" eb="15">
      <t>エン</t>
    </rPh>
    <rPh sb="19" eb="21">
      <t>リョウイク</t>
    </rPh>
    <rPh sb="21" eb="22">
      <t>エン</t>
    </rPh>
    <phoneticPr fontId="4"/>
  </si>
  <si>
    <t>(社福)東京コロニー</t>
    <rPh sb="4" eb="6">
      <t>トウキョウ</t>
    </rPh>
    <phoneticPr fontId="4"/>
  </si>
  <si>
    <t>就労移行支援、就労継続支援Ａ型、
就労継続支援Ｂ型</t>
    <phoneticPr fontId="4"/>
  </si>
  <si>
    <t>金町2-8-20(金町工場)
立石8-50-1(立石工場)</t>
    <rPh sb="0" eb="2">
      <t>カナマチ</t>
    </rPh>
    <rPh sb="9" eb="11">
      <t>カナマチ</t>
    </rPh>
    <rPh sb="11" eb="13">
      <t>コウジョウ</t>
    </rPh>
    <rPh sb="15" eb="17">
      <t>タテイシ</t>
    </rPh>
    <rPh sb="24" eb="26">
      <t>タテイシ</t>
    </rPh>
    <phoneticPr fontId="4"/>
  </si>
  <si>
    <t>東京都葛飾福祉工場</t>
    <rPh sb="0" eb="3">
      <t>トウキョウト</t>
    </rPh>
    <rPh sb="3" eb="5">
      <t>カツシカ</t>
    </rPh>
    <rPh sb="5" eb="7">
      <t>フクシ</t>
    </rPh>
    <rPh sb="7" eb="9">
      <t>コウジョウ</t>
    </rPh>
    <phoneticPr fontId="4"/>
  </si>
  <si>
    <t>かがやき株式会社</t>
    <rPh sb="4" eb="6">
      <t>カブシキ</t>
    </rPh>
    <rPh sb="6" eb="8">
      <t>カイシャ</t>
    </rPh>
    <phoneticPr fontId="4"/>
  </si>
  <si>
    <t>小菅4-8-6</t>
    <rPh sb="0" eb="2">
      <t>コスゲ</t>
    </rPh>
    <phoneticPr fontId="4"/>
  </si>
  <si>
    <t>かがやき夢工場</t>
    <rPh sb="4" eb="5">
      <t>ユメ</t>
    </rPh>
    <rPh sb="5" eb="7">
      <t>コウジョウ</t>
    </rPh>
    <phoneticPr fontId="4"/>
  </si>
  <si>
    <t>ＮＰＯ法人おおぞら会</t>
    <rPh sb="3" eb="5">
      <t>ホウジン</t>
    </rPh>
    <rPh sb="9" eb="10">
      <t>カイ</t>
    </rPh>
    <phoneticPr fontId="4"/>
  </si>
  <si>
    <t>細田5-16-11</t>
    <rPh sb="0" eb="2">
      <t>ホソダ</t>
    </rPh>
    <phoneticPr fontId="4"/>
  </si>
  <si>
    <t>就労支援センターファンタジア</t>
    <rPh sb="0" eb="2">
      <t>シュウロウ</t>
    </rPh>
    <rPh sb="2" eb="4">
      <t>シエン</t>
    </rPh>
    <phoneticPr fontId="4"/>
  </si>
  <si>
    <t>ＮＰＯ法人むう</t>
    <rPh sb="3" eb="5">
      <t>ホウジン</t>
    </rPh>
    <phoneticPr fontId="4"/>
  </si>
  <si>
    <t>東四つ木3-49-10</t>
    <rPh sb="0" eb="2">
      <t>ヒガシヨ</t>
    </rPh>
    <rPh sb="3" eb="4">
      <t>ギ</t>
    </rPh>
    <phoneticPr fontId="4"/>
  </si>
  <si>
    <t>こすもす</t>
  </si>
  <si>
    <t>東立石2-17-14</t>
  </si>
  <si>
    <t>生活介護事業所シャングリラ</t>
    <rPh sb="0" eb="2">
      <t>セイカツ</t>
    </rPh>
    <rPh sb="2" eb="4">
      <t>カイゴ</t>
    </rPh>
    <rPh sb="4" eb="6">
      <t>ジギョウ</t>
    </rPh>
    <rPh sb="6" eb="7">
      <t>ショ</t>
    </rPh>
    <phoneticPr fontId="4"/>
  </si>
  <si>
    <t>東堀切1-16-22</t>
    <rPh sb="0" eb="1">
      <t>ヒガシ</t>
    </rPh>
    <rPh sb="1" eb="3">
      <t>ホリキリ</t>
    </rPh>
    <phoneticPr fontId="4"/>
  </si>
  <si>
    <t>Ｃｒａｆｔ</t>
    <phoneticPr fontId="4"/>
  </si>
  <si>
    <t>奥戸2-1-8</t>
    <rPh sb="0" eb="2">
      <t>オクド</t>
    </rPh>
    <phoneticPr fontId="4"/>
  </si>
  <si>
    <t>シャイン</t>
    <phoneticPr fontId="4"/>
  </si>
  <si>
    <t>就労移行支援、自立訓練(生活訓練)</t>
    <phoneticPr fontId="4"/>
  </si>
  <si>
    <t>立石5-10-10
立石5-16-3</t>
    <rPh sb="0" eb="2">
      <t>タテイシ</t>
    </rPh>
    <rPh sb="10" eb="12">
      <t>タテイシ</t>
    </rPh>
    <phoneticPr fontId="4"/>
  </si>
  <si>
    <t>フォレスト</t>
    <phoneticPr fontId="4"/>
  </si>
  <si>
    <t>(社福)原町成年寮</t>
    <rPh sb="4" eb="6">
      <t>ハラマチ</t>
    </rPh>
    <rPh sb="6" eb="8">
      <t>セイネン</t>
    </rPh>
    <rPh sb="8" eb="9">
      <t>リョウ</t>
    </rPh>
    <phoneticPr fontId="4"/>
  </si>
  <si>
    <t>立石1-7-29</t>
    <rPh sb="0" eb="2">
      <t>タテイシ</t>
    </rPh>
    <phoneticPr fontId="4"/>
  </si>
  <si>
    <t>生活介護事業所アンジュ</t>
    <rPh sb="0" eb="2">
      <t>セイカツ</t>
    </rPh>
    <rPh sb="2" eb="4">
      <t>カイゴ</t>
    </rPh>
    <rPh sb="4" eb="7">
      <t>ジギョウショ</t>
    </rPh>
    <phoneticPr fontId="4"/>
  </si>
  <si>
    <t>新宿1-1-15</t>
    <rPh sb="0" eb="2">
      <t>ニイジュク</t>
    </rPh>
    <phoneticPr fontId="4"/>
  </si>
  <si>
    <t>かがやけ第２共同作業所</t>
    <phoneticPr fontId="4"/>
  </si>
  <si>
    <t>(社福)かがやけ福祉会</t>
    <rPh sb="1" eb="2">
      <t>シャ</t>
    </rPh>
    <rPh sb="2" eb="3">
      <t>フク</t>
    </rPh>
    <rPh sb="8" eb="10">
      <t>フクシ</t>
    </rPh>
    <rPh sb="10" eb="11">
      <t>カイ</t>
    </rPh>
    <phoneticPr fontId="4"/>
  </si>
  <si>
    <t>細田3-5-3</t>
    <rPh sb="0" eb="2">
      <t>ホソダ</t>
    </rPh>
    <phoneticPr fontId="4"/>
  </si>
  <si>
    <t>かがやけ共同作業所</t>
    <phoneticPr fontId="4"/>
  </si>
  <si>
    <t>生活介護、就労継続支援Ｂ型、
自立訓練（生活訓練）</t>
    <rPh sb="15" eb="17">
      <t>ジリツ</t>
    </rPh>
    <rPh sb="17" eb="19">
      <t>クンレン</t>
    </rPh>
    <rPh sb="20" eb="22">
      <t>セイカツ</t>
    </rPh>
    <rPh sb="22" eb="24">
      <t>クンレン</t>
    </rPh>
    <phoneticPr fontId="4"/>
  </si>
  <si>
    <t>青戸8-24-27</t>
    <rPh sb="0" eb="2">
      <t>アオト</t>
    </rPh>
    <phoneticPr fontId="4"/>
  </si>
  <si>
    <t>パランしょうぶ</t>
    <phoneticPr fontId="4"/>
  </si>
  <si>
    <t>就労移行支援、就労定着支援、
就労継続支援Ｂ型</t>
    <rPh sb="7" eb="9">
      <t>シュウロウ</t>
    </rPh>
    <rPh sb="9" eb="11">
      <t>テイチャク</t>
    </rPh>
    <rPh sb="11" eb="13">
      <t>シエン</t>
    </rPh>
    <phoneticPr fontId="4"/>
  </si>
  <si>
    <t>奥戸1-1-1</t>
    <rPh sb="0" eb="2">
      <t>オクド</t>
    </rPh>
    <phoneticPr fontId="4"/>
  </si>
  <si>
    <t>しょうぶエバンズ</t>
    <phoneticPr fontId="4"/>
  </si>
  <si>
    <t>青戸5-20-6</t>
    <rPh sb="0" eb="2">
      <t>アオト</t>
    </rPh>
    <phoneticPr fontId="4"/>
  </si>
  <si>
    <t>青戸しょうぶ</t>
    <rPh sb="0" eb="2">
      <t>アオト</t>
    </rPh>
    <phoneticPr fontId="4"/>
  </si>
  <si>
    <t>生活介護、就労継続支援Ｂ型</t>
    <rPh sb="0" eb="2">
      <t>セイカツ</t>
    </rPh>
    <rPh sb="2" eb="4">
      <t>カイゴ</t>
    </rPh>
    <phoneticPr fontId="4"/>
  </si>
  <si>
    <t>高砂2-8-1</t>
    <rPh sb="0" eb="2">
      <t>タカサゴ</t>
    </rPh>
    <phoneticPr fontId="4"/>
  </si>
  <si>
    <t>葛飾しょうぶ園</t>
    <rPh sb="0" eb="2">
      <t>カツシカ</t>
    </rPh>
    <rPh sb="6" eb="7">
      <t>エン</t>
    </rPh>
    <phoneticPr fontId="4"/>
  </si>
  <si>
    <t>ア　障害者通所施設</t>
    <rPh sb="2" eb="5">
      <t>ショウガイシャ</t>
    </rPh>
    <rPh sb="5" eb="6">
      <t>ツウ</t>
    </rPh>
    <rPh sb="6" eb="7">
      <t>ショ</t>
    </rPh>
    <rPh sb="7" eb="9">
      <t>シセツ</t>
    </rPh>
    <phoneticPr fontId="4"/>
  </si>
  <si>
    <t>（３）民間社会福祉法人等が運営する障害者福祉施設</t>
    <rPh sb="3" eb="5">
      <t>ミンカン</t>
    </rPh>
    <rPh sb="5" eb="7">
      <t>シャカイ</t>
    </rPh>
    <rPh sb="7" eb="9">
      <t>フクシ</t>
    </rPh>
    <rPh sb="9" eb="12">
      <t>ホウジンナド</t>
    </rPh>
    <rPh sb="13" eb="15">
      <t>ウンエイ</t>
    </rPh>
    <rPh sb="17" eb="19">
      <t>ショウガイ</t>
    </rPh>
    <rPh sb="19" eb="20">
      <t>シャ</t>
    </rPh>
    <rPh sb="20" eb="22">
      <t>フクシ</t>
    </rPh>
    <rPh sb="22" eb="24">
      <t>シセツ</t>
    </rPh>
    <phoneticPr fontId="4"/>
  </si>
  <si>
    <t>ＮＰＯ法人ダッシュ</t>
  </si>
  <si>
    <t>宝町2-6-14</t>
    <phoneticPr fontId="4"/>
  </si>
  <si>
    <t>重症児デイサービスｄａｓｈ</t>
    <phoneticPr fontId="4"/>
  </si>
  <si>
    <t>株式会社ウッディ</t>
    <rPh sb="0" eb="4">
      <t>カブシキガイシャ</t>
    </rPh>
    <phoneticPr fontId="4"/>
  </si>
  <si>
    <t>水元3-9-11</t>
    <phoneticPr fontId="4"/>
  </si>
  <si>
    <t>はーとＤＥサンタ</t>
    <phoneticPr fontId="4"/>
  </si>
  <si>
    <t>一般社団法人ハッピーライフ</t>
    <rPh sb="0" eb="2">
      <t>イッパン</t>
    </rPh>
    <rPh sb="2" eb="4">
      <t>シャダン</t>
    </rPh>
    <rPh sb="4" eb="6">
      <t>ホウジン</t>
    </rPh>
    <phoneticPr fontId="4"/>
  </si>
  <si>
    <t>放課後等デイサービス</t>
    <phoneticPr fontId="4"/>
  </si>
  <si>
    <t>東金町1-40-4</t>
    <rPh sb="0" eb="1">
      <t>ヒガシ</t>
    </rPh>
    <rPh sb="1" eb="3">
      <t>カナマチ</t>
    </rPh>
    <phoneticPr fontId="4"/>
  </si>
  <si>
    <t>このこのリーフ葛飾</t>
    <rPh sb="7" eb="9">
      <t>カツシカ</t>
    </rPh>
    <phoneticPr fontId="4"/>
  </si>
  <si>
    <t>金町3-20-9</t>
    <phoneticPr fontId="4"/>
  </si>
  <si>
    <t>株式会社愛和</t>
  </si>
  <si>
    <t>高砂3-11-14-106</t>
    <phoneticPr fontId="4"/>
  </si>
  <si>
    <t>株式会社オン</t>
  </si>
  <si>
    <t>小菅4-10-6</t>
    <rPh sb="0" eb="2">
      <t>コスゲ</t>
    </rPh>
    <phoneticPr fontId="4"/>
  </si>
  <si>
    <t>放課後等デイサービス
キッズパーク</t>
    <phoneticPr fontId="4"/>
  </si>
  <si>
    <t>株式会社ＣＯＣＯ</t>
    <rPh sb="0" eb="4">
      <t>カブシキガイシャ</t>
    </rPh>
    <phoneticPr fontId="4"/>
  </si>
  <si>
    <t>放課後等デイサービス</t>
    <rPh sb="0" eb="4">
      <t>ホウカゴトウ</t>
    </rPh>
    <phoneticPr fontId="4"/>
  </si>
  <si>
    <t>青戸1-9-23</t>
    <rPh sb="0" eb="2">
      <t>アオト</t>
    </rPh>
    <phoneticPr fontId="4"/>
  </si>
  <si>
    <t>放課後等デイサービスゆめ</t>
    <rPh sb="0" eb="3">
      <t>ホウカゴ</t>
    </rPh>
    <rPh sb="3" eb="4">
      <t>ナド</t>
    </rPh>
    <phoneticPr fontId="4"/>
  </si>
  <si>
    <t>株式会社キャン・プランナー</t>
    <rPh sb="0" eb="4">
      <t>カブシキガイシャ</t>
    </rPh>
    <phoneticPr fontId="4"/>
  </si>
  <si>
    <t>堀切7-23-4</t>
    <rPh sb="0" eb="2">
      <t>ホリキリ</t>
    </rPh>
    <phoneticPr fontId="4"/>
  </si>
  <si>
    <t>放課後等デイサービスつぼみ</t>
    <rPh sb="0" eb="3">
      <t>ホウカゴ</t>
    </rPh>
    <rPh sb="3" eb="4">
      <t>ナド</t>
    </rPh>
    <phoneticPr fontId="4"/>
  </si>
  <si>
    <t>お花茶屋2-4-18</t>
    <rPh sb="1" eb="2">
      <t>ハナ</t>
    </rPh>
    <rPh sb="2" eb="4">
      <t>チャヤ</t>
    </rPh>
    <phoneticPr fontId="4"/>
  </si>
  <si>
    <t>アポロキッズクラブお花茶屋</t>
    <rPh sb="10" eb="11">
      <t>ハナ</t>
    </rPh>
    <rPh sb="11" eb="13">
      <t>チャヤ</t>
    </rPh>
    <phoneticPr fontId="4"/>
  </si>
  <si>
    <t>東堀切3-7-3</t>
    <rPh sb="0" eb="1">
      <t>ヒガシ</t>
    </rPh>
    <rPh sb="1" eb="3">
      <t>ホリキリ</t>
    </rPh>
    <phoneticPr fontId="4"/>
  </si>
  <si>
    <t>アポロキッズクラブ東堀切</t>
    <rPh sb="9" eb="10">
      <t>ヒガシ</t>
    </rPh>
    <rPh sb="10" eb="12">
      <t>ホリキリ</t>
    </rPh>
    <phoneticPr fontId="4"/>
  </si>
  <si>
    <t>株式会社カルナ</t>
  </si>
  <si>
    <t>白鳥3-31-9</t>
    <rPh sb="0" eb="2">
      <t>シラトリ</t>
    </rPh>
    <phoneticPr fontId="4"/>
  </si>
  <si>
    <t>アポロキッズクラブ</t>
    <phoneticPr fontId="4"/>
  </si>
  <si>
    <t>柴又4-11-7</t>
    <phoneticPr fontId="4"/>
  </si>
  <si>
    <t>あしたも笑顔ａｎｅｌａ</t>
    <phoneticPr fontId="4"/>
  </si>
  <si>
    <t>シンビオシス株式会社</t>
    <rPh sb="6" eb="8">
      <t>カブシキ</t>
    </rPh>
    <rPh sb="8" eb="10">
      <t>カイシャ</t>
    </rPh>
    <phoneticPr fontId="4"/>
  </si>
  <si>
    <t>東金町2-11-6</t>
    <rPh sb="0" eb="3">
      <t>ヒガシカナマチ</t>
    </rPh>
    <phoneticPr fontId="4"/>
  </si>
  <si>
    <t>あしたも笑顔金町</t>
    <rPh sb="4" eb="6">
      <t>エガオ</t>
    </rPh>
    <rPh sb="6" eb="8">
      <t>カナマチ</t>
    </rPh>
    <phoneticPr fontId="4"/>
  </si>
  <si>
    <t>亀有2-73-10</t>
    <rPh sb="0" eb="2">
      <t>カメアリ</t>
    </rPh>
    <phoneticPr fontId="4"/>
  </si>
  <si>
    <t>広伸会亀有教室</t>
    <rPh sb="0" eb="1">
      <t>ヒロ</t>
    </rPh>
    <rPh sb="1" eb="2">
      <t>ノ</t>
    </rPh>
    <rPh sb="2" eb="3">
      <t>カイ</t>
    </rPh>
    <rPh sb="3" eb="5">
      <t>カメアリ</t>
    </rPh>
    <rPh sb="5" eb="7">
      <t>キョウシツ</t>
    </rPh>
    <phoneticPr fontId="4"/>
  </si>
  <si>
    <t>白鳥3-6-12</t>
    <rPh sb="0" eb="2">
      <t>シラトリ</t>
    </rPh>
    <phoneticPr fontId="4"/>
  </si>
  <si>
    <t>広伸会白鳥教室</t>
    <rPh sb="0" eb="1">
      <t>ヒロ</t>
    </rPh>
    <rPh sb="1" eb="2">
      <t>ノ</t>
    </rPh>
    <rPh sb="2" eb="3">
      <t>カイ</t>
    </rPh>
    <rPh sb="3" eb="5">
      <t>シラトリ</t>
    </rPh>
    <rPh sb="5" eb="7">
      <t>キョウシツ</t>
    </rPh>
    <phoneticPr fontId="4"/>
  </si>
  <si>
    <t>奥戸1-18-18</t>
    <rPh sb="0" eb="2">
      <t>オクド</t>
    </rPh>
    <phoneticPr fontId="4"/>
  </si>
  <si>
    <t>広伸会奥戸教室</t>
    <rPh sb="0" eb="1">
      <t>ヒロ</t>
    </rPh>
    <rPh sb="1" eb="2">
      <t>ノ</t>
    </rPh>
    <rPh sb="2" eb="3">
      <t>カイ</t>
    </rPh>
    <rPh sb="3" eb="5">
      <t>オクド</t>
    </rPh>
    <rPh sb="5" eb="7">
      <t>キョウシツ</t>
    </rPh>
    <phoneticPr fontId="4"/>
  </si>
  <si>
    <t>西新小岩4-29-8</t>
    <rPh sb="0" eb="4">
      <t>ニシシンコイワ</t>
    </rPh>
    <phoneticPr fontId="4"/>
  </si>
  <si>
    <t>広伸会西新小岩教室</t>
    <rPh sb="0" eb="1">
      <t>ヒロ</t>
    </rPh>
    <rPh sb="1" eb="2">
      <t>ノ</t>
    </rPh>
    <rPh sb="2" eb="3">
      <t>カイ</t>
    </rPh>
    <rPh sb="3" eb="7">
      <t>ニシシンコイワ</t>
    </rPh>
    <rPh sb="7" eb="9">
      <t>キョウシツ</t>
    </rPh>
    <phoneticPr fontId="4"/>
  </si>
  <si>
    <t>日本福祉研究所株式会社</t>
    <rPh sb="0" eb="2">
      <t>ニホン</t>
    </rPh>
    <rPh sb="2" eb="4">
      <t>フクシ</t>
    </rPh>
    <rPh sb="4" eb="7">
      <t>ケンキュウジョ</t>
    </rPh>
    <rPh sb="7" eb="9">
      <t>カブシキ</t>
    </rPh>
    <rPh sb="9" eb="11">
      <t>カイシャ</t>
    </rPh>
    <phoneticPr fontId="4"/>
  </si>
  <si>
    <t>東新小岩5-18-1</t>
    <rPh sb="0" eb="4">
      <t>ヒガシシンコイワ</t>
    </rPh>
    <phoneticPr fontId="4"/>
  </si>
  <si>
    <t>広伸会東新小岩教室</t>
    <rPh sb="0" eb="1">
      <t>ヒロ</t>
    </rPh>
    <rPh sb="1" eb="2">
      <t>ノ</t>
    </rPh>
    <rPh sb="2" eb="3">
      <t>カイ</t>
    </rPh>
    <rPh sb="3" eb="7">
      <t>ヒガシシンコイワ</t>
    </rPh>
    <rPh sb="7" eb="9">
      <t>キョウシツ</t>
    </rPh>
    <phoneticPr fontId="4"/>
  </si>
  <si>
    <t>スマートキッズ株式会社</t>
    <rPh sb="7" eb="9">
      <t>カブシキ</t>
    </rPh>
    <rPh sb="9" eb="11">
      <t>カイシャ</t>
    </rPh>
    <phoneticPr fontId="4"/>
  </si>
  <si>
    <t>亀有3-13-2</t>
    <rPh sb="0" eb="2">
      <t>カメアリ</t>
    </rPh>
    <phoneticPr fontId="4"/>
  </si>
  <si>
    <t>スマートキッズプラス亀有</t>
    <rPh sb="10" eb="12">
      <t>カメアリ</t>
    </rPh>
    <phoneticPr fontId="4"/>
  </si>
  <si>
    <t>柴又7-14-4</t>
    <rPh sb="0" eb="2">
      <t>シバマタ</t>
    </rPh>
    <phoneticPr fontId="4"/>
  </si>
  <si>
    <t>児童デイサービスにじいろ柴又</t>
    <rPh sb="0" eb="2">
      <t>ジドウ</t>
    </rPh>
    <rPh sb="12" eb="14">
      <t>シバマタ</t>
    </rPh>
    <phoneticPr fontId="4"/>
  </si>
  <si>
    <t>ＮＰＯ法人にじいろ</t>
  </si>
  <si>
    <t>立石8-53-4</t>
    <rPh sb="0" eb="2">
      <t>タテイシ</t>
    </rPh>
    <phoneticPr fontId="4"/>
  </si>
  <si>
    <t>児童デイサービスにじいろ立石</t>
    <rPh sb="0" eb="2">
      <t>ジドウ</t>
    </rPh>
    <rPh sb="12" eb="14">
      <t>タテイシ</t>
    </rPh>
    <phoneticPr fontId="4"/>
  </si>
  <si>
    <t>かつしか風の子クラブ</t>
    <rPh sb="4" eb="5">
      <t>カゼ</t>
    </rPh>
    <rPh sb="6" eb="7">
      <t>コ</t>
    </rPh>
    <phoneticPr fontId="4"/>
  </si>
  <si>
    <t>有限会社ライフサイエンス</t>
    <rPh sb="0" eb="4">
      <t>ユウゲンガイシャ</t>
    </rPh>
    <phoneticPr fontId="4"/>
  </si>
  <si>
    <t>四つ木1-29-15</t>
    <rPh sb="0" eb="1">
      <t>ヨ</t>
    </rPh>
    <rPh sb="2" eb="3">
      <t>キ</t>
    </rPh>
    <phoneticPr fontId="4"/>
  </si>
  <si>
    <t>ゆりのねこどもＤａｙさぽーとⅡ</t>
    <phoneticPr fontId="4"/>
  </si>
  <si>
    <t>西水元1-18-1</t>
    <rPh sb="0" eb="1">
      <t>ニシ</t>
    </rPh>
    <rPh sb="1" eb="3">
      <t>ミズモト</t>
    </rPh>
    <phoneticPr fontId="4"/>
  </si>
  <si>
    <t>児童デイサービス「優」</t>
    <rPh sb="0" eb="2">
      <t>ジドウ</t>
    </rPh>
    <rPh sb="9" eb="10">
      <t>ユウ</t>
    </rPh>
    <phoneticPr fontId="4"/>
  </si>
  <si>
    <t>有限会社スタンドヒルズ</t>
  </si>
  <si>
    <t>南水元2-5-8</t>
    <phoneticPr fontId="4"/>
  </si>
  <si>
    <t>児童デイサービスあい</t>
    <phoneticPr fontId="4"/>
  </si>
  <si>
    <t>南水元4-12-21</t>
    <rPh sb="0" eb="1">
      <t>ミナミ</t>
    </rPh>
    <rPh sb="1" eb="3">
      <t>ミズモト</t>
    </rPh>
    <phoneticPr fontId="4"/>
  </si>
  <si>
    <t>一般社団法人フロレゾン</t>
    <rPh sb="0" eb="2">
      <t>イッパン</t>
    </rPh>
    <rPh sb="2" eb="4">
      <t>シャダン</t>
    </rPh>
    <rPh sb="4" eb="6">
      <t>ホウジン</t>
    </rPh>
    <phoneticPr fontId="4"/>
  </si>
  <si>
    <t>東金町3-41-18</t>
    <rPh sb="0" eb="1">
      <t>ヒガシ</t>
    </rPh>
    <rPh sb="1" eb="3">
      <t>カナマチ</t>
    </rPh>
    <phoneticPr fontId="4"/>
  </si>
  <si>
    <t>ぷれゾンクラブ金町</t>
    <rPh sb="7" eb="9">
      <t>カナマチ</t>
    </rPh>
    <phoneticPr fontId="4"/>
  </si>
  <si>
    <t>亀有5-27-8-201</t>
    <rPh sb="0" eb="2">
      <t>カメアリ</t>
    </rPh>
    <phoneticPr fontId="4"/>
  </si>
  <si>
    <t>ＬＤサポート・療育ソラアルＰＩＡ</t>
    <rPh sb="7" eb="9">
      <t>リョウイク</t>
    </rPh>
    <phoneticPr fontId="4"/>
  </si>
  <si>
    <t>ソラアル株式会社</t>
    <phoneticPr fontId="4"/>
  </si>
  <si>
    <t>亀有5-34-10-201</t>
    <rPh sb="0" eb="2">
      <t>カメアリ</t>
    </rPh>
    <phoneticPr fontId="4"/>
  </si>
  <si>
    <t>ＬＤサポート・療育ソラアルＳＳＥ</t>
    <rPh sb="7" eb="9">
      <t>リョウイク</t>
    </rPh>
    <phoneticPr fontId="4"/>
  </si>
  <si>
    <t>青戸6-4-25-102</t>
    <rPh sb="0" eb="2">
      <t>アオト</t>
    </rPh>
    <phoneticPr fontId="4"/>
  </si>
  <si>
    <t>児童発達支援・放課後等デイサービス
つばさクラブ青砥</t>
    <rPh sb="0" eb="1">
      <t>ジドウ</t>
    </rPh>
    <rPh sb="1" eb="3">
      <t>ハッタツ</t>
    </rPh>
    <rPh sb="3" eb="5">
      <t>シエン</t>
    </rPh>
    <rPh sb="6" eb="10">
      <t>ホウカゴトウ</t>
    </rPh>
    <rPh sb="23" eb="25">
      <t>アオト</t>
    </rPh>
    <phoneticPr fontId="4"/>
  </si>
  <si>
    <t>株式会社ツバサ</t>
    <rPh sb="0" eb="2">
      <t>カブシキ</t>
    </rPh>
    <rPh sb="2" eb="4">
      <t>カイシャ</t>
    </rPh>
    <phoneticPr fontId="4"/>
  </si>
  <si>
    <t>高砂8-28-12</t>
    <rPh sb="0" eb="2">
      <t>タカサゴ</t>
    </rPh>
    <phoneticPr fontId="4"/>
  </si>
  <si>
    <t>児童発達支援・放課後等デイサービス
つばさクラブ高砂</t>
    <rPh sb="0" eb="1">
      <t>ジドウ</t>
    </rPh>
    <rPh sb="1" eb="3">
      <t>ハッタツ</t>
    </rPh>
    <rPh sb="3" eb="5">
      <t>シエン</t>
    </rPh>
    <rPh sb="6" eb="10">
      <t>ホウカゴトウ</t>
    </rPh>
    <rPh sb="23" eb="25">
      <t>タカサゴ</t>
    </rPh>
    <phoneticPr fontId="4"/>
  </si>
  <si>
    <t>(社福)常盤会</t>
    <rPh sb="1" eb="3">
      <t>シャフク</t>
    </rPh>
    <rPh sb="4" eb="7">
      <t>トキワカイ</t>
    </rPh>
    <phoneticPr fontId="4"/>
  </si>
  <si>
    <t>高砂3-26-9</t>
    <rPh sb="0" eb="2">
      <t>タカサゴ</t>
    </rPh>
    <phoneticPr fontId="4"/>
  </si>
  <si>
    <t>【児童発達支援センター】
高砂発達支援センター</t>
    <rPh sb="1" eb="7">
      <t>ジドウハッタツシエン</t>
    </rPh>
    <rPh sb="13" eb="15">
      <t>タカサゴ</t>
    </rPh>
    <rPh sb="15" eb="19">
      <t>ハッタツシエン</t>
    </rPh>
    <phoneticPr fontId="4"/>
  </si>
  <si>
    <t>イ　障害児通所施設（続き）</t>
    <rPh sb="2" eb="5">
      <t>ショウガイジ</t>
    </rPh>
    <rPh sb="5" eb="7">
      <t>ツウショ</t>
    </rPh>
    <rPh sb="7" eb="9">
      <t>シセツ</t>
    </rPh>
    <rPh sb="10" eb="11">
      <t>ツヅ</t>
    </rPh>
    <phoneticPr fontId="4"/>
  </si>
  <si>
    <t>（障害福祉課）</t>
    <phoneticPr fontId="4"/>
  </si>
  <si>
    <t>要約筆記者利用件数</t>
    <rPh sb="0" eb="2">
      <t>ヨウヤク</t>
    </rPh>
    <rPh sb="2" eb="4">
      <t>ヒッキ</t>
    </rPh>
    <rPh sb="4" eb="5">
      <t>シャ</t>
    </rPh>
    <phoneticPr fontId="4"/>
  </si>
  <si>
    <t>手話通訳者利用件数</t>
    <rPh sb="0" eb="2">
      <t>シュワ</t>
    </rPh>
    <rPh sb="2" eb="4">
      <t>ツウヤク</t>
    </rPh>
    <rPh sb="4" eb="5">
      <t>シャ</t>
    </rPh>
    <phoneticPr fontId="4"/>
  </si>
  <si>
    <t>（７）手話通訳者等派遣事業</t>
    <rPh sb="8" eb="9">
      <t>トウ</t>
    </rPh>
    <phoneticPr fontId="4"/>
  </si>
  <si>
    <t>延利用日数</t>
    <phoneticPr fontId="4"/>
  </si>
  <si>
    <t>利用件数</t>
    <phoneticPr fontId="4"/>
  </si>
  <si>
    <t>（単位：件、日）</t>
    <rPh sb="1" eb="3">
      <t>タンイ</t>
    </rPh>
    <rPh sb="4" eb="5">
      <t>ケン</t>
    </rPh>
    <rPh sb="6" eb="7">
      <t>ニチ</t>
    </rPh>
    <phoneticPr fontId="4"/>
  </si>
  <si>
    <t>（６）在宅障害者緊急一時保護</t>
    <phoneticPr fontId="4"/>
  </si>
  <si>
    <t>延回数</t>
    <phoneticPr fontId="4"/>
  </si>
  <si>
    <t>（単位：人、回）</t>
    <rPh sb="1" eb="3">
      <t>タンイ</t>
    </rPh>
    <rPh sb="4" eb="5">
      <t>ヒト</t>
    </rPh>
    <rPh sb="6" eb="7">
      <t>カイ</t>
    </rPh>
    <phoneticPr fontId="4"/>
  </si>
  <si>
    <t>（５）障害者巡回入浴サービス</t>
    <phoneticPr fontId="4"/>
  </si>
  <si>
    <t>（障害福祉課）</t>
    <rPh sb="1" eb="3">
      <t>ショウガイ</t>
    </rPh>
    <rPh sb="3" eb="5">
      <t>フクシ</t>
    </rPh>
    <phoneticPr fontId="4"/>
  </si>
  <si>
    <t>愛の手帳所持者数</t>
    <rPh sb="0" eb="1">
      <t>アイ</t>
    </rPh>
    <rPh sb="2" eb="4">
      <t>テチョウ</t>
    </rPh>
    <rPh sb="4" eb="7">
      <t>ショジシャ</t>
    </rPh>
    <rPh sb="7" eb="8">
      <t>スウ</t>
    </rPh>
    <phoneticPr fontId="4"/>
  </si>
  <si>
    <t>身体障害者手帳所持者数</t>
    <phoneticPr fontId="4"/>
  </si>
  <si>
    <t>（４）身体障害者手帳所持者・愛の手帳所持者数</t>
    <rPh sb="14" eb="15">
      <t>アイ</t>
    </rPh>
    <rPh sb="16" eb="18">
      <t>テチョウ</t>
    </rPh>
    <rPh sb="18" eb="21">
      <t>ショジシャ</t>
    </rPh>
    <rPh sb="21" eb="22">
      <t>スウ</t>
    </rPh>
    <phoneticPr fontId="4"/>
  </si>
  <si>
    <t>（一社）かがやき</t>
    <rPh sb="1" eb="3">
      <t>イッシャ</t>
    </rPh>
    <phoneticPr fontId="4"/>
  </si>
  <si>
    <t>青戸7-22-2</t>
    <rPh sb="0" eb="2">
      <t>アオト</t>
    </rPh>
    <phoneticPr fontId="4"/>
  </si>
  <si>
    <t>（社福）原町成年寮</t>
    <rPh sb="1" eb="3">
      <t>シャフク</t>
    </rPh>
    <rPh sb="4" eb="9">
      <t>ハラマチセイネンリョウ</t>
    </rPh>
    <phoneticPr fontId="4"/>
  </si>
  <si>
    <t>東立石2-17-14</t>
    <rPh sb="0" eb="1">
      <t>ヒガシ</t>
    </rPh>
    <rPh sb="1" eb="3">
      <t>タテイシ</t>
    </rPh>
    <phoneticPr fontId="4"/>
  </si>
  <si>
    <t>　オ　自立生活援助施設</t>
    <rPh sb="3" eb="5">
      <t>ジリツ</t>
    </rPh>
    <rPh sb="5" eb="7">
      <t>セイカツ</t>
    </rPh>
    <rPh sb="7" eb="9">
      <t>エンジョ</t>
    </rPh>
    <rPh sb="9" eb="11">
      <t>シセツ</t>
    </rPh>
    <phoneticPr fontId="4"/>
  </si>
  <si>
    <t>(社福）手をつなぐ福祉会</t>
    <rPh sb="4" eb="5">
      <t>テ</t>
    </rPh>
    <rPh sb="9" eb="11">
      <t>フクシ</t>
    </rPh>
    <rPh sb="11" eb="12">
      <t>カイ</t>
    </rPh>
    <phoneticPr fontId="4"/>
  </si>
  <si>
    <t>エ　地域生活支援型入所施設</t>
    <rPh sb="2" eb="4">
      <t>チイキ</t>
    </rPh>
    <rPh sb="4" eb="6">
      <t>セイカツ</t>
    </rPh>
    <rPh sb="6" eb="9">
      <t>シエンガタ</t>
    </rPh>
    <rPh sb="9" eb="11">
      <t>ニュウショ</t>
    </rPh>
    <rPh sb="11" eb="13">
      <t>シセツ</t>
    </rPh>
    <phoneticPr fontId="4"/>
  </si>
  <si>
    <t>高砂7-26-3</t>
  </si>
  <si>
    <t>のぞみ発達クリニック</t>
    <phoneticPr fontId="4"/>
  </si>
  <si>
    <t>ウ　心身障害児通所訓練施設</t>
    <rPh sb="2" eb="4">
      <t>シンシン</t>
    </rPh>
    <rPh sb="4" eb="7">
      <t>ショウガイジ</t>
    </rPh>
    <rPh sb="7" eb="9">
      <t>ツウショ</t>
    </rPh>
    <rPh sb="9" eb="11">
      <t>クンレン</t>
    </rPh>
    <rPh sb="11" eb="13">
      <t>シセツ</t>
    </rPh>
    <phoneticPr fontId="4"/>
  </si>
  <si>
    <t>１日当たり平均利用人数（人）</t>
    <rPh sb="12" eb="13">
      <t>ヒト</t>
    </rPh>
    <phoneticPr fontId="4"/>
  </si>
  <si>
    <t>併設施設</t>
  </si>
  <si>
    <t>建築
延面積
(㎡)</t>
    <rPh sb="0" eb="2">
      <t>ケンチク</t>
    </rPh>
    <phoneticPr fontId="4"/>
  </si>
  <si>
    <t>施設名</t>
    <rPh sb="0" eb="2">
      <t>シセツ</t>
    </rPh>
    <rPh sb="2" eb="3">
      <t>メイ</t>
    </rPh>
    <phoneticPr fontId="4"/>
  </si>
  <si>
    <t>（２）子ども未来プラザ</t>
    <rPh sb="3" eb="4">
      <t>コ</t>
    </rPh>
    <rPh sb="6" eb="8">
      <t>ミライ</t>
    </rPh>
    <phoneticPr fontId="4"/>
  </si>
  <si>
    <t>学童保育クラブ</t>
    <phoneticPr fontId="4"/>
  </si>
  <si>
    <t>H4.4.1</t>
  </si>
  <si>
    <t>西亀有4-24-1</t>
  </si>
  <si>
    <t>西亀有</t>
    <phoneticPr fontId="4"/>
  </si>
  <si>
    <t>H3.10</t>
  </si>
  <si>
    <t>H3.10.27</t>
  </si>
  <si>
    <t>高砂5-6-7</t>
  </si>
  <si>
    <t>高砂</t>
    <phoneticPr fontId="4"/>
  </si>
  <si>
    <t>S59.8</t>
  </si>
  <si>
    <t>柴又5-33-8</t>
  </si>
  <si>
    <t>新柴又</t>
    <phoneticPr fontId="4"/>
  </si>
  <si>
    <t>S59.5</t>
  </si>
  <si>
    <t>S59.6.27</t>
  </si>
  <si>
    <t>奥戸4-20-11</t>
  </si>
  <si>
    <t>東奥戸</t>
    <phoneticPr fontId="4"/>
  </si>
  <si>
    <t>S59.4.21</t>
  </si>
  <si>
    <t>奥戸1-12-1</t>
  </si>
  <si>
    <t>西奥戸</t>
    <phoneticPr fontId="4"/>
  </si>
  <si>
    <t>S57.11.1</t>
  </si>
  <si>
    <t>宝町1-5-1</t>
  </si>
  <si>
    <t>宝町</t>
    <phoneticPr fontId="4"/>
  </si>
  <si>
    <t>S56.10.1</t>
  </si>
  <si>
    <t>亀有1-17-5</t>
  </si>
  <si>
    <t>亀有</t>
    <phoneticPr fontId="4"/>
  </si>
  <si>
    <t>S56.3</t>
  </si>
  <si>
    <t>S56.5.1</t>
  </si>
  <si>
    <t>青戸6-16-12</t>
  </si>
  <si>
    <t>青戸中央</t>
    <phoneticPr fontId="4"/>
  </si>
  <si>
    <t>S55.3</t>
  </si>
  <si>
    <t>S55.5.1</t>
  </si>
  <si>
    <t>金町5-4-1</t>
  </si>
  <si>
    <t>末広</t>
    <phoneticPr fontId="4"/>
  </si>
  <si>
    <t>S54.1</t>
  </si>
  <si>
    <t>S54.5.1</t>
  </si>
  <si>
    <t>青戸3-10-5</t>
  </si>
  <si>
    <t>青戸</t>
    <phoneticPr fontId="4"/>
  </si>
  <si>
    <t>S53.10</t>
  </si>
  <si>
    <t>S53.10.1</t>
  </si>
  <si>
    <t>南水元3-7-1</t>
  </si>
  <si>
    <t>花の木</t>
    <phoneticPr fontId="4"/>
  </si>
  <si>
    <t>S53.7</t>
  </si>
  <si>
    <t>S53.9.1</t>
  </si>
  <si>
    <t>東堀切2-20-8</t>
  </si>
  <si>
    <t>東堀切</t>
    <phoneticPr fontId="4"/>
  </si>
  <si>
    <t>S52.3</t>
  </si>
  <si>
    <t>S52.5.4</t>
  </si>
  <si>
    <t>鎌倉2-6-20</t>
  </si>
  <si>
    <t>鎌倉</t>
    <phoneticPr fontId="4"/>
  </si>
  <si>
    <t>S51.3</t>
  </si>
  <si>
    <t>S51.5.1</t>
  </si>
  <si>
    <t>堀切1-9-18</t>
  </si>
  <si>
    <t>堀切</t>
    <phoneticPr fontId="4"/>
  </si>
  <si>
    <t>西水元2-16-10</t>
  </si>
  <si>
    <t>幸田</t>
    <phoneticPr fontId="4"/>
  </si>
  <si>
    <t>東金町5-22-18</t>
  </si>
  <si>
    <t>東金町</t>
    <phoneticPr fontId="4"/>
  </si>
  <si>
    <t>S50.9</t>
  </si>
  <si>
    <t>S50.11.2</t>
  </si>
  <si>
    <t>東水元3-5-7</t>
  </si>
  <si>
    <t>新水元</t>
    <phoneticPr fontId="4"/>
  </si>
  <si>
    <t>S50.3</t>
  </si>
  <si>
    <t>S50.5.1</t>
  </si>
  <si>
    <t>新宿1-23-4</t>
  </si>
  <si>
    <t>南新宿</t>
    <phoneticPr fontId="4"/>
  </si>
  <si>
    <t>西亀有1-2-7</t>
  </si>
  <si>
    <t>中道</t>
    <phoneticPr fontId="4"/>
  </si>
  <si>
    <t>奥戸2-30-11</t>
  </si>
  <si>
    <t>南奥戸</t>
    <phoneticPr fontId="4"/>
  </si>
  <si>
    <t>S49.9</t>
  </si>
  <si>
    <t>S49.10.1</t>
  </si>
  <si>
    <t>柴又2-4-5</t>
  </si>
  <si>
    <t>柴又</t>
    <phoneticPr fontId="4"/>
  </si>
  <si>
    <t>S48.3</t>
  </si>
  <si>
    <t>S48.5.5</t>
  </si>
  <si>
    <t>渋江</t>
    <phoneticPr fontId="4"/>
  </si>
  <si>
    <t>S47.4</t>
  </si>
  <si>
    <t>S47.6.4</t>
  </si>
  <si>
    <t>白鳥3-32-6</t>
  </si>
  <si>
    <t>白鳥</t>
    <phoneticPr fontId="4"/>
  </si>
  <si>
    <t>S47.3</t>
  </si>
  <si>
    <t>S47.5.5</t>
  </si>
  <si>
    <t>立石3-26-10</t>
  </si>
  <si>
    <t>梅田</t>
    <phoneticPr fontId="4"/>
  </si>
  <si>
    <t>S46.3</t>
  </si>
  <si>
    <t>S46.5.5</t>
  </si>
  <si>
    <t>細田4-19-8</t>
  </si>
  <si>
    <t>細田</t>
    <phoneticPr fontId="4"/>
  </si>
  <si>
    <t>S45.4.1</t>
  </si>
  <si>
    <t>小菅2-19-1</t>
    <phoneticPr fontId="4"/>
  </si>
  <si>
    <t>小菅</t>
    <phoneticPr fontId="4"/>
  </si>
  <si>
    <t>S50.7</t>
    <phoneticPr fontId="4"/>
  </si>
  <si>
    <t>S41.5.5</t>
  </si>
  <si>
    <t>西新小岩4-33-10</t>
  </si>
  <si>
    <t>児童会館</t>
    <phoneticPr fontId="4"/>
  </si>
  <si>
    <t>（１）児童館</t>
    <phoneticPr fontId="4"/>
  </si>
  <si>
    <t>（保育課）</t>
    <rPh sb="1" eb="3">
      <t>ホイク</t>
    </rPh>
    <rPh sb="3" eb="4">
      <t>カ</t>
    </rPh>
    <phoneticPr fontId="4"/>
  </si>
  <si>
    <t>H24.7</t>
  </si>
  <si>
    <t>H24.7.1</t>
  </si>
  <si>
    <t>高砂4-1-49</t>
    <rPh sb="0" eb="2">
      <t>タカサゴ</t>
    </rPh>
    <phoneticPr fontId="4"/>
  </si>
  <si>
    <t>新高砂</t>
    <rPh sb="0" eb="1">
      <t>シン</t>
    </rPh>
    <rPh sb="1" eb="3">
      <t>タカサゴ</t>
    </rPh>
    <phoneticPr fontId="4"/>
  </si>
  <si>
    <t>H17.5</t>
  </si>
  <si>
    <t>堀切4-60-1</t>
    <rPh sb="0" eb="2">
      <t>ホリキリ</t>
    </rPh>
    <phoneticPr fontId="4"/>
  </si>
  <si>
    <t>小谷野
しょうぶ</t>
    <rPh sb="0" eb="3">
      <t>コヤノ</t>
    </rPh>
    <phoneticPr fontId="4"/>
  </si>
  <si>
    <t>S59.1</t>
  </si>
  <si>
    <t>S59.4.1</t>
  </si>
  <si>
    <t>白鳥3-2-1</t>
    <phoneticPr fontId="4"/>
  </si>
  <si>
    <t>南白鳥</t>
    <phoneticPr fontId="4"/>
  </si>
  <si>
    <t>S56.8</t>
  </si>
  <si>
    <t>西新小岩2-1-3</t>
    <phoneticPr fontId="4"/>
  </si>
  <si>
    <t>たつみ</t>
    <phoneticPr fontId="4"/>
  </si>
  <si>
    <t>S55.10</t>
  </si>
  <si>
    <t>S55.12.1</t>
  </si>
  <si>
    <t>東金町5-28-1</t>
    <phoneticPr fontId="4"/>
  </si>
  <si>
    <t>東半田</t>
    <phoneticPr fontId="4"/>
  </si>
  <si>
    <t>S55.2</t>
  </si>
  <si>
    <t>S55.4.1</t>
  </si>
  <si>
    <t>青戸3-8-8</t>
    <phoneticPr fontId="4"/>
  </si>
  <si>
    <t>中青戸</t>
    <phoneticPr fontId="4"/>
  </si>
  <si>
    <t>南水元3-7-2</t>
    <phoneticPr fontId="4"/>
  </si>
  <si>
    <t>S53.8.1</t>
  </si>
  <si>
    <t>東堀切2-20-8</t>
    <phoneticPr fontId="4"/>
  </si>
  <si>
    <t>S53.3</t>
  </si>
  <si>
    <t>S53.4.1</t>
  </si>
  <si>
    <t>西新小岩3-21-7</t>
    <phoneticPr fontId="4"/>
  </si>
  <si>
    <t>西新小岩</t>
    <phoneticPr fontId="4"/>
  </si>
  <si>
    <t>奥戸5-23-7</t>
    <phoneticPr fontId="4"/>
  </si>
  <si>
    <t>会野</t>
    <phoneticPr fontId="4"/>
  </si>
  <si>
    <t>S52.4</t>
  </si>
  <si>
    <t>S52.4.1</t>
  </si>
  <si>
    <t>小菅3-10-32</t>
    <phoneticPr fontId="4"/>
  </si>
  <si>
    <t>小菅東</t>
    <phoneticPr fontId="4"/>
  </si>
  <si>
    <t>S52.2</t>
  </si>
  <si>
    <t>亀有4-24-11</t>
    <phoneticPr fontId="4"/>
  </si>
  <si>
    <t>道上</t>
    <phoneticPr fontId="4"/>
  </si>
  <si>
    <t>S51.4</t>
  </si>
  <si>
    <t>S51.4.1</t>
  </si>
  <si>
    <t>堀切1-9-18</t>
    <phoneticPr fontId="4"/>
  </si>
  <si>
    <t>西水元2-16-10</t>
    <phoneticPr fontId="4"/>
  </si>
  <si>
    <t>R元.9</t>
    <rPh sb="0" eb="1">
      <t>ガン</t>
    </rPh>
    <phoneticPr fontId="4"/>
  </si>
  <si>
    <t>鎌倉1-7-3</t>
  </si>
  <si>
    <t>南鎌倉</t>
    <phoneticPr fontId="4"/>
  </si>
  <si>
    <t>S50.10.1</t>
  </si>
  <si>
    <t>東水元3-5-7</t>
    <phoneticPr fontId="4"/>
  </si>
  <si>
    <t>S50.4.1</t>
  </si>
  <si>
    <t>新宿1-23-4</t>
    <phoneticPr fontId="4"/>
  </si>
  <si>
    <t>奥戸2-30-11</t>
    <phoneticPr fontId="4"/>
  </si>
  <si>
    <t>S49.7</t>
  </si>
  <si>
    <t>S49.8.1</t>
  </si>
  <si>
    <t>東新小岩7-17-3</t>
    <phoneticPr fontId="4"/>
  </si>
  <si>
    <t>二上</t>
    <phoneticPr fontId="4"/>
  </si>
  <si>
    <t>S48.5</t>
  </si>
  <si>
    <t>S48.4.1</t>
  </si>
  <si>
    <t>細田4-19-5</t>
    <phoneticPr fontId="4"/>
  </si>
  <si>
    <t>S47.5.1</t>
  </si>
  <si>
    <t>白鳥3-32-6</t>
    <phoneticPr fontId="4"/>
  </si>
  <si>
    <t>S47.4.1</t>
  </si>
  <si>
    <t>立石3-26-10</t>
    <phoneticPr fontId="4"/>
  </si>
  <si>
    <t>S46.4.1</t>
  </si>
  <si>
    <t>住吉</t>
    <phoneticPr fontId="4"/>
  </si>
  <si>
    <t>S45.3</t>
  </si>
  <si>
    <t>宝町1-12-10</t>
    <phoneticPr fontId="4"/>
  </si>
  <si>
    <t>宝</t>
    <phoneticPr fontId="4"/>
  </si>
  <si>
    <t>R元.8</t>
    <rPh sb="1" eb="2">
      <t>ガン</t>
    </rPh>
    <phoneticPr fontId="4"/>
  </si>
  <si>
    <t>小菅2-19-1</t>
  </si>
  <si>
    <t>S44.3</t>
  </si>
  <si>
    <t>S44.5.1</t>
  </si>
  <si>
    <t>堀切1-23-3</t>
    <phoneticPr fontId="4"/>
  </si>
  <si>
    <t>南堀切</t>
    <phoneticPr fontId="4"/>
  </si>
  <si>
    <t>東新小岩4-7-13</t>
    <phoneticPr fontId="4"/>
  </si>
  <si>
    <t>東新小岩</t>
    <phoneticPr fontId="4"/>
  </si>
  <si>
    <t>S43.4.1</t>
  </si>
  <si>
    <t>S56.9</t>
  </si>
  <si>
    <t>S43.3.1</t>
  </si>
  <si>
    <t>東金町4-34-12</t>
    <phoneticPr fontId="4"/>
  </si>
  <si>
    <t>半田</t>
    <phoneticPr fontId="4"/>
  </si>
  <si>
    <t>S42.3</t>
  </si>
  <si>
    <t>S42.5.1</t>
  </si>
  <si>
    <t>東四つ木1-18-12</t>
    <rPh sb="3" eb="4">
      <t>キ</t>
    </rPh>
    <phoneticPr fontId="4"/>
  </si>
  <si>
    <t>木根川</t>
    <phoneticPr fontId="4"/>
  </si>
  <si>
    <t>H24.4</t>
  </si>
  <si>
    <t>S42.4.1</t>
  </si>
  <si>
    <t>南水元3-3-11</t>
    <phoneticPr fontId="4"/>
  </si>
  <si>
    <t>小合</t>
    <phoneticPr fontId="4"/>
  </si>
  <si>
    <t>S41.5.1</t>
  </si>
  <si>
    <t>四つ木3-5-6</t>
    <phoneticPr fontId="4"/>
  </si>
  <si>
    <t>四つ木</t>
    <phoneticPr fontId="4"/>
  </si>
  <si>
    <t>S39.11.1</t>
  </si>
  <si>
    <t>上平井</t>
    <phoneticPr fontId="4"/>
  </si>
  <si>
    <t>H4.10</t>
  </si>
  <si>
    <t>S38.11.30</t>
  </si>
  <si>
    <t>青戸5-9-10</t>
    <phoneticPr fontId="4"/>
  </si>
  <si>
    <t>H27.1</t>
  </si>
  <si>
    <t>S36.7.1</t>
  </si>
  <si>
    <t>東堀切1-15-16</t>
    <phoneticPr fontId="4"/>
  </si>
  <si>
    <t>双葉</t>
  </si>
  <si>
    <t>S47.2</t>
  </si>
  <si>
    <t>S36.4.1</t>
    <phoneticPr fontId="4"/>
  </si>
  <si>
    <t>柴又3-30-9</t>
    <phoneticPr fontId="4"/>
  </si>
  <si>
    <t>白鷺</t>
    <phoneticPr fontId="4"/>
  </si>
  <si>
    <t>新小岩2-14-9</t>
    <phoneticPr fontId="4"/>
  </si>
  <si>
    <t>小松</t>
  </si>
  <si>
    <t>予約</t>
    <rPh sb="0" eb="2">
      <t>ヨヤク</t>
    </rPh>
    <phoneticPr fontId="4"/>
  </si>
  <si>
    <t>延長</t>
  </si>
  <si>
    <t>ふれあい
体験保育</t>
    <phoneticPr fontId="4"/>
  </si>
  <si>
    <t>産休
明け</t>
    <rPh sb="0" eb="2">
      <t>サンキュウ</t>
    </rPh>
    <phoneticPr fontId="4"/>
  </si>
  <si>
    <t>建設
年月</t>
    <phoneticPr fontId="4"/>
  </si>
  <si>
    <t>開設
年月日</t>
    <rPh sb="0" eb="2">
      <t>カイセツ</t>
    </rPh>
    <rPh sb="3" eb="6">
      <t>ネンガッピ</t>
    </rPh>
    <phoneticPr fontId="4"/>
  </si>
  <si>
    <t>（４）保育園</t>
    <phoneticPr fontId="4"/>
  </si>
  <si>
    <t>S42.4</t>
    <phoneticPr fontId="4"/>
  </si>
  <si>
    <t>東金町3-8-1</t>
    <rPh sb="0" eb="1">
      <t>ヒガシ</t>
    </rPh>
    <rPh sb="1" eb="3">
      <t>カナマチ</t>
    </rPh>
    <phoneticPr fontId="4"/>
  </si>
  <si>
    <t>金町子どもセンター</t>
    <rPh sb="0" eb="2">
      <t>カナマチ</t>
    </rPh>
    <rPh sb="2" eb="3">
      <t>コ</t>
    </rPh>
    <phoneticPr fontId="4"/>
  </si>
  <si>
    <t>子ども総合センター</t>
    <rPh sb="0" eb="1">
      <t>コ</t>
    </rPh>
    <rPh sb="3" eb="5">
      <t>ソウゴウ</t>
    </rPh>
    <phoneticPr fontId="4"/>
  </si>
  <si>
    <t>（３）子ども総合センター</t>
    <rPh sb="3" eb="4">
      <t>コ</t>
    </rPh>
    <rPh sb="6" eb="8">
      <t>ソウゴウ</t>
    </rPh>
    <phoneticPr fontId="4"/>
  </si>
  <si>
    <t>次々ページの定員・在籍児童総数</t>
    <rPh sb="0" eb="1">
      <t>ツギ</t>
    </rPh>
    <rPh sb="6" eb="8">
      <t>テイイン</t>
    </rPh>
    <rPh sb="9" eb="11">
      <t>ザイセキ</t>
    </rPh>
    <rPh sb="11" eb="13">
      <t>ジドウ</t>
    </rPh>
    <rPh sb="13" eb="15">
      <t>ソウスウ</t>
    </rPh>
    <phoneticPr fontId="4"/>
  </si>
  <si>
    <t>次ページの定員・在籍児童総数</t>
    <rPh sb="0" eb="1">
      <t>ツギ</t>
    </rPh>
    <rPh sb="5" eb="7">
      <t>テイイン</t>
    </rPh>
    <rPh sb="8" eb="10">
      <t>ザイセキ</t>
    </rPh>
    <rPh sb="10" eb="12">
      <t>ジドウ</t>
    </rPh>
    <rPh sb="12" eb="14">
      <t>ソウスウ</t>
    </rPh>
    <phoneticPr fontId="4"/>
  </si>
  <si>
    <t>東金町1-14-5</t>
  </si>
  <si>
    <t>堀切7-8-3</t>
  </si>
  <si>
    <t>東水元1-16-2</t>
  </si>
  <si>
    <t>水元3-11-8</t>
  </si>
  <si>
    <t>亀有2-32-28</t>
  </si>
  <si>
    <t>青戸3-13-25</t>
  </si>
  <si>
    <t>高砂6-4-15</t>
  </si>
  <si>
    <t>細田5-24-1</t>
  </si>
  <si>
    <t>東四つ木3-6-12</t>
  </si>
  <si>
    <t>高砂2-3-7</t>
  </si>
  <si>
    <t>東新小岩3-14-1</t>
  </si>
  <si>
    <t>柴又2-2-9</t>
  </si>
  <si>
    <t>柴又6-19-1</t>
  </si>
  <si>
    <t>青戸1-24-10</t>
  </si>
  <si>
    <t>柴又4-5-14</t>
  </si>
  <si>
    <t>鎌倉3-39-15</t>
  </si>
  <si>
    <t>堀切3-30-12</t>
  </si>
  <si>
    <t>亀有1-27-2</t>
  </si>
  <si>
    <t>新宿2-2-19</t>
  </si>
  <si>
    <t>新宿4-4-16</t>
  </si>
  <si>
    <t>西亀有4-8-19</t>
  </si>
  <si>
    <t>高砂5-48-4</t>
  </si>
  <si>
    <t>東金町3-36-15</t>
  </si>
  <si>
    <t>西亀有2-35-3</t>
  </si>
  <si>
    <t>亀有3-38-9</t>
  </si>
  <si>
    <t>緊急
一時</t>
    <phoneticPr fontId="4"/>
  </si>
  <si>
    <t>休日</t>
    <rPh sb="0" eb="2">
      <t>キュウジツ</t>
    </rPh>
    <phoneticPr fontId="4"/>
  </si>
  <si>
    <t>延長</t>
    <phoneticPr fontId="4"/>
  </si>
  <si>
    <t>産休
明け</t>
    <phoneticPr fontId="4"/>
  </si>
  <si>
    <t>建築延
面積(㎡)</t>
    <rPh sb="4" eb="6">
      <t>メンセキ</t>
    </rPh>
    <phoneticPr fontId="4"/>
  </si>
  <si>
    <t>認可
年月日</t>
    <phoneticPr fontId="4"/>
  </si>
  <si>
    <t>立石6-35-14</t>
  </si>
  <si>
    <t>東新小岩6-22-7</t>
  </si>
  <si>
    <t>東金町2-6-19</t>
  </si>
  <si>
    <t>奥戸5-2-1</t>
  </si>
  <si>
    <t>高砂2-31-5</t>
  </si>
  <si>
    <t>西新小岩3-14-18</t>
  </si>
  <si>
    <t>東新小岩3-3-13</t>
  </si>
  <si>
    <t>堀切8-5-7</t>
  </si>
  <si>
    <t>西新小岩5-30-6</t>
  </si>
  <si>
    <t>奥戸8-2-4</t>
  </si>
  <si>
    <t>私立</t>
  </si>
  <si>
    <t>公立</t>
  </si>
  <si>
    <t>内
訳</t>
    <rPh sb="2" eb="3">
      <t>ワケ</t>
    </rPh>
    <phoneticPr fontId="4"/>
  </si>
  <si>
    <t>実施園数</t>
  </si>
  <si>
    <t>障害児
受入</t>
    <phoneticPr fontId="4"/>
  </si>
  <si>
    <t>ふれあい
体験保育</t>
    <rPh sb="5" eb="7">
      <t>タイケン</t>
    </rPh>
    <phoneticPr fontId="4"/>
  </si>
  <si>
    <t>休日</t>
    <rPh sb="0" eb="1">
      <t>キュウ</t>
    </rPh>
    <rPh sb="1" eb="2">
      <t>ヒ</t>
    </rPh>
    <phoneticPr fontId="4"/>
  </si>
  <si>
    <t>産休明け</t>
    <phoneticPr fontId="4"/>
  </si>
  <si>
    <t>（単位：園）</t>
    <rPh sb="1" eb="3">
      <t>タンイ</t>
    </rPh>
    <rPh sb="4" eb="5">
      <t>エン</t>
    </rPh>
    <phoneticPr fontId="2"/>
  </si>
  <si>
    <t>（５）特別保育実施状況</t>
    <phoneticPr fontId="4"/>
  </si>
  <si>
    <t>入園率</t>
    <phoneticPr fontId="4"/>
  </si>
  <si>
    <t>入園
児数</t>
    <phoneticPr fontId="4"/>
  </si>
  <si>
    <t>申込
児数</t>
    <phoneticPr fontId="4"/>
  </si>
  <si>
    <t>新規</t>
  </si>
  <si>
    <t>在園児数</t>
  </si>
  <si>
    <t>エ　保育園入園状況</t>
    <phoneticPr fontId="4"/>
  </si>
  <si>
    <t>西新小岩4-35-5</t>
    <rPh sb="0" eb="4">
      <t>ニシシンコイワ</t>
    </rPh>
    <phoneticPr fontId="4"/>
  </si>
  <si>
    <t>金町4-10-14</t>
    <rPh sb="0" eb="2">
      <t>カナマチ</t>
    </rPh>
    <phoneticPr fontId="4"/>
  </si>
  <si>
    <t>幼稚園型認定こども園
金町幼稚園</t>
    <rPh sb="0" eb="3">
      <t>ヨウチエン</t>
    </rPh>
    <rPh sb="3" eb="4">
      <t>ガタ</t>
    </rPh>
    <rPh sb="4" eb="6">
      <t>ニンテイ</t>
    </rPh>
    <rPh sb="9" eb="10">
      <t>エン</t>
    </rPh>
    <rPh sb="11" eb="13">
      <t>カナマチ</t>
    </rPh>
    <rPh sb="13" eb="16">
      <t>ヨウチエン</t>
    </rPh>
    <phoneticPr fontId="4"/>
  </si>
  <si>
    <t>東新小岩7-2-8</t>
    <rPh sb="0" eb="4">
      <t>ヒガシシンコイワ</t>
    </rPh>
    <phoneticPr fontId="4"/>
  </si>
  <si>
    <t>幼保連携型認定こども園
まどか幼稚園</t>
    <rPh sb="0" eb="1">
      <t>ヨウ</t>
    </rPh>
    <rPh sb="1" eb="2">
      <t>ホ</t>
    </rPh>
    <rPh sb="2" eb="5">
      <t>レンケイガタ</t>
    </rPh>
    <rPh sb="5" eb="7">
      <t>ニンテイ</t>
    </rPh>
    <rPh sb="10" eb="11">
      <t>エン</t>
    </rPh>
    <rPh sb="15" eb="18">
      <t>ヨウチエン</t>
    </rPh>
    <phoneticPr fontId="4"/>
  </si>
  <si>
    <t>金町2-19-6</t>
    <rPh sb="0" eb="2">
      <t>カナマチ</t>
    </rPh>
    <phoneticPr fontId="4"/>
  </si>
  <si>
    <t>幼保連携型認定こども園
葛飾二葉幼稚園</t>
    <rPh sb="0" eb="1">
      <t>ヨウ</t>
    </rPh>
    <rPh sb="1" eb="2">
      <t>ホ</t>
    </rPh>
    <rPh sb="2" eb="5">
      <t>レンケイガタ</t>
    </rPh>
    <rPh sb="5" eb="7">
      <t>ニンテイ</t>
    </rPh>
    <rPh sb="10" eb="11">
      <t>エン</t>
    </rPh>
    <rPh sb="14" eb="16">
      <t>フタバ</t>
    </rPh>
    <rPh sb="16" eb="19">
      <t>ヨウチエン</t>
    </rPh>
    <phoneticPr fontId="4"/>
  </si>
  <si>
    <t>鎌倉1-21-9</t>
    <phoneticPr fontId="4"/>
  </si>
  <si>
    <t>幼保連携型認定こども園
葛飾みどり</t>
    <rPh sb="0" eb="1">
      <t>ヨウ</t>
    </rPh>
    <rPh sb="1" eb="2">
      <t>ホ</t>
    </rPh>
    <rPh sb="2" eb="5">
      <t>レンケイガタ</t>
    </rPh>
    <rPh sb="5" eb="7">
      <t>ニンテイ</t>
    </rPh>
    <rPh sb="10" eb="11">
      <t>エン</t>
    </rPh>
    <rPh sb="12" eb="14">
      <t>カツシカ</t>
    </rPh>
    <phoneticPr fontId="4"/>
  </si>
  <si>
    <t>3号</t>
    <rPh sb="1" eb="2">
      <t>ゴウ</t>
    </rPh>
    <phoneticPr fontId="4"/>
  </si>
  <si>
    <t>2号</t>
    <rPh sb="1" eb="2">
      <t>ゴウ</t>
    </rPh>
    <phoneticPr fontId="4"/>
  </si>
  <si>
    <t>1号</t>
    <rPh sb="1" eb="2">
      <t>ゴウ</t>
    </rPh>
    <phoneticPr fontId="4"/>
  </si>
  <si>
    <t>ウ　認定こども園</t>
    <rPh sb="2" eb="4">
      <t>ニンテイ</t>
    </rPh>
    <rPh sb="7" eb="8">
      <t>エン</t>
    </rPh>
    <phoneticPr fontId="4"/>
  </si>
  <si>
    <t>施設数</t>
  </si>
  <si>
    <t>西亀有児童館内</t>
  </si>
  <si>
    <t>高砂児童館内</t>
    <phoneticPr fontId="4"/>
  </si>
  <si>
    <t>H3.11</t>
  </si>
  <si>
    <t>H3.11.1</t>
  </si>
  <si>
    <t>新柴又児童館内</t>
  </si>
  <si>
    <t>S59.10</t>
  </si>
  <si>
    <t>S59.10.1</t>
  </si>
  <si>
    <t>東奥戸児童館内</t>
  </si>
  <si>
    <t>S59.6</t>
  </si>
  <si>
    <t>西奥戸児童館内</t>
  </si>
  <si>
    <t>宝町児童館内</t>
    <phoneticPr fontId="4"/>
  </si>
  <si>
    <t>亀有児童館内</t>
    <phoneticPr fontId="4"/>
  </si>
  <si>
    <t>S56.9.16</t>
  </si>
  <si>
    <t>青戸中央児童館内</t>
    <phoneticPr fontId="4"/>
  </si>
  <si>
    <t>S56.4.6</t>
  </si>
  <si>
    <t>青戸児童館内</t>
    <phoneticPr fontId="4"/>
  </si>
  <si>
    <t>S54.4.6</t>
  </si>
  <si>
    <t>花の木児童館内</t>
  </si>
  <si>
    <t>S53.10.2</t>
  </si>
  <si>
    <t>東堀切児童館内</t>
  </si>
  <si>
    <t>鎌倉児童館内</t>
    <phoneticPr fontId="4"/>
  </si>
  <si>
    <t>S52.4.16</t>
  </si>
  <si>
    <t>堀切児童館内</t>
    <phoneticPr fontId="4"/>
  </si>
  <si>
    <t>幸田児童館内</t>
    <phoneticPr fontId="4"/>
  </si>
  <si>
    <t>東金町児童館内</t>
  </si>
  <si>
    <t>中道児童館内</t>
    <phoneticPr fontId="4"/>
  </si>
  <si>
    <t>南奥戸児童館内</t>
  </si>
  <si>
    <t>柴又児童館内</t>
    <phoneticPr fontId="4"/>
  </si>
  <si>
    <t>梅田児童館内</t>
    <phoneticPr fontId="4"/>
  </si>
  <si>
    <t>S47.5.8</t>
  </si>
  <si>
    <t>末広児童館内</t>
    <phoneticPr fontId="4"/>
  </si>
  <si>
    <t>S45.2.1</t>
  </si>
  <si>
    <t>（９）学童保育クラブ</t>
    <phoneticPr fontId="4"/>
  </si>
  <si>
    <t>5歳</t>
    <phoneticPr fontId="4"/>
  </si>
  <si>
    <t>4歳</t>
    <phoneticPr fontId="4"/>
  </si>
  <si>
    <t>3歳</t>
    <phoneticPr fontId="4"/>
  </si>
  <si>
    <t>2歳</t>
    <phoneticPr fontId="4"/>
  </si>
  <si>
    <t>1歳</t>
    <phoneticPr fontId="4"/>
  </si>
  <si>
    <t>0歳</t>
    <phoneticPr fontId="4"/>
  </si>
  <si>
    <t>年齢区分別利用者数（人）</t>
    <phoneticPr fontId="4"/>
  </si>
  <si>
    <t>（８）認証保育所</t>
    <rPh sb="3" eb="5">
      <t>ニンショウ</t>
    </rPh>
    <rPh sb="5" eb="7">
      <t>ホイク</t>
    </rPh>
    <rPh sb="7" eb="8">
      <t>ショ</t>
    </rPh>
    <phoneticPr fontId="4"/>
  </si>
  <si>
    <t>年齢区分別利用者数（人）</t>
    <rPh sb="4" eb="5">
      <t>ベツ</t>
    </rPh>
    <rPh sb="5" eb="7">
      <t>リヨウ</t>
    </rPh>
    <rPh sb="7" eb="8">
      <t>シャ</t>
    </rPh>
    <rPh sb="8" eb="9">
      <t>スウ</t>
    </rPh>
    <rPh sb="10" eb="11">
      <t>ヒト</t>
    </rPh>
    <phoneticPr fontId="4"/>
  </si>
  <si>
    <t>（７）小規模保育事業</t>
    <rPh sb="3" eb="6">
      <t>ショウキボ</t>
    </rPh>
    <rPh sb="6" eb="8">
      <t>ホイク</t>
    </rPh>
    <rPh sb="8" eb="10">
      <t>ジギョウ</t>
    </rPh>
    <phoneticPr fontId="4"/>
  </si>
  <si>
    <t>（６）家庭的保育事業</t>
    <rPh sb="5" eb="6">
      <t>テキ</t>
    </rPh>
    <rPh sb="6" eb="8">
      <t>ホイク</t>
    </rPh>
    <rPh sb="8" eb="10">
      <t>ジギョウ</t>
    </rPh>
    <phoneticPr fontId="4"/>
  </si>
  <si>
    <t>奥戸4-11-2</t>
  </si>
  <si>
    <t>亀有1-10-13-105</t>
  </si>
  <si>
    <t>柴又3-10-3</t>
  </si>
  <si>
    <t>西新小岩2-1-4</t>
  </si>
  <si>
    <t>奥戸4-1-4</t>
  </si>
  <si>
    <t>西水元3-24-12</t>
  </si>
  <si>
    <t>東立石1-2-2</t>
  </si>
  <si>
    <t>立石1-7-23</t>
  </si>
  <si>
    <t>金町1-10-2</t>
  </si>
  <si>
    <t>東金町5-16-1</t>
  </si>
  <si>
    <t>堀切2-42-3</t>
  </si>
  <si>
    <t>H9.4</t>
  </si>
  <si>
    <t>H8.4</t>
  </si>
  <si>
    <t>宝町2-6-19</t>
  </si>
  <si>
    <t>H2.4</t>
  </si>
  <si>
    <t>白鳥3-29-16</t>
  </si>
  <si>
    <t>細田3-9-26</t>
  </si>
  <si>
    <t>備考</t>
    <rPh sb="0" eb="1">
      <t>ソノウ</t>
    </rPh>
    <rPh sb="1" eb="2">
      <t>コウ</t>
    </rPh>
    <phoneticPr fontId="4"/>
  </si>
  <si>
    <t>開設
年月</t>
    <phoneticPr fontId="4"/>
  </si>
  <si>
    <t>（放課後支援課）</t>
    <rPh sb="1" eb="4">
      <t>ホウカゴ</t>
    </rPh>
    <rPh sb="4" eb="6">
      <t>シエン</t>
    </rPh>
    <rPh sb="6" eb="7">
      <t>カ</t>
    </rPh>
    <phoneticPr fontId="4"/>
  </si>
  <si>
    <t>南水元3-2-3</t>
  </si>
  <si>
    <t>柴又3-10-2</t>
  </si>
  <si>
    <t>すまいる中之台</t>
  </si>
  <si>
    <t>水元3-13-8</t>
  </si>
  <si>
    <t>東京愛育苑向島学園</t>
    <phoneticPr fontId="4"/>
  </si>
  <si>
    <t>養護施設</t>
    <phoneticPr fontId="4"/>
  </si>
  <si>
    <t>青戸4-14-15</t>
    <rPh sb="0" eb="2">
      <t>アオト</t>
    </rPh>
    <phoneticPr fontId="4"/>
  </si>
  <si>
    <t>希望の家</t>
    <phoneticPr fontId="4"/>
  </si>
  <si>
    <t>（16）児童福祉施設</t>
    <phoneticPr fontId="4"/>
  </si>
  <si>
    <t>S31.8.1</t>
  </si>
  <si>
    <t>H24.4.1</t>
  </si>
  <si>
    <t>実人員
（人）</t>
    <rPh sb="0" eb="1">
      <t>ジツ</t>
    </rPh>
    <rPh sb="1" eb="3">
      <t>ジンイン</t>
    </rPh>
    <rPh sb="5" eb="6">
      <t>ヒト</t>
    </rPh>
    <phoneticPr fontId="4"/>
  </si>
  <si>
    <t>収容世帯数
（世帯）</t>
    <rPh sb="7" eb="9">
      <t>セタイ</t>
    </rPh>
    <phoneticPr fontId="4"/>
  </si>
  <si>
    <t>建築延面積(㎡）</t>
    <rPh sb="0" eb="2">
      <t>ケンチク</t>
    </rPh>
    <rPh sb="2" eb="3">
      <t>エン</t>
    </rPh>
    <rPh sb="3" eb="5">
      <t>メンセキ</t>
    </rPh>
    <phoneticPr fontId="4"/>
  </si>
  <si>
    <r>
      <t xml:space="preserve">開設年月日
</t>
    </r>
    <r>
      <rPr>
        <sz val="8"/>
        <rFont val="ＭＳ ゴシック"/>
        <family val="3"/>
        <charset val="128"/>
      </rPr>
      <t>(認可年月日)</t>
    </r>
    <phoneticPr fontId="4"/>
  </si>
  <si>
    <t>（15）母子生活支援施設</t>
    <phoneticPr fontId="4"/>
  </si>
  <si>
    <t>（福祉管理課）</t>
    <rPh sb="3" eb="5">
      <t>カンリ</t>
    </rPh>
    <phoneticPr fontId="4"/>
  </si>
  <si>
    <t>医療証交付対象者数</t>
    <rPh sb="5" eb="7">
      <t>タイショウ</t>
    </rPh>
    <rPh sb="7" eb="8">
      <t>シャ</t>
    </rPh>
    <phoneticPr fontId="4"/>
  </si>
  <si>
    <t>（14）子ども医療費助成</t>
    <rPh sb="4" eb="5">
      <t>コ</t>
    </rPh>
    <rPh sb="10" eb="12">
      <t>ジョセイ</t>
    </rPh>
    <phoneticPr fontId="4"/>
  </si>
  <si>
    <t>（13）ひとり親家庭等ホームヘルプサービス</t>
    <rPh sb="9" eb="10">
      <t>ニワ</t>
    </rPh>
    <phoneticPr fontId="4"/>
  </si>
  <si>
    <t>特別児童扶養手当</t>
    <rPh sb="0" eb="2">
      <t>トクベツ</t>
    </rPh>
    <rPh sb="2" eb="4">
      <t>ジドウ</t>
    </rPh>
    <rPh sb="4" eb="6">
      <t>フヨウ</t>
    </rPh>
    <rPh sb="6" eb="8">
      <t>テアテ</t>
    </rPh>
    <phoneticPr fontId="4"/>
  </si>
  <si>
    <t>養育者</t>
    <phoneticPr fontId="4"/>
  </si>
  <si>
    <t>児童扶養手当</t>
    <rPh sb="0" eb="2">
      <t>ジドウ</t>
    </rPh>
    <rPh sb="2" eb="4">
      <t>フヨウ</t>
    </rPh>
    <rPh sb="4" eb="6">
      <t>テアテ</t>
    </rPh>
    <phoneticPr fontId="4"/>
  </si>
  <si>
    <t>父子世帯</t>
    <phoneticPr fontId="4"/>
  </si>
  <si>
    <t>児童育成手当</t>
    <rPh sb="0" eb="2">
      <t>ジドウ</t>
    </rPh>
    <rPh sb="2" eb="4">
      <t>イクセイ</t>
    </rPh>
    <rPh sb="4" eb="6">
      <t>テアテ</t>
    </rPh>
    <phoneticPr fontId="4"/>
  </si>
  <si>
    <t>母子世帯</t>
    <phoneticPr fontId="4"/>
  </si>
  <si>
    <t>児童手当</t>
    <rPh sb="0" eb="2">
      <t>ジドウ</t>
    </rPh>
    <rPh sb="2" eb="4">
      <t>テアテ</t>
    </rPh>
    <phoneticPr fontId="4"/>
  </si>
  <si>
    <t>（12）ひとり親家庭等医療費助成</t>
    <rPh sb="10" eb="11">
      <t>ナド</t>
    </rPh>
    <rPh sb="11" eb="14">
      <t>イリョウヒ</t>
    </rPh>
    <rPh sb="14" eb="16">
      <t>ジョセイ</t>
    </rPh>
    <phoneticPr fontId="4"/>
  </si>
  <si>
    <t>（地域教育課）</t>
    <rPh sb="1" eb="3">
      <t>チイキ</t>
    </rPh>
    <rPh sb="3" eb="5">
      <t>キョウイク</t>
    </rPh>
    <rPh sb="5" eb="6">
      <t>カ</t>
    </rPh>
    <phoneticPr fontId="4"/>
  </si>
  <si>
    <t>H16.2</t>
    <phoneticPr fontId="4"/>
  </si>
  <si>
    <t>H16.1</t>
    <phoneticPr fontId="4"/>
  </si>
  <si>
    <t>対象学年</t>
    <rPh sb="0" eb="2">
      <t>タイショウ</t>
    </rPh>
    <rPh sb="2" eb="4">
      <t>ガクネン</t>
    </rPh>
    <phoneticPr fontId="4"/>
  </si>
  <si>
    <t>開始年月</t>
    <rPh sb="0" eb="2">
      <t>カイシ</t>
    </rPh>
    <rPh sb="2" eb="4">
      <t>ネンゲツ</t>
    </rPh>
    <phoneticPr fontId="4"/>
  </si>
  <si>
    <t>実施校</t>
    <rPh sb="0" eb="2">
      <t>ジッシ</t>
    </rPh>
    <rPh sb="2" eb="3">
      <t>コウ</t>
    </rPh>
    <phoneticPr fontId="4"/>
  </si>
  <si>
    <t>（10）放課後子ども事業（わくわくチャレンジ広場）</t>
    <rPh sb="4" eb="7">
      <t>ホウカゴ</t>
    </rPh>
    <rPh sb="7" eb="8">
      <t>コ</t>
    </rPh>
    <rPh sb="10" eb="12">
      <t>ジギョウ</t>
    </rPh>
    <rPh sb="22" eb="24">
      <t>ヒロバ</t>
    </rPh>
    <phoneticPr fontId="4"/>
  </si>
  <si>
    <t>（福祉管理課）</t>
    <rPh sb="3" eb="5">
      <t>カンリ</t>
    </rPh>
    <rPh sb="5" eb="6">
      <t>カ</t>
    </rPh>
    <phoneticPr fontId="4"/>
  </si>
  <si>
    <t>同居</t>
    <phoneticPr fontId="4"/>
  </si>
  <si>
    <t>高齢者のみ世帯</t>
    <phoneticPr fontId="4"/>
  </si>
  <si>
    <t>妊産婦・その他</t>
    <phoneticPr fontId="4"/>
  </si>
  <si>
    <t>ひとり暮らし世帯</t>
    <phoneticPr fontId="4"/>
  </si>
  <si>
    <t>障害単親</t>
    <phoneticPr fontId="4"/>
  </si>
  <si>
    <t>（単位：世帯）</t>
    <rPh sb="1" eb="3">
      <t>タンイ</t>
    </rPh>
    <rPh sb="4" eb="6">
      <t>セタイ</t>
    </rPh>
    <phoneticPr fontId="2"/>
  </si>
  <si>
    <t>ひとり親</t>
    <phoneticPr fontId="4"/>
  </si>
  <si>
    <t>障害児</t>
    <phoneticPr fontId="4"/>
  </si>
  <si>
    <t>障害者</t>
    <phoneticPr fontId="4"/>
  </si>
  <si>
    <t>65歳未満</t>
    <phoneticPr fontId="4"/>
  </si>
  <si>
    <t>洗濯</t>
    <rPh sb="0" eb="2">
      <t>センタク</t>
    </rPh>
    <phoneticPr fontId="4"/>
  </si>
  <si>
    <t>話し相手</t>
    <rPh sb="0" eb="1">
      <t>ハナ</t>
    </rPh>
    <rPh sb="2" eb="4">
      <t>アイテ</t>
    </rPh>
    <phoneticPr fontId="4"/>
  </si>
  <si>
    <t>買物</t>
    <rPh sb="0" eb="1">
      <t>カ</t>
    </rPh>
    <rPh sb="1" eb="2">
      <t>モノ</t>
    </rPh>
    <phoneticPr fontId="4"/>
  </si>
  <si>
    <t>食事づくり</t>
    <rPh sb="0" eb="2">
      <t>ショクジ</t>
    </rPh>
    <phoneticPr fontId="4"/>
  </si>
  <si>
    <t>認知症</t>
    <rPh sb="0" eb="2">
      <t>ニンチ</t>
    </rPh>
    <rPh sb="2" eb="3">
      <t>ショウ</t>
    </rPh>
    <phoneticPr fontId="4"/>
  </si>
  <si>
    <t>そうじ・片付け</t>
    <phoneticPr fontId="4"/>
  </si>
  <si>
    <t>ねたきり</t>
  </si>
  <si>
    <t>65歳以上</t>
    <phoneticPr fontId="4"/>
  </si>
  <si>
    <t>件数</t>
  </si>
  <si>
    <t>内容</t>
  </si>
  <si>
    <t>人数</t>
    <rPh sb="0" eb="2">
      <t>ニンズウ</t>
    </rPh>
    <phoneticPr fontId="2"/>
  </si>
  <si>
    <t>区分</t>
    <rPh sb="0" eb="2">
      <t>クブン</t>
    </rPh>
    <phoneticPr fontId="2"/>
  </si>
  <si>
    <t>年齢</t>
    <rPh sb="0" eb="2">
      <t>ネンレイ</t>
    </rPh>
    <phoneticPr fontId="2"/>
  </si>
  <si>
    <t>ウ　サービス内容</t>
    <phoneticPr fontId="4"/>
  </si>
  <si>
    <t>イ　利用会員</t>
    <phoneticPr fontId="4"/>
  </si>
  <si>
    <t>９０歳以上</t>
    <phoneticPr fontId="4"/>
  </si>
  <si>
    <t>８０～８９歳</t>
    <phoneticPr fontId="4"/>
  </si>
  <si>
    <t>７０～７９歳</t>
    <phoneticPr fontId="4"/>
  </si>
  <si>
    <t>６０～６９歳</t>
    <phoneticPr fontId="4"/>
  </si>
  <si>
    <t>５０～５９歳</t>
    <phoneticPr fontId="4"/>
  </si>
  <si>
    <t>４０～４９歳</t>
    <phoneticPr fontId="4"/>
  </si>
  <si>
    <t>３０～３９歳</t>
    <phoneticPr fontId="4"/>
  </si>
  <si>
    <t>２０～２９歳</t>
    <phoneticPr fontId="4"/>
  </si>
  <si>
    <t>２０歳未満</t>
    <phoneticPr fontId="4"/>
  </si>
  <si>
    <t>利用会員</t>
    <phoneticPr fontId="4"/>
  </si>
  <si>
    <t>協力会員</t>
    <phoneticPr fontId="4"/>
  </si>
  <si>
    <t>ア　協力会員・利用会員年齢別内訳</t>
    <phoneticPr fontId="4"/>
  </si>
  <si>
    <t>利用件数
(件)</t>
    <phoneticPr fontId="2"/>
  </si>
  <si>
    <t>堀切3-34-1
ウェルピアかつしか内</t>
    <rPh sb="0" eb="2">
      <t>ホリキリ</t>
    </rPh>
    <phoneticPr fontId="4"/>
  </si>
  <si>
    <t>録音室</t>
    <rPh sb="0" eb="2">
      <t>ロクオン</t>
    </rPh>
    <rPh sb="2" eb="3">
      <t>シツ</t>
    </rPh>
    <phoneticPr fontId="2"/>
  </si>
  <si>
    <t>活動室</t>
    <rPh sb="0" eb="2">
      <t>カツドウ</t>
    </rPh>
    <rPh sb="2" eb="3">
      <t>シツ</t>
    </rPh>
    <phoneticPr fontId="2"/>
  </si>
  <si>
    <t>建築年月</t>
    <rPh sb="0" eb="2">
      <t>ケンチク</t>
    </rPh>
    <rPh sb="2" eb="4">
      <t>ネンゲツ</t>
    </rPh>
    <phoneticPr fontId="4"/>
  </si>
  <si>
    <t>イ　利用状況</t>
    <phoneticPr fontId="4"/>
  </si>
  <si>
    <t>ア　施設</t>
    <rPh sb="2" eb="4">
      <t>シセツ</t>
    </rPh>
    <phoneticPr fontId="4"/>
  </si>
  <si>
    <t>（西生活課・東生活課）</t>
    <rPh sb="2" eb="4">
      <t>セイカツ</t>
    </rPh>
    <rPh sb="4" eb="5">
      <t>カ</t>
    </rPh>
    <phoneticPr fontId="2"/>
  </si>
  <si>
    <t>件数
（件）</t>
    <rPh sb="4" eb="5">
      <t>ケン</t>
    </rPh>
    <phoneticPr fontId="4"/>
  </si>
  <si>
    <t>（各年度末現在）</t>
    <rPh sb="4" eb="5">
      <t>マツ</t>
    </rPh>
    <rPh sb="5" eb="7">
      <t>ゲンザイ</t>
    </rPh>
    <phoneticPr fontId="4"/>
  </si>
  <si>
    <t>（消費生活センター）</t>
    <rPh sb="1" eb="3">
      <t>ショウヒ</t>
    </rPh>
    <rPh sb="3" eb="5">
      <t>セイカツ</t>
    </rPh>
    <phoneticPr fontId="4"/>
  </si>
  <si>
    <t>利用件数（件）</t>
    <rPh sb="1" eb="2">
      <t>ヨウ</t>
    </rPh>
    <rPh sb="5" eb="6">
      <t>ケン</t>
    </rPh>
    <phoneticPr fontId="4"/>
  </si>
  <si>
    <t>利用人員（人）</t>
    <rPh sb="3" eb="4">
      <t>イン</t>
    </rPh>
    <rPh sb="5" eb="6">
      <t>ヒト</t>
    </rPh>
    <phoneticPr fontId="4"/>
  </si>
  <si>
    <t>和室</t>
  </si>
  <si>
    <t>洋室Ｄ</t>
  </si>
  <si>
    <t>洋室Ｃ</t>
  </si>
  <si>
    <t>会議室</t>
  </si>
  <si>
    <t>多目的
ホール</t>
    <phoneticPr fontId="4"/>
  </si>
  <si>
    <t>調理
実習室</t>
    <phoneticPr fontId="4"/>
  </si>
  <si>
    <t>消費者
学習室</t>
    <phoneticPr fontId="4"/>
  </si>
  <si>
    <t>（２）利用状況</t>
    <phoneticPr fontId="4"/>
  </si>
  <si>
    <t>立石5-27-1</t>
    <phoneticPr fontId="4"/>
  </si>
  <si>
    <t>（１）消費生活センター</t>
    <phoneticPr fontId="4"/>
  </si>
  <si>
    <t>その他上記以外の活動</t>
    <rPh sb="2" eb="3">
      <t>タ</t>
    </rPh>
    <rPh sb="3" eb="5">
      <t>ジョウキ</t>
    </rPh>
    <rPh sb="5" eb="7">
      <t>イガイ</t>
    </rPh>
    <rPh sb="8" eb="10">
      <t>カツドウ</t>
    </rPh>
    <phoneticPr fontId="4"/>
  </si>
  <si>
    <t>保護者等の病気、その他急用の場合の援助</t>
    <rPh sb="0" eb="3">
      <t>ホゴシャ</t>
    </rPh>
    <rPh sb="3" eb="4">
      <t>トウ</t>
    </rPh>
    <rPh sb="5" eb="7">
      <t>ビョウキ</t>
    </rPh>
    <rPh sb="10" eb="11">
      <t>タ</t>
    </rPh>
    <rPh sb="11" eb="13">
      <t>キュウヨウ</t>
    </rPh>
    <rPh sb="14" eb="16">
      <t>バアイ</t>
    </rPh>
    <rPh sb="17" eb="19">
      <t>エンジョ</t>
    </rPh>
    <phoneticPr fontId="4"/>
  </si>
  <si>
    <t>保護者等の外出の場合の援助</t>
    <rPh sb="0" eb="4">
      <t>ホゴシャトウ</t>
    </rPh>
    <rPh sb="5" eb="7">
      <t>ガイシュツ</t>
    </rPh>
    <rPh sb="8" eb="10">
      <t>バアイ</t>
    </rPh>
    <rPh sb="11" eb="13">
      <t>エンジョ</t>
    </rPh>
    <phoneticPr fontId="4"/>
  </si>
  <si>
    <t>保護者等の冠婚葬祭による外出の援助</t>
    <rPh sb="0" eb="3">
      <t>ホゴシャ</t>
    </rPh>
    <rPh sb="3" eb="4">
      <t>トウ</t>
    </rPh>
    <rPh sb="5" eb="7">
      <t>カンコン</t>
    </rPh>
    <rPh sb="7" eb="9">
      <t>ソウサイ</t>
    </rPh>
    <rPh sb="12" eb="14">
      <t>ガイシュツ</t>
    </rPh>
    <rPh sb="15" eb="17">
      <t>エンジョ</t>
    </rPh>
    <phoneticPr fontId="4"/>
  </si>
  <si>
    <t>保護者等の求職活動中の援助</t>
    <rPh sb="0" eb="4">
      <t>ホゴシャトウ</t>
    </rPh>
    <rPh sb="5" eb="7">
      <t>キュウショク</t>
    </rPh>
    <rPh sb="7" eb="9">
      <t>カツドウ</t>
    </rPh>
    <rPh sb="9" eb="10">
      <t>チュウ</t>
    </rPh>
    <rPh sb="11" eb="13">
      <t>エンジョ</t>
    </rPh>
    <phoneticPr fontId="4"/>
  </si>
  <si>
    <t>保護者等の短期間・臨時的就労の場合の援助</t>
    <rPh sb="0" eb="3">
      <t>ホゴシャ</t>
    </rPh>
    <rPh sb="3" eb="4">
      <t>トウ</t>
    </rPh>
    <rPh sb="5" eb="8">
      <t>タンキカン</t>
    </rPh>
    <rPh sb="9" eb="12">
      <t>リンジテキ</t>
    </rPh>
    <rPh sb="12" eb="14">
      <t>シュウロウ</t>
    </rPh>
    <rPh sb="15" eb="17">
      <t>バアイ</t>
    </rPh>
    <rPh sb="18" eb="20">
      <t>エンジョ</t>
    </rPh>
    <phoneticPr fontId="4"/>
  </si>
  <si>
    <t>保育所等施設入所前の援助</t>
    <rPh sb="0" eb="2">
      <t>ホイク</t>
    </rPh>
    <rPh sb="2" eb="3">
      <t>ショ</t>
    </rPh>
    <rPh sb="3" eb="4">
      <t>トウ</t>
    </rPh>
    <rPh sb="4" eb="6">
      <t>シセツ</t>
    </rPh>
    <rPh sb="6" eb="8">
      <t>ニュウショ</t>
    </rPh>
    <rPh sb="8" eb="9">
      <t>マエ</t>
    </rPh>
    <rPh sb="10" eb="12">
      <t>エンジョ</t>
    </rPh>
    <phoneticPr fontId="4"/>
  </si>
  <si>
    <t>保育所・学校等休み時の援助</t>
    <rPh sb="0" eb="2">
      <t>ホイク</t>
    </rPh>
    <rPh sb="2" eb="3">
      <t>ショ</t>
    </rPh>
    <rPh sb="4" eb="7">
      <t>ガッコウトウ</t>
    </rPh>
    <rPh sb="7" eb="8">
      <t>ヤス</t>
    </rPh>
    <rPh sb="9" eb="10">
      <t>ジ</t>
    </rPh>
    <rPh sb="11" eb="13">
      <t>エンジョ</t>
    </rPh>
    <phoneticPr fontId="4"/>
  </si>
  <si>
    <t>子どもの習い事等の場合の援助</t>
    <rPh sb="0" eb="1">
      <t>コ</t>
    </rPh>
    <rPh sb="4" eb="5">
      <t>ナラ</t>
    </rPh>
    <rPh sb="6" eb="7">
      <t>ゴト</t>
    </rPh>
    <rPh sb="7" eb="8">
      <t>トウ</t>
    </rPh>
    <rPh sb="9" eb="11">
      <t>バアイ</t>
    </rPh>
    <rPh sb="12" eb="14">
      <t>エンジョ</t>
    </rPh>
    <phoneticPr fontId="4"/>
  </si>
  <si>
    <t>子どもの病気時の援助</t>
    <rPh sb="0" eb="1">
      <t>コ</t>
    </rPh>
    <rPh sb="4" eb="6">
      <t>ビョウキ</t>
    </rPh>
    <rPh sb="6" eb="7">
      <t>ジ</t>
    </rPh>
    <rPh sb="8" eb="10">
      <t>エンジョ</t>
    </rPh>
    <phoneticPr fontId="4"/>
  </si>
  <si>
    <t>学童保育からの帰宅後の預かり</t>
    <rPh sb="0" eb="2">
      <t>ガクドウ</t>
    </rPh>
    <rPh sb="2" eb="4">
      <t>ホイク</t>
    </rPh>
    <rPh sb="7" eb="10">
      <t>キタクゴ</t>
    </rPh>
    <rPh sb="11" eb="12">
      <t>アズ</t>
    </rPh>
    <phoneticPr fontId="4"/>
  </si>
  <si>
    <t>学童保育の迎え及び帰宅後の預かり</t>
    <rPh sb="0" eb="2">
      <t>ガクドウ</t>
    </rPh>
    <rPh sb="2" eb="4">
      <t>ホイク</t>
    </rPh>
    <rPh sb="5" eb="6">
      <t>ムカ</t>
    </rPh>
    <rPh sb="7" eb="8">
      <t>オヨ</t>
    </rPh>
    <rPh sb="9" eb="12">
      <t>キタクゴ</t>
    </rPh>
    <rPh sb="13" eb="14">
      <t>アズ</t>
    </rPh>
    <phoneticPr fontId="4"/>
  </si>
  <si>
    <t>学童保育の送り又は迎え</t>
    <rPh sb="0" eb="2">
      <t>ガクドウ</t>
    </rPh>
    <rPh sb="2" eb="4">
      <t>ホイク</t>
    </rPh>
    <rPh sb="5" eb="6">
      <t>オク</t>
    </rPh>
    <rPh sb="7" eb="8">
      <t>マタ</t>
    </rPh>
    <rPh sb="9" eb="10">
      <t>ムカ</t>
    </rPh>
    <phoneticPr fontId="4"/>
  </si>
  <si>
    <t>保育所・幼稚園までの送り及び迎え</t>
    <rPh sb="0" eb="2">
      <t>ホイク</t>
    </rPh>
    <rPh sb="2" eb="3">
      <t>ショ</t>
    </rPh>
    <rPh sb="4" eb="7">
      <t>ヨウチエン</t>
    </rPh>
    <rPh sb="10" eb="11">
      <t>オク</t>
    </rPh>
    <rPh sb="12" eb="13">
      <t>オヨ</t>
    </rPh>
    <rPh sb="14" eb="15">
      <t>ムカ</t>
    </rPh>
    <phoneticPr fontId="4"/>
  </si>
  <si>
    <t>保育所・幼稚園の帰宅後の預かり</t>
    <rPh sb="0" eb="2">
      <t>ホイク</t>
    </rPh>
    <rPh sb="2" eb="3">
      <t>ショ</t>
    </rPh>
    <rPh sb="4" eb="7">
      <t>ヨウチエン</t>
    </rPh>
    <rPh sb="8" eb="11">
      <t>キタクゴ</t>
    </rPh>
    <rPh sb="12" eb="13">
      <t>アズ</t>
    </rPh>
    <phoneticPr fontId="4"/>
  </si>
  <si>
    <t>回数</t>
  </si>
  <si>
    <t>（単位：回）</t>
    <rPh sb="1" eb="3">
      <t>タンイ</t>
    </rPh>
    <rPh sb="4" eb="5">
      <t>カイ</t>
    </rPh>
    <phoneticPr fontId="4"/>
  </si>
  <si>
    <t>イ　活動内容</t>
    <phoneticPr fontId="4"/>
  </si>
  <si>
    <t>奥戸、東新小岩、新小岩、西新小岩</t>
    <rPh sb="8" eb="11">
      <t>シンコイワ</t>
    </rPh>
    <rPh sb="12" eb="16">
      <t>ニシシンコイワ</t>
    </rPh>
    <phoneticPr fontId="4"/>
  </si>
  <si>
    <t>青戸、立石、四つ木、東立石、東四つ木</t>
    <rPh sb="6" eb="7">
      <t>ヨ</t>
    </rPh>
    <rPh sb="8" eb="9">
      <t>ギ</t>
    </rPh>
    <rPh sb="10" eb="13">
      <t>ヒガシタテイシ</t>
    </rPh>
    <rPh sb="14" eb="16">
      <t>ヒガシヨ</t>
    </rPh>
    <rPh sb="17" eb="18">
      <t>ギ</t>
    </rPh>
    <phoneticPr fontId="4"/>
  </si>
  <si>
    <t>亀有、白鳥、小菅、西亀有、お花茶屋、
堀切、東堀切、宝町</t>
    <rPh sb="6" eb="8">
      <t>コスゲ</t>
    </rPh>
    <rPh sb="9" eb="12">
      <t>ニシカメアリ</t>
    </rPh>
    <rPh sb="14" eb="17">
      <t>ハナヂャヤ</t>
    </rPh>
    <rPh sb="19" eb="21">
      <t>ホリキリ</t>
    </rPh>
    <rPh sb="22" eb="25">
      <t>ヒガシホリキリ</t>
    </rPh>
    <rPh sb="26" eb="28">
      <t>タカラマチ</t>
    </rPh>
    <phoneticPr fontId="4"/>
  </si>
  <si>
    <t>金町、柴又、高砂、新宿、鎌倉、細田</t>
    <rPh sb="6" eb="8">
      <t>タカサゴ</t>
    </rPh>
    <rPh sb="9" eb="11">
      <t>ニイジュク</t>
    </rPh>
    <rPh sb="12" eb="14">
      <t>カマクラ</t>
    </rPh>
    <rPh sb="15" eb="17">
      <t>ホソダ</t>
    </rPh>
    <phoneticPr fontId="4"/>
  </si>
  <si>
    <t>西水元、東金町、水元、東水元、南水元</t>
    <rPh sb="8" eb="10">
      <t>ミズモト</t>
    </rPh>
    <rPh sb="11" eb="14">
      <t>ヒガシミズモト</t>
    </rPh>
    <rPh sb="15" eb="18">
      <t>ミナミミズモト</t>
    </rPh>
    <phoneticPr fontId="4"/>
  </si>
  <si>
    <t>両方</t>
  </si>
  <si>
    <t>サポート</t>
  </si>
  <si>
    <t>ファミリー</t>
    <phoneticPr fontId="4"/>
  </si>
  <si>
    <t>登録会員数</t>
    <rPh sb="3" eb="4">
      <t>イン</t>
    </rPh>
    <phoneticPr fontId="4"/>
  </si>
  <si>
    <t>地区</t>
    <rPh sb="0" eb="2">
      <t>チク</t>
    </rPh>
    <phoneticPr fontId="4"/>
  </si>
  <si>
    <t>ブロック</t>
    <phoneticPr fontId="4"/>
  </si>
  <si>
    <t>ア　ブロック別会員登録者数</t>
    <phoneticPr fontId="4"/>
  </si>
  <si>
    <t>(都市計画課）</t>
    <rPh sb="1" eb="3">
      <t>トシ</t>
    </rPh>
    <rPh sb="3" eb="5">
      <t>ケイカク</t>
    </rPh>
    <rPh sb="5" eb="6">
      <t>カ</t>
    </rPh>
    <phoneticPr fontId="4"/>
  </si>
  <si>
    <t>面積</t>
    <rPh sb="0" eb="2">
      <t>メンセキ</t>
    </rPh>
    <phoneticPr fontId="4"/>
  </si>
  <si>
    <t>景観地区</t>
    <rPh sb="0" eb="2">
      <t>ケイカン</t>
    </rPh>
    <rPh sb="2" eb="4">
      <t>チク</t>
    </rPh>
    <phoneticPr fontId="4"/>
  </si>
  <si>
    <t>風致地区</t>
    <phoneticPr fontId="4"/>
  </si>
  <si>
    <t>準防火地域</t>
    <phoneticPr fontId="4"/>
  </si>
  <si>
    <t>防火地域</t>
    <phoneticPr fontId="4"/>
  </si>
  <si>
    <t>特定街区</t>
    <phoneticPr fontId="4"/>
  </si>
  <si>
    <t>最低限度</t>
    <rPh sb="0" eb="2">
      <t>サイテイ</t>
    </rPh>
    <rPh sb="2" eb="4">
      <t>ゲンド</t>
    </rPh>
    <phoneticPr fontId="4"/>
  </si>
  <si>
    <t>最高限度</t>
    <phoneticPr fontId="4"/>
  </si>
  <si>
    <t>高度
地区</t>
    <rPh sb="0" eb="2">
      <t>コウド</t>
    </rPh>
    <rPh sb="3" eb="5">
      <t>チク</t>
    </rPh>
    <phoneticPr fontId="4"/>
  </si>
  <si>
    <t>特別工業地区</t>
    <phoneticPr fontId="4"/>
  </si>
  <si>
    <t>面積</t>
  </si>
  <si>
    <t>R元.11.8</t>
    <rPh sb="1" eb="2">
      <t>モト</t>
    </rPh>
    <phoneticPr fontId="4"/>
  </si>
  <si>
    <t>約7.6</t>
    <rPh sb="0" eb="1">
      <t>ヤク</t>
    </rPh>
    <phoneticPr fontId="4"/>
  </si>
  <si>
    <t>東金町一丁目西地区地区計画</t>
    <rPh sb="0" eb="1">
      <t>ヒガシ</t>
    </rPh>
    <rPh sb="1" eb="3">
      <t>カナマチ</t>
    </rPh>
    <rPh sb="3" eb="6">
      <t>イチチョウメ</t>
    </rPh>
    <rPh sb="6" eb="7">
      <t>ニシ</t>
    </rPh>
    <rPh sb="7" eb="9">
      <t>チク</t>
    </rPh>
    <rPh sb="9" eb="11">
      <t>チク</t>
    </rPh>
    <rPh sb="11" eb="13">
      <t>ケイカク</t>
    </rPh>
    <phoneticPr fontId="4"/>
  </si>
  <si>
    <t>R元.6.3</t>
    <rPh sb="1" eb="2">
      <t>ガン</t>
    </rPh>
    <phoneticPr fontId="4"/>
  </si>
  <si>
    <t>約1.0</t>
    <rPh sb="0" eb="1">
      <t>ヤク</t>
    </rPh>
    <phoneticPr fontId="4"/>
  </si>
  <si>
    <t>立石駅南口東地区地区計画</t>
    <rPh sb="0" eb="2">
      <t>タテイシ</t>
    </rPh>
    <rPh sb="2" eb="3">
      <t>エキ</t>
    </rPh>
    <rPh sb="3" eb="5">
      <t>ミナミグチ</t>
    </rPh>
    <rPh sb="5" eb="6">
      <t>ヒガシ</t>
    </rPh>
    <rPh sb="6" eb="8">
      <t>チク</t>
    </rPh>
    <rPh sb="8" eb="10">
      <t>チク</t>
    </rPh>
    <rPh sb="10" eb="12">
      <t>ケイカク</t>
    </rPh>
    <phoneticPr fontId="4"/>
  </si>
  <si>
    <t>約2.2</t>
  </si>
  <si>
    <t>立石駅北口地区地区計画</t>
    <rPh sb="0" eb="2">
      <t>タテイシ</t>
    </rPh>
    <rPh sb="2" eb="3">
      <t>エキ</t>
    </rPh>
    <rPh sb="3" eb="5">
      <t>キタグチ</t>
    </rPh>
    <rPh sb="5" eb="7">
      <t>チク</t>
    </rPh>
    <rPh sb="7" eb="9">
      <t>チク</t>
    </rPh>
    <rPh sb="9" eb="11">
      <t>ケイカク</t>
    </rPh>
    <phoneticPr fontId="4"/>
  </si>
  <si>
    <t>約68.5</t>
  </si>
  <si>
    <t>堀切二丁目周辺及び四丁目地区防災街区整備地区計画</t>
    <rPh sb="0" eb="2">
      <t>ホリキリ</t>
    </rPh>
    <rPh sb="2" eb="5">
      <t>２チョウメ</t>
    </rPh>
    <rPh sb="5" eb="7">
      <t>シュウヘン</t>
    </rPh>
    <rPh sb="7" eb="8">
      <t>オヨ</t>
    </rPh>
    <rPh sb="9" eb="10">
      <t>４</t>
    </rPh>
    <rPh sb="10" eb="12">
      <t>チョウメ</t>
    </rPh>
    <rPh sb="12" eb="14">
      <t>チク</t>
    </rPh>
    <rPh sb="14" eb="16">
      <t>ボウサイ</t>
    </rPh>
    <rPh sb="16" eb="18">
      <t>ガイク</t>
    </rPh>
    <phoneticPr fontId="4"/>
  </si>
  <si>
    <t>（都市計画課）</t>
    <rPh sb="1" eb="3">
      <t>トシ</t>
    </rPh>
    <rPh sb="3" eb="5">
      <t>ケイカク</t>
    </rPh>
    <rPh sb="5" eb="6">
      <t>カ</t>
    </rPh>
    <phoneticPr fontId="4"/>
  </si>
  <si>
    <t>H26.12.18</t>
    <phoneticPr fontId="4"/>
  </si>
  <si>
    <t>約18.8</t>
  </si>
  <si>
    <t>東新小岩二丁目地区地区計画</t>
    <phoneticPr fontId="4"/>
  </si>
  <si>
    <t>工業専用地域</t>
    <phoneticPr fontId="4"/>
  </si>
  <si>
    <t>H24.11.1</t>
    <phoneticPr fontId="4"/>
  </si>
  <si>
    <t>約4.5</t>
    <rPh sb="0" eb="1">
      <t>ヤク</t>
    </rPh>
    <phoneticPr fontId="4"/>
  </si>
  <si>
    <t>新小岩駅南口地区地区計画</t>
    <rPh sb="0" eb="3">
      <t>シンコイワ</t>
    </rPh>
    <rPh sb="3" eb="4">
      <t>エキ</t>
    </rPh>
    <rPh sb="4" eb="5">
      <t>ミナミ</t>
    </rPh>
    <rPh sb="5" eb="6">
      <t>クチ</t>
    </rPh>
    <rPh sb="6" eb="8">
      <t>チク</t>
    </rPh>
    <rPh sb="8" eb="10">
      <t>チク</t>
    </rPh>
    <rPh sb="10" eb="12">
      <t>ケイカク</t>
    </rPh>
    <phoneticPr fontId="4"/>
  </si>
  <si>
    <t>工業地域</t>
    <phoneticPr fontId="4"/>
  </si>
  <si>
    <t>H24.8.1</t>
    <phoneticPr fontId="4"/>
  </si>
  <si>
    <t>約68.2</t>
    <rPh sb="0" eb="1">
      <t>ヤク</t>
    </rPh>
    <phoneticPr fontId="4"/>
  </si>
  <si>
    <t>四ツ木駅周辺地区防災街区整備地区計画</t>
    <rPh sb="0" eb="1">
      <t>ヨ</t>
    </rPh>
    <rPh sb="2" eb="4">
      <t>ギエキ</t>
    </rPh>
    <rPh sb="4" eb="6">
      <t>シュウヘン</t>
    </rPh>
    <rPh sb="6" eb="8">
      <t>チク</t>
    </rPh>
    <rPh sb="8" eb="10">
      <t>ボウサイ</t>
    </rPh>
    <rPh sb="10" eb="12">
      <t>ガイク</t>
    </rPh>
    <rPh sb="12" eb="14">
      <t>セイビ</t>
    </rPh>
    <rPh sb="14" eb="16">
      <t>チク</t>
    </rPh>
    <rPh sb="16" eb="18">
      <t>ケイカク</t>
    </rPh>
    <phoneticPr fontId="4"/>
  </si>
  <si>
    <t>準工業地域</t>
    <phoneticPr fontId="4"/>
  </si>
  <si>
    <t>H22.6.21</t>
    <phoneticPr fontId="4"/>
  </si>
  <si>
    <t>約26.1</t>
    <rPh sb="0" eb="1">
      <t>ヤク</t>
    </rPh>
    <phoneticPr fontId="4"/>
  </si>
  <si>
    <t>奥戸四丁目地区地区計画</t>
    <rPh sb="0" eb="2">
      <t>オクド</t>
    </rPh>
    <rPh sb="2" eb="3">
      <t>ヨン</t>
    </rPh>
    <rPh sb="3" eb="5">
      <t>チョウメ</t>
    </rPh>
    <rPh sb="5" eb="7">
      <t>チク</t>
    </rPh>
    <rPh sb="7" eb="9">
      <t>チク</t>
    </rPh>
    <rPh sb="9" eb="11">
      <t>ケイカク</t>
    </rPh>
    <phoneticPr fontId="4"/>
  </si>
  <si>
    <t>商業地域</t>
    <phoneticPr fontId="4"/>
  </si>
  <si>
    <t>H21.3.30</t>
    <phoneticPr fontId="4"/>
  </si>
  <si>
    <t>約21.7</t>
    <rPh sb="0" eb="1">
      <t>ヤク</t>
    </rPh>
    <phoneticPr fontId="4"/>
  </si>
  <si>
    <t>東立石四丁目地区防災街区整備地区計画</t>
    <rPh sb="0" eb="1">
      <t>ヒガシ</t>
    </rPh>
    <rPh sb="1" eb="3">
      <t>タテイシ</t>
    </rPh>
    <rPh sb="3" eb="6">
      <t>ヨンチョウメ</t>
    </rPh>
    <rPh sb="6" eb="8">
      <t>チク</t>
    </rPh>
    <rPh sb="8" eb="10">
      <t>ボウサイ</t>
    </rPh>
    <rPh sb="10" eb="12">
      <t>ガイク</t>
    </rPh>
    <rPh sb="12" eb="14">
      <t>セイビ</t>
    </rPh>
    <rPh sb="14" eb="16">
      <t>チク</t>
    </rPh>
    <rPh sb="16" eb="18">
      <t>ケイカク</t>
    </rPh>
    <phoneticPr fontId="4"/>
  </si>
  <si>
    <t>近隣商業地域</t>
    <phoneticPr fontId="4"/>
  </si>
  <si>
    <t>H20.10.21</t>
    <phoneticPr fontId="4"/>
  </si>
  <si>
    <t>約5.5</t>
    <rPh sb="0" eb="1">
      <t>ヤク</t>
    </rPh>
    <phoneticPr fontId="4"/>
  </si>
  <si>
    <t>南水元一丁目・二丁目地区地区計画</t>
    <rPh sb="0" eb="1">
      <t>ミナミ</t>
    </rPh>
    <rPh sb="1" eb="3">
      <t>ミズモト</t>
    </rPh>
    <rPh sb="3" eb="4">
      <t>イチ</t>
    </rPh>
    <rPh sb="4" eb="5">
      <t>チョウ</t>
    </rPh>
    <rPh sb="5" eb="6">
      <t>メ</t>
    </rPh>
    <rPh sb="7" eb="8">
      <t>ニ</t>
    </rPh>
    <rPh sb="8" eb="10">
      <t>チョウメ</t>
    </rPh>
    <rPh sb="10" eb="12">
      <t>チク</t>
    </rPh>
    <rPh sb="12" eb="14">
      <t>チク</t>
    </rPh>
    <rPh sb="14" eb="16">
      <t>ケイカク</t>
    </rPh>
    <phoneticPr fontId="4"/>
  </si>
  <si>
    <t>準住居地域</t>
    <phoneticPr fontId="4"/>
  </si>
  <si>
    <t>H20.10.6</t>
    <phoneticPr fontId="4"/>
  </si>
  <si>
    <t>約21.4</t>
    <rPh sb="0" eb="1">
      <t>ヤク</t>
    </rPh>
    <phoneticPr fontId="4"/>
  </si>
  <si>
    <t>青戸六・七丁目地区地区計画</t>
    <rPh sb="0" eb="2">
      <t>アオト</t>
    </rPh>
    <rPh sb="2" eb="3">
      <t>ロク</t>
    </rPh>
    <rPh sb="4" eb="5">
      <t>シチ</t>
    </rPh>
    <rPh sb="5" eb="7">
      <t>チョウメ</t>
    </rPh>
    <rPh sb="7" eb="9">
      <t>チク</t>
    </rPh>
    <rPh sb="9" eb="11">
      <t>チク</t>
    </rPh>
    <rPh sb="11" eb="13">
      <t>ケイカク</t>
    </rPh>
    <phoneticPr fontId="4"/>
  </si>
  <si>
    <t>第二種住居地域</t>
    <rPh sb="1" eb="2">
      <t>２</t>
    </rPh>
    <phoneticPr fontId="4"/>
  </si>
  <si>
    <t>H20.8.8</t>
    <phoneticPr fontId="4"/>
  </si>
  <si>
    <t>約13.8</t>
    <rPh sb="0" eb="1">
      <t>ヤク</t>
    </rPh>
    <phoneticPr fontId="4"/>
  </si>
  <si>
    <t>高砂四丁目地区地区計画</t>
    <rPh sb="0" eb="2">
      <t>タカサゴ</t>
    </rPh>
    <rPh sb="2" eb="3">
      <t>ヨン</t>
    </rPh>
    <rPh sb="3" eb="5">
      <t>チョウメ</t>
    </rPh>
    <rPh sb="5" eb="7">
      <t>チク</t>
    </rPh>
    <rPh sb="7" eb="9">
      <t>チク</t>
    </rPh>
    <rPh sb="9" eb="11">
      <t>ケイカク</t>
    </rPh>
    <phoneticPr fontId="4"/>
  </si>
  <si>
    <t>第一種住居地域</t>
    <rPh sb="1" eb="2">
      <t>１</t>
    </rPh>
    <phoneticPr fontId="4"/>
  </si>
  <si>
    <t>H18.4.5</t>
    <phoneticPr fontId="4"/>
  </si>
  <si>
    <t>約33.0</t>
    <rPh sb="0" eb="1">
      <t>ヤク</t>
    </rPh>
    <phoneticPr fontId="4"/>
  </si>
  <si>
    <t>小菅一丁目地区地区計画</t>
    <rPh sb="0" eb="2">
      <t>コスゲ</t>
    </rPh>
    <rPh sb="2" eb="3">
      <t>イチ</t>
    </rPh>
    <rPh sb="3" eb="5">
      <t>チョウメ</t>
    </rPh>
    <rPh sb="5" eb="7">
      <t>チク</t>
    </rPh>
    <rPh sb="7" eb="9">
      <t>チク</t>
    </rPh>
    <rPh sb="9" eb="11">
      <t>ケイカク</t>
    </rPh>
    <phoneticPr fontId="4"/>
  </si>
  <si>
    <t>第二種中高層住居専用地域</t>
    <rPh sb="1" eb="2">
      <t>２</t>
    </rPh>
    <phoneticPr fontId="4"/>
  </si>
  <si>
    <t>H17.11.25</t>
    <phoneticPr fontId="4"/>
  </si>
  <si>
    <t>約33.3</t>
    <rPh sb="0" eb="1">
      <t>ヤク</t>
    </rPh>
    <phoneticPr fontId="4"/>
  </si>
  <si>
    <t>新宿六丁目地区地区計画</t>
    <rPh sb="0" eb="2">
      <t>ニイジュク</t>
    </rPh>
    <rPh sb="2" eb="5">
      <t>ロクチョウメ</t>
    </rPh>
    <rPh sb="5" eb="7">
      <t>チク</t>
    </rPh>
    <rPh sb="7" eb="9">
      <t>チク</t>
    </rPh>
    <rPh sb="9" eb="11">
      <t>ケイカク</t>
    </rPh>
    <phoneticPr fontId="4"/>
  </si>
  <si>
    <t>第一種中高層住居専用地域</t>
    <rPh sb="1" eb="2">
      <t>１</t>
    </rPh>
    <phoneticPr fontId="4"/>
  </si>
  <si>
    <t>H16.11.15</t>
    <phoneticPr fontId="4"/>
  </si>
  <si>
    <t>約2.5</t>
    <rPh sb="0" eb="1">
      <t>ヤク</t>
    </rPh>
    <phoneticPr fontId="4"/>
  </si>
  <si>
    <t>さくら並木の道沿道地区地区計画</t>
    <rPh sb="3" eb="5">
      <t>ナミキ</t>
    </rPh>
    <rPh sb="6" eb="7">
      <t>ミチ</t>
    </rPh>
    <rPh sb="7" eb="9">
      <t>エンドウ</t>
    </rPh>
    <rPh sb="9" eb="11">
      <t>チク</t>
    </rPh>
    <rPh sb="11" eb="13">
      <t>チク</t>
    </rPh>
    <rPh sb="13" eb="15">
      <t>ケイカク</t>
    </rPh>
    <phoneticPr fontId="4"/>
  </si>
  <si>
    <t>第二種低層住居専用地域</t>
    <rPh sb="1" eb="2">
      <t>２</t>
    </rPh>
    <phoneticPr fontId="4"/>
  </si>
  <si>
    <t>H16.10.14</t>
    <phoneticPr fontId="4"/>
  </si>
  <si>
    <t>約8.8</t>
    <rPh sb="0" eb="1">
      <t>ヤク</t>
    </rPh>
    <phoneticPr fontId="4"/>
  </si>
  <si>
    <t>東新小岩一丁目地区地区計画</t>
    <rPh sb="0" eb="4">
      <t>ヒガシシンコイワ</t>
    </rPh>
    <rPh sb="4" eb="7">
      <t>イッチョウメ</t>
    </rPh>
    <rPh sb="7" eb="9">
      <t>チク</t>
    </rPh>
    <rPh sb="9" eb="11">
      <t>チク</t>
    </rPh>
    <rPh sb="11" eb="13">
      <t>ケイカク</t>
    </rPh>
    <phoneticPr fontId="4"/>
  </si>
  <si>
    <t>第一種低層住居専用地域</t>
    <rPh sb="1" eb="2">
      <t>１</t>
    </rPh>
    <phoneticPr fontId="4"/>
  </si>
  <si>
    <t>H16.6.24</t>
    <phoneticPr fontId="4"/>
  </si>
  <si>
    <t>約6.9</t>
    <rPh sb="0" eb="1">
      <t>ヤク</t>
    </rPh>
    <phoneticPr fontId="4"/>
  </si>
  <si>
    <t>亀有駅東地区地区計画</t>
    <rPh sb="0" eb="3">
      <t>カメアリエキ</t>
    </rPh>
    <rPh sb="3" eb="4">
      <t>ヒガシ</t>
    </rPh>
    <rPh sb="4" eb="6">
      <t>チク</t>
    </rPh>
    <rPh sb="6" eb="8">
      <t>チク</t>
    </rPh>
    <rPh sb="8" eb="10">
      <t>ケイカク</t>
    </rPh>
    <phoneticPr fontId="4"/>
  </si>
  <si>
    <t>無指定面積</t>
    <phoneticPr fontId="4"/>
  </si>
  <si>
    <t>H8.5.31</t>
    <phoneticPr fontId="4"/>
  </si>
  <si>
    <t>約1.2</t>
  </si>
  <si>
    <t>花の木通り沿道地区地区計画</t>
    <rPh sb="9" eb="11">
      <t>チク</t>
    </rPh>
    <phoneticPr fontId="4"/>
  </si>
  <si>
    <t>指定面積</t>
    <phoneticPr fontId="4"/>
  </si>
  <si>
    <t>用途
面積</t>
    <rPh sb="0" eb="2">
      <t>ヨウト</t>
    </rPh>
    <rPh sb="3" eb="5">
      <t>メンセキ</t>
    </rPh>
    <phoneticPr fontId="4"/>
  </si>
  <si>
    <t>H6.4.19</t>
    <phoneticPr fontId="4"/>
  </si>
  <si>
    <t>約2.1</t>
  </si>
  <si>
    <t>新柴又駅周辺地区地区計画</t>
    <phoneticPr fontId="4"/>
  </si>
  <si>
    <t>都市計画区域</t>
    <phoneticPr fontId="4"/>
  </si>
  <si>
    <t>H3.1.4</t>
    <phoneticPr fontId="4"/>
  </si>
  <si>
    <t>約26.6</t>
  </si>
  <si>
    <t>葛飾区環状七号線沿道地区計画</t>
    <rPh sb="0" eb="2">
      <t>カツシカ</t>
    </rPh>
    <rPh sb="2" eb="3">
      <t>ク</t>
    </rPh>
    <rPh sb="3" eb="5">
      <t>カンジョウ</t>
    </rPh>
    <phoneticPr fontId="4"/>
  </si>
  <si>
    <t>都市計画決定</t>
    <phoneticPr fontId="4"/>
  </si>
  <si>
    <t>（単位：ha）</t>
  </si>
  <si>
    <t>（住環境整備課）</t>
    <rPh sb="1" eb="4">
      <t>ジュウカンキョウ</t>
    </rPh>
    <rPh sb="4" eb="6">
      <t>セイビ</t>
    </rPh>
    <rPh sb="6" eb="7">
      <t>カ</t>
    </rPh>
    <phoneticPr fontId="4"/>
  </si>
  <si>
    <t>区民住宅</t>
    <rPh sb="0" eb="2">
      <t>クミン</t>
    </rPh>
    <rPh sb="2" eb="4">
      <t>ジュウタク</t>
    </rPh>
    <phoneticPr fontId="4"/>
  </si>
  <si>
    <t>区営住宅</t>
    <rPh sb="0" eb="2">
      <t>クエイ</t>
    </rPh>
    <rPh sb="2" eb="4">
      <t>ジュウタク</t>
    </rPh>
    <phoneticPr fontId="4"/>
  </si>
  <si>
    <t>種別</t>
    <rPh sb="0" eb="2">
      <t>シュベツ</t>
    </rPh>
    <phoneticPr fontId="2"/>
  </si>
  <si>
    <t>（２）区営住宅等</t>
    <rPh sb="7" eb="8">
      <t>トウ</t>
    </rPh>
    <phoneticPr fontId="4"/>
  </si>
  <si>
    <t>(建築課)</t>
    <phoneticPr fontId="4"/>
  </si>
  <si>
    <t>分譲住宅</t>
  </si>
  <si>
    <t>給与住宅</t>
  </si>
  <si>
    <t>貸家</t>
  </si>
  <si>
    <t>持家</t>
  </si>
  <si>
    <t>（１）建築物確認数（住宅利用別）</t>
    <phoneticPr fontId="4"/>
  </si>
  <si>
    <t>１　地域街づくり</t>
    <phoneticPr fontId="4"/>
  </si>
  <si>
    <t>(件)</t>
  </si>
  <si>
    <t>助成金の交付件数</t>
    <phoneticPr fontId="4"/>
  </si>
  <si>
    <t>(ｍ)</t>
  </si>
  <si>
    <t>後退整備件数</t>
    <phoneticPr fontId="4"/>
  </si>
  <si>
    <t>（地域防災課）</t>
    <rPh sb="1" eb="3">
      <t>チイキ</t>
    </rPh>
    <phoneticPr fontId="4"/>
  </si>
  <si>
    <t>四つ木4-24-11</t>
    <rPh sb="0" eb="1">
      <t>ヨ</t>
    </rPh>
    <rPh sb="2" eb="3">
      <t>キ</t>
    </rPh>
    <phoneticPr fontId="4"/>
  </si>
  <si>
    <t>四つ木四丁目公園内</t>
    <rPh sb="0" eb="1">
      <t>ヨ</t>
    </rPh>
    <rPh sb="2" eb="3">
      <t>キ</t>
    </rPh>
    <rPh sb="3" eb="4">
      <t>４</t>
    </rPh>
    <rPh sb="4" eb="6">
      <t>チョウメ</t>
    </rPh>
    <rPh sb="6" eb="8">
      <t>コウエン</t>
    </rPh>
    <rPh sb="8" eb="9">
      <t>ナイ</t>
    </rPh>
    <phoneticPr fontId="4"/>
  </si>
  <si>
    <t>堀切2-44-10</t>
    <rPh sb="0" eb="2">
      <t>ホリキリ</t>
    </rPh>
    <phoneticPr fontId="4"/>
  </si>
  <si>
    <t>堀切二丁目公園内</t>
    <rPh sb="0" eb="2">
      <t>ホリキリ</t>
    </rPh>
    <rPh sb="2" eb="3">
      <t>２</t>
    </rPh>
    <rPh sb="3" eb="5">
      <t>チョウメ</t>
    </rPh>
    <rPh sb="5" eb="7">
      <t>コウエン</t>
    </rPh>
    <rPh sb="7" eb="8">
      <t>ナイ</t>
    </rPh>
    <phoneticPr fontId="4"/>
  </si>
  <si>
    <t>渋江東公園内応急給水槽</t>
    <rPh sb="0" eb="2">
      <t>シブエ</t>
    </rPh>
    <rPh sb="2" eb="3">
      <t>ヒガシ</t>
    </rPh>
    <phoneticPr fontId="4"/>
  </si>
  <si>
    <t>文化会館内</t>
  </si>
  <si>
    <t>新小岩公園内応急給水槽</t>
    <phoneticPr fontId="4"/>
  </si>
  <si>
    <t>上千葉公園内応急給水槽</t>
    <phoneticPr fontId="4"/>
  </si>
  <si>
    <t>高砂4-3-1</t>
  </si>
  <si>
    <t>高砂北公園内</t>
  </si>
  <si>
    <t>水元給水所</t>
    <phoneticPr fontId="4"/>
  </si>
  <si>
    <t>青戸4-23-1</t>
  </si>
  <si>
    <t>青戸平和公園内</t>
  </si>
  <si>
    <t>金町浄水場</t>
    <phoneticPr fontId="4"/>
  </si>
  <si>
    <t>確保水量</t>
    <phoneticPr fontId="4"/>
  </si>
  <si>
    <r>
      <t>（単位：ｍ</t>
    </r>
    <r>
      <rPr>
        <vertAlign val="superscript"/>
        <sz val="10"/>
        <rFont val="ＭＳ ゴシック"/>
        <family val="3"/>
        <charset val="128"/>
      </rPr>
      <t>3</t>
    </r>
    <r>
      <rPr>
        <sz val="10"/>
        <rFont val="ＭＳ ゴシック"/>
        <family val="3"/>
        <charset val="128"/>
      </rPr>
      <t>)</t>
    </r>
    <rPh sb="1" eb="3">
      <t>タンイ</t>
    </rPh>
    <phoneticPr fontId="4"/>
  </si>
  <si>
    <t>イ　震災対策用深井戸給水施設</t>
    <phoneticPr fontId="4"/>
  </si>
  <si>
    <t>ア　給水拠点</t>
    <phoneticPr fontId="4"/>
  </si>
  <si>
    <t>（危機管理課）</t>
    <rPh sb="1" eb="3">
      <t>キキ</t>
    </rPh>
    <rPh sb="3" eb="5">
      <t>カンリ</t>
    </rPh>
    <phoneticPr fontId="4"/>
  </si>
  <si>
    <t>(基)</t>
  </si>
  <si>
    <t>組立式トイレ</t>
    <phoneticPr fontId="4"/>
  </si>
  <si>
    <t>(枚)</t>
  </si>
  <si>
    <t>紙おむつ</t>
    <phoneticPr fontId="4"/>
  </si>
  <si>
    <t>(台)</t>
  </si>
  <si>
    <t>発電機</t>
    <phoneticPr fontId="4"/>
  </si>
  <si>
    <t>毛布</t>
    <phoneticPr fontId="4"/>
  </si>
  <si>
    <t>(㍑)</t>
  </si>
  <si>
    <t>保存水</t>
    <phoneticPr fontId="4"/>
  </si>
  <si>
    <t>避難所(学校)余裕教室等</t>
    <phoneticPr fontId="4"/>
  </si>
  <si>
    <t>(食)</t>
  </si>
  <si>
    <t>アルファ米</t>
    <phoneticPr fontId="4"/>
  </si>
  <si>
    <t>災害備蓄倉庫</t>
    <rPh sb="0" eb="2">
      <t>サイガイ</t>
    </rPh>
    <phoneticPr fontId="4"/>
  </si>
  <si>
    <t>ビスケット</t>
    <phoneticPr fontId="4"/>
  </si>
  <si>
    <t>（地域防災課）</t>
    <rPh sb="1" eb="3">
      <t>チイキ</t>
    </rPh>
    <rPh sb="3" eb="5">
      <t>ボウサイ</t>
    </rPh>
    <phoneticPr fontId="4"/>
  </si>
  <si>
    <t>みぞ</t>
    <phoneticPr fontId="4"/>
  </si>
  <si>
    <t>河川</t>
    <phoneticPr fontId="4"/>
  </si>
  <si>
    <t>池水</t>
    <phoneticPr fontId="4"/>
  </si>
  <si>
    <t>受水槽</t>
    <phoneticPr fontId="4"/>
  </si>
  <si>
    <t>プール</t>
  </si>
  <si>
    <t>市民消火隊</t>
    <rPh sb="3" eb="4">
      <t>ヒ</t>
    </rPh>
    <phoneticPr fontId="4"/>
  </si>
  <si>
    <r>
      <t>40ｍ</t>
    </r>
    <r>
      <rPr>
        <vertAlign val="superscript"/>
        <sz val="10"/>
        <rFont val="ＭＳ ゴシック"/>
        <family val="3"/>
        <charset val="128"/>
      </rPr>
      <t>3</t>
    </r>
    <r>
      <rPr>
        <sz val="10"/>
        <rFont val="ＭＳ ゴシック"/>
        <family val="3"/>
        <charset val="128"/>
      </rPr>
      <t>未満</t>
    </r>
    <phoneticPr fontId="4"/>
  </si>
  <si>
    <t>防災市民組織</t>
    <phoneticPr fontId="4"/>
  </si>
  <si>
    <r>
      <t>40ｍ</t>
    </r>
    <r>
      <rPr>
        <vertAlign val="superscript"/>
        <sz val="10"/>
        <rFont val="ＭＳ ゴシック"/>
        <family val="3"/>
        <charset val="128"/>
      </rPr>
      <t>3</t>
    </r>
    <r>
      <rPr>
        <sz val="10"/>
        <rFont val="ＭＳ ゴシック"/>
        <family val="3"/>
        <charset val="128"/>
      </rPr>
      <t>以上</t>
    </r>
    <phoneticPr fontId="4"/>
  </si>
  <si>
    <t>団員数</t>
    <phoneticPr fontId="4"/>
  </si>
  <si>
    <r>
      <t>100ｍ</t>
    </r>
    <r>
      <rPr>
        <vertAlign val="superscript"/>
        <sz val="10"/>
        <rFont val="ＭＳ ゴシック"/>
        <family val="3"/>
        <charset val="128"/>
      </rPr>
      <t>3</t>
    </r>
    <r>
      <rPr>
        <sz val="10"/>
        <rFont val="ＭＳ ゴシック"/>
        <family val="3"/>
        <charset val="128"/>
      </rPr>
      <t>以上</t>
    </r>
    <phoneticPr fontId="4"/>
  </si>
  <si>
    <t>貯水池</t>
    <phoneticPr fontId="4"/>
  </si>
  <si>
    <t>分団数</t>
    <phoneticPr fontId="4"/>
  </si>
  <si>
    <t>消防団</t>
    <rPh sb="0" eb="1">
      <t>ケ</t>
    </rPh>
    <rPh sb="1" eb="2">
      <t>ボウ</t>
    </rPh>
    <rPh sb="2" eb="3">
      <t>ダン</t>
    </rPh>
    <phoneticPr fontId="4"/>
  </si>
  <si>
    <r>
      <t>＊40ｍ</t>
    </r>
    <r>
      <rPr>
        <vertAlign val="superscript"/>
        <sz val="10"/>
        <rFont val="ＭＳ ゴシック"/>
        <family val="3"/>
        <charset val="128"/>
      </rPr>
      <t>3</t>
    </r>
    <r>
      <rPr>
        <sz val="10"/>
        <rFont val="ＭＳ ゴシック"/>
        <family val="3"/>
        <charset val="128"/>
      </rPr>
      <t>以上</t>
    </r>
    <phoneticPr fontId="4"/>
  </si>
  <si>
    <t>（３）地域防災組織</t>
    <phoneticPr fontId="4"/>
  </si>
  <si>
    <r>
      <t>100ｍ</t>
    </r>
    <r>
      <rPr>
        <vertAlign val="superscript"/>
        <sz val="10"/>
        <rFont val="ＭＳ ゴシック"/>
        <family val="3"/>
        <charset val="128"/>
      </rPr>
      <t>3</t>
    </r>
    <r>
      <rPr>
        <sz val="10"/>
        <rFont val="ＭＳ ゴシック"/>
        <family val="3"/>
        <charset val="128"/>
      </rPr>
      <t>以上</t>
    </r>
    <rPh sb="5" eb="7">
      <t>イジョウ</t>
    </rPh>
    <phoneticPr fontId="4"/>
  </si>
  <si>
    <t>防火水槽</t>
    <phoneticPr fontId="4"/>
  </si>
  <si>
    <t>私設消火栓</t>
    <phoneticPr fontId="4"/>
  </si>
  <si>
    <t>公設消火栓</t>
    <phoneticPr fontId="4"/>
  </si>
  <si>
    <t>設置箇所数</t>
    <phoneticPr fontId="4"/>
  </si>
  <si>
    <t>金町消防署
管内</t>
    <rPh sb="0" eb="2">
      <t>カナマチ</t>
    </rPh>
    <rPh sb="2" eb="4">
      <t>ショウボウ</t>
    </rPh>
    <rPh sb="4" eb="5">
      <t>ショ</t>
    </rPh>
    <phoneticPr fontId="4"/>
  </si>
  <si>
    <t>本田消防署
管内</t>
    <phoneticPr fontId="4"/>
  </si>
  <si>
    <t>（２）区設置地下貯水槽</t>
    <rPh sb="3" eb="4">
      <t>ク</t>
    </rPh>
    <rPh sb="4" eb="6">
      <t>セッチ</t>
    </rPh>
    <rPh sb="6" eb="8">
      <t>チカ</t>
    </rPh>
    <rPh sb="8" eb="11">
      <t>チョスイソウ</t>
    </rPh>
    <phoneticPr fontId="4"/>
  </si>
  <si>
    <t>（１）消防水利</t>
    <phoneticPr fontId="4"/>
  </si>
  <si>
    <t>（交通政策課）</t>
    <rPh sb="1" eb="3">
      <t>コウツウ</t>
    </rPh>
    <rPh sb="3" eb="5">
      <t>セイサク</t>
    </rPh>
    <rPh sb="5" eb="6">
      <t>カ</t>
    </rPh>
    <phoneticPr fontId="4"/>
  </si>
  <si>
    <t>駐車場（有料）</t>
    <phoneticPr fontId="4"/>
  </si>
  <si>
    <t>収容台数(台)</t>
    <phoneticPr fontId="4"/>
  </si>
  <si>
    <t>面積（㎡）</t>
  </si>
  <si>
    <t>（調整課・道路補修課）</t>
    <rPh sb="1" eb="3">
      <t>チョウセイ</t>
    </rPh>
    <rPh sb="3" eb="4">
      <t>カ</t>
    </rPh>
    <rPh sb="7" eb="9">
      <t>ホシュウ</t>
    </rPh>
    <phoneticPr fontId="4"/>
  </si>
  <si>
    <t>国道</t>
    <phoneticPr fontId="4"/>
  </si>
  <si>
    <t>都道</t>
    <phoneticPr fontId="4"/>
  </si>
  <si>
    <t>特別区道</t>
    <phoneticPr fontId="4"/>
  </si>
  <si>
    <t>橋梁</t>
  </si>
  <si>
    <t>街路</t>
  </si>
  <si>
    <t>通学路</t>
  </si>
  <si>
    <t>道路</t>
  </si>
  <si>
    <t>街路灯（基）</t>
  </si>
  <si>
    <t>標識（本）</t>
  </si>
  <si>
    <t>歩行者用
防護柵(ｍ）</t>
    <phoneticPr fontId="4"/>
  </si>
  <si>
    <t>道路反射鏡
（か所）</t>
    <phoneticPr fontId="4"/>
  </si>
  <si>
    <t>（３）交通安全施設</t>
    <phoneticPr fontId="4"/>
  </si>
  <si>
    <t>鋼橋その他</t>
    <phoneticPr fontId="4"/>
  </si>
  <si>
    <t>コンクリート橋</t>
    <phoneticPr fontId="4"/>
  </si>
  <si>
    <t>鋼橋</t>
    <phoneticPr fontId="4"/>
  </si>
  <si>
    <t>延長（ｍ）</t>
    <phoneticPr fontId="4"/>
  </si>
  <si>
    <t>橋数</t>
  </si>
  <si>
    <t>（２）橋梁</t>
    <phoneticPr fontId="4"/>
  </si>
  <si>
    <t>道路率</t>
    <rPh sb="0" eb="2">
      <t>ドウロ</t>
    </rPh>
    <rPh sb="2" eb="3">
      <t>リツ</t>
    </rPh>
    <phoneticPr fontId="4"/>
  </si>
  <si>
    <t>剛質舗装</t>
    <phoneticPr fontId="4"/>
  </si>
  <si>
    <t>剛質舗装その他</t>
    <rPh sb="0" eb="1">
      <t>ゴウ</t>
    </rPh>
    <phoneticPr fontId="4"/>
  </si>
  <si>
    <t>私道</t>
    <phoneticPr fontId="4"/>
  </si>
  <si>
    <t>区有通路</t>
    <phoneticPr fontId="4"/>
  </si>
  <si>
    <t>認定外道路</t>
    <phoneticPr fontId="4"/>
  </si>
  <si>
    <t>舗装率</t>
    <rPh sb="0" eb="2">
      <t>ホソウ</t>
    </rPh>
    <rPh sb="2" eb="3">
      <t>リツ</t>
    </rPh>
    <phoneticPr fontId="4"/>
  </si>
  <si>
    <t>砂利道</t>
    <rPh sb="0" eb="1">
      <t>スナ</t>
    </rPh>
    <rPh sb="1" eb="2">
      <t>リ</t>
    </rPh>
    <rPh sb="2" eb="3">
      <t>ミチ</t>
    </rPh>
    <phoneticPr fontId="4"/>
  </si>
  <si>
    <t>簡易舗装道</t>
    <rPh sb="0" eb="1">
      <t>カン</t>
    </rPh>
    <rPh sb="1" eb="2">
      <t>エキ</t>
    </rPh>
    <rPh sb="2" eb="3">
      <t>ホ</t>
    </rPh>
    <rPh sb="3" eb="4">
      <t>ソウ</t>
    </rPh>
    <rPh sb="4" eb="5">
      <t>ドウ</t>
    </rPh>
    <phoneticPr fontId="4"/>
  </si>
  <si>
    <t>中級舗装道</t>
    <rPh sb="0" eb="1">
      <t>ナカ</t>
    </rPh>
    <rPh sb="1" eb="2">
      <t>キュウ</t>
    </rPh>
    <rPh sb="2" eb="3">
      <t>ホ</t>
    </rPh>
    <rPh sb="3" eb="4">
      <t>ソウ</t>
    </rPh>
    <rPh sb="4" eb="5">
      <t>ドウ</t>
    </rPh>
    <phoneticPr fontId="4"/>
  </si>
  <si>
    <t>剛質舗装道</t>
    <rPh sb="0" eb="1">
      <t>ゴウ</t>
    </rPh>
    <rPh sb="1" eb="2">
      <t>シツ</t>
    </rPh>
    <rPh sb="2" eb="3">
      <t>ホ</t>
    </rPh>
    <rPh sb="3" eb="4">
      <t>ソウ</t>
    </rPh>
    <rPh sb="4" eb="5">
      <t>ドウ</t>
    </rPh>
    <phoneticPr fontId="4"/>
  </si>
  <si>
    <t>特別区道</t>
    <rPh sb="0" eb="1">
      <t>トク</t>
    </rPh>
    <rPh sb="1" eb="2">
      <t>ベツ</t>
    </rPh>
    <rPh sb="2" eb="3">
      <t>ク</t>
    </rPh>
    <rPh sb="3" eb="4">
      <t>ドウ</t>
    </rPh>
    <phoneticPr fontId="4"/>
  </si>
  <si>
    <t>面積（㎡）</t>
    <phoneticPr fontId="4"/>
  </si>
  <si>
    <t>（１）道路（橋を含む）</t>
    <phoneticPr fontId="4"/>
  </si>
  <si>
    <t>（交通政策課）</t>
    <rPh sb="1" eb="3">
      <t>コウツウ</t>
    </rPh>
    <rPh sb="3" eb="6">
      <t>セイサクカ</t>
    </rPh>
    <phoneticPr fontId="2"/>
  </si>
  <si>
    <t>その他</t>
  </si>
  <si>
    <t>子ども</t>
  </si>
  <si>
    <t>高齢者</t>
  </si>
  <si>
    <t>内訳</t>
  </si>
  <si>
    <t>　　　　　　　年
件数</t>
    <phoneticPr fontId="4"/>
  </si>
  <si>
    <t>（各年末現在）</t>
    <rPh sb="1" eb="2">
      <t>カク</t>
    </rPh>
    <rPh sb="2" eb="4">
      <t>ネンマツ</t>
    </rPh>
    <rPh sb="4" eb="6">
      <t>ゲンザイ</t>
    </rPh>
    <phoneticPr fontId="4"/>
  </si>
  <si>
    <t>新柴又</t>
    <rPh sb="0" eb="1">
      <t>シン</t>
    </rPh>
    <rPh sb="1" eb="3">
      <t>シバマタ</t>
    </rPh>
    <phoneticPr fontId="4"/>
  </si>
  <si>
    <t>柴又</t>
    <rPh sb="0" eb="2">
      <t>シバマタ</t>
    </rPh>
    <phoneticPr fontId="4"/>
  </si>
  <si>
    <t>青砥</t>
    <rPh sb="1" eb="2">
      <t>トギ</t>
    </rPh>
    <phoneticPr fontId="4"/>
  </si>
  <si>
    <t>四ツ木</t>
    <phoneticPr fontId="4"/>
  </si>
  <si>
    <t>新小岩</t>
    <phoneticPr fontId="4"/>
  </si>
  <si>
    <t>堀切菖蒲園</t>
    <phoneticPr fontId="4"/>
  </si>
  <si>
    <t>綾瀬</t>
    <phoneticPr fontId="4"/>
  </si>
  <si>
    <t>お花茶屋</t>
    <phoneticPr fontId="4"/>
  </si>
  <si>
    <t>駅名　 　　 年度</t>
    <phoneticPr fontId="4"/>
  </si>
  <si>
    <t>（単位：台）</t>
    <rPh sb="1" eb="3">
      <t>タンイ</t>
    </rPh>
    <rPh sb="4" eb="5">
      <t>ダイ</t>
    </rPh>
    <phoneticPr fontId="4"/>
  </si>
  <si>
    <t>（道路補修課）</t>
    <rPh sb="1" eb="3">
      <t>ドウロ</t>
    </rPh>
    <rPh sb="3" eb="5">
      <t>ホシュウ</t>
    </rPh>
    <rPh sb="5" eb="6">
      <t>カ</t>
    </rPh>
    <phoneticPr fontId="4"/>
  </si>
  <si>
    <t>-</t>
    <phoneticPr fontId="4"/>
  </si>
  <si>
    <t>東四つ木一丁目5番先～東四つ木二丁目1番先</t>
    <rPh sb="0" eb="1">
      <t>ヒガシ</t>
    </rPh>
    <rPh sb="1" eb="2">
      <t>ヨ</t>
    </rPh>
    <rPh sb="3" eb="4">
      <t>ギ</t>
    </rPh>
    <rPh sb="4" eb="7">
      <t>イッチョウメ</t>
    </rPh>
    <rPh sb="8" eb="9">
      <t>バン</t>
    </rPh>
    <rPh sb="9" eb="10">
      <t>サキ</t>
    </rPh>
    <rPh sb="11" eb="12">
      <t>ヒガシ</t>
    </rPh>
    <rPh sb="12" eb="13">
      <t>ヨ</t>
    </rPh>
    <rPh sb="14" eb="15">
      <t>ギ</t>
    </rPh>
    <rPh sb="15" eb="18">
      <t>ニチョウメ</t>
    </rPh>
    <rPh sb="19" eb="20">
      <t>バン</t>
    </rPh>
    <rPh sb="20" eb="21">
      <t>サキ</t>
    </rPh>
    <phoneticPr fontId="4"/>
  </si>
  <si>
    <t>きね川さくら通り</t>
    <rPh sb="2" eb="3">
      <t>カワ</t>
    </rPh>
    <rPh sb="6" eb="7">
      <t>トオ</t>
    </rPh>
    <phoneticPr fontId="4"/>
  </si>
  <si>
    <t>H19</t>
    <phoneticPr fontId="4"/>
  </si>
  <si>
    <t>青戸六丁目40番先～青戸七丁目32番先</t>
    <rPh sb="0" eb="2">
      <t>アオト</t>
    </rPh>
    <rPh sb="2" eb="5">
      <t>ロクチョウメ</t>
    </rPh>
    <rPh sb="7" eb="8">
      <t>バン</t>
    </rPh>
    <rPh sb="8" eb="9">
      <t>サキ</t>
    </rPh>
    <rPh sb="10" eb="12">
      <t>アオト</t>
    </rPh>
    <rPh sb="12" eb="15">
      <t>ナナチョウメ</t>
    </rPh>
    <rPh sb="17" eb="18">
      <t>バン</t>
    </rPh>
    <rPh sb="18" eb="19">
      <t>サキ</t>
    </rPh>
    <phoneticPr fontId="4"/>
  </si>
  <si>
    <t>＊青戸地区桜づつみ</t>
    <rPh sb="1" eb="3">
      <t>アオト</t>
    </rPh>
    <rPh sb="3" eb="5">
      <t>チク</t>
    </rPh>
    <rPh sb="5" eb="6">
      <t>サクラ</t>
    </rPh>
    <phoneticPr fontId="4"/>
  </si>
  <si>
    <t>H10～13</t>
    <phoneticPr fontId="4"/>
  </si>
  <si>
    <t>西水元一丁目1番先～西水元三丁目30番先</t>
  </si>
  <si>
    <t>幸田なかよし通り</t>
    <rPh sb="0" eb="2">
      <t>こ　　 う　 　だ</t>
    </rPh>
    <phoneticPr fontId="4" type="Hiragana"/>
  </si>
  <si>
    <t>H8・9</t>
    <phoneticPr fontId="26" type="Hiragana"/>
  </si>
  <si>
    <t>四つ木二丁目2番先～四つ木一丁目25番先</t>
    <rPh sb="10" eb="11">
      <t>ヨン</t>
    </rPh>
    <phoneticPr fontId="4"/>
  </si>
  <si>
    <t>四つ木めだかの小道</t>
    <phoneticPr fontId="4"/>
  </si>
  <si>
    <t>H7～9</t>
    <phoneticPr fontId="26" type="Hiragana"/>
  </si>
  <si>
    <t>金町三丁目1番先～金町浄水場3番先</t>
  </si>
  <si>
    <t>＊金町三丁目緑道</t>
    <phoneticPr fontId="4"/>
  </si>
  <si>
    <t>H5・6</t>
    <phoneticPr fontId="26" type="Hiragana"/>
  </si>
  <si>
    <t>柴又五丁目7番先～36番先</t>
  </si>
  <si>
    <t>＊柴又五丁目緑道</t>
    <phoneticPr fontId="4"/>
  </si>
  <si>
    <t>H5～30</t>
    <phoneticPr fontId="4"/>
  </si>
  <si>
    <t>小菅三丁目3番先～亀有三丁目48番先</t>
  </si>
  <si>
    <t>H13・16・17</t>
    <phoneticPr fontId="4"/>
  </si>
  <si>
    <t>新宿一丁目8番先～新宿三丁目29番先</t>
    <rPh sb="0" eb="2">
      <t>ニイジュク</t>
    </rPh>
    <rPh sb="2" eb="3">
      <t>イチ</t>
    </rPh>
    <rPh sb="3" eb="4">
      <t>チョウ</t>
    </rPh>
    <rPh sb="4" eb="5">
      <t>メ</t>
    </rPh>
    <rPh sb="6" eb="7">
      <t>バン</t>
    </rPh>
    <rPh sb="7" eb="8">
      <t>サキ</t>
    </rPh>
    <rPh sb="9" eb="11">
      <t>ニイジュク</t>
    </rPh>
    <rPh sb="11" eb="14">
      <t>サンチョウメ</t>
    </rPh>
    <rPh sb="16" eb="17">
      <t>バン</t>
    </rPh>
    <rPh sb="17" eb="18">
      <t>サキ</t>
    </rPh>
    <phoneticPr fontId="4"/>
  </si>
  <si>
    <t>小岩用水緑道</t>
    <phoneticPr fontId="4"/>
  </si>
  <si>
    <t>H4～11</t>
    <phoneticPr fontId="4"/>
  </si>
  <si>
    <t>金町一丁目7番先～江戸川区西小岩四丁目8番先</t>
  </si>
  <si>
    <t>小岩用水緑道
(完成延長・鎌倉かなえ通りを含む）</t>
    <rPh sb="13" eb="15">
      <t>カマクラ</t>
    </rPh>
    <rPh sb="18" eb="19">
      <t>トオ</t>
    </rPh>
    <phoneticPr fontId="4"/>
  </si>
  <si>
    <t>H4・5</t>
    <phoneticPr fontId="26" type="Hiragana"/>
  </si>
  <si>
    <t>水元公園3番先～東水元二丁目40番先</t>
  </si>
  <si>
    <t>こあゆの小路</t>
    <rPh sb="4" eb="6">
      <t>こみち</t>
    </rPh>
    <phoneticPr fontId="4" type="Hiragana"/>
  </si>
  <si>
    <t>H3～5</t>
    <phoneticPr fontId="26" type="Hiragana"/>
  </si>
  <si>
    <t>東新小岩六丁目21番先～奥戸五丁目7番先</t>
  </si>
  <si>
    <t>＊西井堀緑道</t>
    <rPh sb="1" eb="2">
      <t>にし</t>
    </rPh>
    <rPh sb="2" eb="3">
      <t>い</t>
    </rPh>
    <rPh sb="3" eb="4">
      <t>ほり</t>
    </rPh>
    <phoneticPr fontId="4" type="Hiragana"/>
  </si>
  <si>
    <t>H2～4</t>
    <phoneticPr fontId="26" type="Hiragana"/>
  </si>
  <si>
    <t>柴又一丁目1番先～江戸川区北小岩八丁目4番先</t>
  </si>
  <si>
    <t>さくらみち</t>
    <phoneticPr fontId="4"/>
  </si>
  <si>
    <t>S61</t>
    <phoneticPr fontId="4"/>
  </si>
  <si>
    <t>亀有一丁目26番先～28番先</t>
    <rPh sb="0" eb="2">
      <t>カメアリ</t>
    </rPh>
    <rPh sb="2" eb="5">
      <t>イッチョウメ</t>
    </rPh>
    <rPh sb="7" eb="8">
      <t>バン</t>
    </rPh>
    <rPh sb="8" eb="9">
      <t>サキ</t>
    </rPh>
    <rPh sb="12" eb="13">
      <t>バン</t>
    </rPh>
    <rPh sb="13" eb="14">
      <t>サキ</t>
    </rPh>
    <phoneticPr fontId="4"/>
  </si>
  <si>
    <t>つくし通り</t>
    <rPh sb="3" eb="4">
      <t>ドオ</t>
    </rPh>
    <phoneticPr fontId="4"/>
  </si>
  <si>
    <t>S57・58</t>
    <phoneticPr fontId="4"/>
  </si>
  <si>
    <t>堀切七丁目15番先～堀切八丁目18番先</t>
  </si>
  <si>
    <t>青葉ふれあい通り</t>
    <phoneticPr fontId="4"/>
  </si>
  <si>
    <t>緑道</t>
    <rPh sb="1" eb="2">
      <t>みち</t>
    </rPh>
    <phoneticPr fontId="26" type="Hiragana"/>
  </si>
  <si>
    <t>H13</t>
    <phoneticPr fontId="4"/>
  </si>
  <si>
    <t>金町三丁目25番先～32番先</t>
    <rPh sb="0" eb="2">
      <t>カナマチ</t>
    </rPh>
    <rPh sb="2" eb="5">
      <t>サンチョウメ</t>
    </rPh>
    <rPh sb="7" eb="8">
      <t>バン</t>
    </rPh>
    <rPh sb="8" eb="9">
      <t>サキ</t>
    </rPh>
    <rPh sb="12" eb="13">
      <t>バン</t>
    </rPh>
    <rPh sb="13" eb="14">
      <t>サキ</t>
    </rPh>
    <phoneticPr fontId="4"/>
  </si>
  <si>
    <t>金町三丁目コミュニティ道路</t>
    <rPh sb="0" eb="2">
      <t>カナマチ</t>
    </rPh>
    <rPh sb="2" eb="5">
      <t>サンチョウメ</t>
    </rPh>
    <rPh sb="11" eb="13">
      <t>ドウロ</t>
    </rPh>
    <phoneticPr fontId="4"/>
  </si>
  <si>
    <t>東金町六丁目17番先～11番先</t>
  </si>
  <si>
    <t>＊東金町六丁目コミュニティ道路</t>
    <phoneticPr fontId="4"/>
  </si>
  <si>
    <t>H6・7</t>
    <phoneticPr fontId="26" type="Hiragana"/>
  </si>
  <si>
    <t>奥戸六丁目11番先～1番先</t>
  </si>
  <si>
    <t>＊中井堀コミュニティ道路</t>
    <rPh sb="1" eb="2">
      <t>なか</t>
    </rPh>
    <rPh sb="2" eb="3">
      <t>い</t>
    </rPh>
    <rPh sb="3" eb="4">
      <t>ほり</t>
    </rPh>
    <phoneticPr fontId="4" type="Hiragana"/>
  </si>
  <si>
    <t>東新小岩二丁目28番先～新小岩四丁目42番先</t>
  </si>
  <si>
    <t>＊新小岩四丁目コミュニティ道路</t>
    <phoneticPr fontId="4"/>
  </si>
  <si>
    <t>H3・4</t>
    <phoneticPr fontId="26" type="Hiragana"/>
  </si>
  <si>
    <t>奥戸一丁目１番先～東新小岩八丁目31番先</t>
  </si>
  <si>
    <t>南汐ふれあい通り</t>
    <rPh sb="0" eb="1">
      <t>なん</t>
    </rPh>
    <rPh sb="1" eb="2">
      <t>しお</t>
    </rPh>
    <phoneticPr fontId="4" type="Hiragana"/>
  </si>
  <si>
    <t>堀切三丁目7番先～堀切二丁目16番先</t>
  </si>
  <si>
    <t>＊堀切二丁目コミュニティ道路</t>
    <phoneticPr fontId="4"/>
  </si>
  <si>
    <t>H2・3</t>
    <phoneticPr fontId="26" type="Hiragana"/>
  </si>
  <si>
    <t>西亀有四丁目19番先～亀有四丁目39番先</t>
  </si>
  <si>
    <t>亀有やわらぎの道</t>
    <phoneticPr fontId="4"/>
  </si>
  <si>
    <t>H2</t>
    <phoneticPr fontId="26" type="Hiragana"/>
  </si>
  <si>
    <t>青戸八丁目5番先～10番先</t>
    <rPh sb="0" eb="13">
      <t>アオトハチチョウメ５バンサキ～１０バンサキ</t>
    </rPh>
    <phoneticPr fontId="4"/>
  </si>
  <si>
    <t>＊青戸八丁目コミュニティ通り</t>
    <phoneticPr fontId="4"/>
  </si>
  <si>
    <t>高砂二丁目19番先～細田一丁目8番先</t>
  </si>
  <si>
    <t>東用水せせらぎ通り</t>
    <rPh sb="0" eb="1">
      <t>ひがし</t>
    </rPh>
    <rPh sb="1" eb="2">
      <t>よう</t>
    </rPh>
    <rPh sb="2" eb="3">
      <t>すい</t>
    </rPh>
    <phoneticPr fontId="4" type="Hiragana"/>
  </si>
  <si>
    <t>堀切一丁目7番先～堀切三丁目35番先</t>
  </si>
  <si>
    <t>堀切四季のみち</t>
    <phoneticPr fontId="4"/>
  </si>
  <si>
    <t>東水元三丁目1番先～東水元二丁目41番先</t>
  </si>
  <si>
    <t>水元内溜水辺のみち</t>
    <rPh sb="2" eb="3">
      <t>うち</t>
    </rPh>
    <rPh sb="3" eb="4">
      <t>だめ</t>
    </rPh>
    <phoneticPr fontId="4" type="Hiragana"/>
  </si>
  <si>
    <t>S62～H4</t>
    <phoneticPr fontId="4"/>
  </si>
  <si>
    <t>立石六丁目37番先～立石七丁目14番先</t>
  </si>
  <si>
    <t>シンフォニー通り</t>
    <phoneticPr fontId="4"/>
  </si>
  <si>
    <t>亀有四丁目37番先～亀有五丁目24番先</t>
  </si>
  <si>
    <t>曳舟川親水公園緑道部</t>
    <rPh sb="0" eb="10">
      <t xml:space="preserve"> ひ き ふ ね が わ</t>
    </rPh>
    <phoneticPr fontId="4" type="Hiragana"/>
  </si>
  <si>
    <t>S62・63</t>
    <phoneticPr fontId="26" type="Hiragana"/>
  </si>
  <si>
    <t>お花茶屋一丁目21番先～11番先</t>
  </si>
  <si>
    <t>＊お花茶屋コミュニティ通り</t>
    <phoneticPr fontId="4"/>
  </si>
  <si>
    <t>堀切五丁目43番先～堀切六丁目22番先</t>
  </si>
  <si>
    <t>九品寺通り</t>
    <rPh sb="0" eb="1">
      <t>く</t>
    </rPh>
    <rPh sb="1" eb="2">
      <t>ほん</t>
    </rPh>
    <rPh sb="2" eb="3">
      <t>じ</t>
    </rPh>
    <phoneticPr fontId="4" type="Hiragana"/>
  </si>
  <si>
    <t>S62・63</t>
    <phoneticPr fontId="53" type="Hiragana"/>
  </si>
  <si>
    <t>金町二丁目1番先～29番先</t>
    <rPh sb="6" eb="7">
      <t>バン</t>
    </rPh>
    <rPh sb="7" eb="8">
      <t>サキ</t>
    </rPh>
    <phoneticPr fontId="4"/>
  </si>
  <si>
    <t>ときわ花小路</t>
    <rPh sb="3" eb="4">
      <t>はな</t>
    </rPh>
    <rPh sb="4" eb="5">
      <t>こう</t>
    </rPh>
    <rPh sb="5" eb="6">
      <t>じ</t>
    </rPh>
    <phoneticPr fontId="4" type="Hiragana"/>
  </si>
  <si>
    <t>東立石三丁目25番先～東四つ木一丁目7番先</t>
  </si>
  <si>
    <t>かわばた・東四つ木コミュニティ通り</t>
    <phoneticPr fontId="4"/>
  </si>
  <si>
    <t>S59～61</t>
    <phoneticPr fontId="4"/>
  </si>
  <si>
    <t>白鳥三丁目32番先～亀有二丁目8番先</t>
  </si>
  <si>
    <t>亀有さくら通り</t>
    <phoneticPr fontId="4"/>
  </si>
  <si>
    <t>S57～H2</t>
    <phoneticPr fontId="4"/>
  </si>
  <si>
    <t>立石四丁目28番先～立石六丁目6番先</t>
  </si>
  <si>
    <t>立石さくら通り</t>
    <phoneticPr fontId="4"/>
  </si>
  <si>
    <t>S57～60</t>
    <phoneticPr fontId="4"/>
  </si>
  <si>
    <t>水元公園8番地先～東金町五丁目52番先</t>
  </si>
  <si>
    <t>水元さくら堤</t>
    <phoneticPr fontId="4"/>
  </si>
  <si>
    <t>コミュニティ道路</t>
    <rPh sb="6" eb="8">
      <t>ドウロ</t>
    </rPh>
    <phoneticPr fontId="4"/>
  </si>
  <si>
    <t>設置年度</t>
    <phoneticPr fontId="4"/>
  </si>
  <si>
    <t>延長(ｍ）</t>
  </si>
  <si>
    <t>設置場所</t>
  </si>
  <si>
    <t>施設名称</t>
  </si>
  <si>
    <t>次々ページの公園面積→</t>
    <rPh sb="0" eb="1">
      <t>ツギ</t>
    </rPh>
    <rPh sb="6" eb="8">
      <t>コウエン</t>
    </rPh>
    <rPh sb="8" eb="10">
      <t>メンセキ</t>
    </rPh>
    <phoneticPr fontId="2"/>
  </si>
  <si>
    <t>次ページの公園面積→</t>
    <rPh sb="0" eb="1">
      <t>ツギ</t>
    </rPh>
    <rPh sb="5" eb="7">
      <t>コウエン</t>
    </rPh>
    <rPh sb="7" eb="9">
      <t>メンセキ</t>
    </rPh>
    <phoneticPr fontId="2"/>
  </si>
  <si>
    <t>（公園課）</t>
    <rPh sb="1" eb="4">
      <t>コウエンカ</t>
    </rPh>
    <phoneticPr fontId="4"/>
  </si>
  <si>
    <t>（次ページへ続く）</t>
    <rPh sb="1" eb="2">
      <t>ツギ</t>
    </rPh>
    <rPh sb="6" eb="7">
      <t>ツヅ</t>
    </rPh>
    <phoneticPr fontId="4"/>
  </si>
  <si>
    <t>お花茶屋3-1-3</t>
    <phoneticPr fontId="4"/>
  </si>
  <si>
    <t>公園</t>
    <rPh sb="0" eb="1">
      <t>オオヤケ</t>
    </rPh>
    <rPh sb="1" eb="2">
      <t>エン</t>
    </rPh>
    <phoneticPr fontId="4"/>
  </si>
  <si>
    <t>上千葉南</t>
  </si>
  <si>
    <t>東水元5-11-1</t>
    <phoneticPr fontId="4"/>
  </si>
  <si>
    <t>上新記念</t>
  </si>
  <si>
    <t>東水元2-8-6</t>
    <phoneticPr fontId="4"/>
  </si>
  <si>
    <t>東水元</t>
  </si>
  <si>
    <t>西亀有1-10-1地先</t>
    <rPh sb="9" eb="10">
      <t>チ</t>
    </rPh>
    <phoneticPr fontId="4"/>
  </si>
  <si>
    <t>西亀有せせらぎ</t>
  </si>
  <si>
    <t>新小岩3-27-2</t>
    <phoneticPr fontId="4"/>
  </si>
  <si>
    <t>松南</t>
  </si>
  <si>
    <t>小菅3-6-21</t>
    <phoneticPr fontId="4"/>
  </si>
  <si>
    <t>小菅三丁目</t>
  </si>
  <si>
    <t>堀切3-31-18</t>
    <phoneticPr fontId="4"/>
  </si>
  <si>
    <t>堀切東</t>
  </si>
  <si>
    <t>亀有4-12-5</t>
    <phoneticPr fontId="4"/>
  </si>
  <si>
    <t>砂原第三</t>
  </si>
  <si>
    <t>柴又1-38-8</t>
    <phoneticPr fontId="4"/>
  </si>
  <si>
    <t>矢付</t>
  </si>
  <si>
    <t>高砂7-18-13</t>
    <phoneticPr fontId="4"/>
  </si>
  <si>
    <t>住吉</t>
  </si>
  <si>
    <t>水元1-23-1</t>
    <phoneticPr fontId="4"/>
  </si>
  <si>
    <t>水元ｽﾎﾟｰﾂｾﾝﾀｰ</t>
    <rPh sb="0" eb="2">
      <t>ミズモト</t>
    </rPh>
    <phoneticPr fontId="4"/>
  </si>
  <si>
    <t>東新小岩3-12-4</t>
    <phoneticPr fontId="4"/>
  </si>
  <si>
    <t>上小松</t>
  </si>
  <si>
    <t>青戸2-20地先から東四つ木1-1地先まで</t>
    <rPh sb="0" eb="2">
      <t>アオト</t>
    </rPh>
    <rPh sb="6" eb="7">
      <t>チ</t>
    </rPh>
    <rPh sb="7" eb="8">
      <t>サキ</t>
    </rPh>
    <rPh sb="10" eb="12">
      <t>ヒガシヨ</t>
    </rPh>
    <rPh sb="13" eb="14">
      <t>ギ</t>
    </rPh>
    <rPh sb="17" eb="18">
      <t>チ</t>
    </rPh>
    <rPh sb="18" eb="19">
      <t>サキ</t>
    </rPh>
    <phoneticPr fontId="4"/>
  </si>
  <si>
    <t>中川右岸緑道</t>
    <rPh sb="1" eb="2">
      <t>カワ</t>
    </rPh>
    <phoneticPr fontId="4"/>
  </si>
  <si>
    <t>奥戸5-15-3</t>
    <phoneticPr fontId="4"/>
  </si>
  <si>
    <t>南奥戸第二</t>
  </si>
  <si>
    <t>高砂1-26地先から西新小岩5-1地先まで</t>
    <rPh sb="0" eb="2">
      <t>タカサゴ</t>
    </rPh>
    <rPh sb="6" eb="7">
      <t>チ</t>
    </rPh>
    <rPh sb="7" eb="8">
      <t>サキ</t>
    </rPh>
    <phoneticPr fontId="4"/>
  </si>
  <si>
    <t>中川左岸緑道</t>
  </si>
  <si>
    <t>立石2-29-1</t>
    <phoneticPr fontId="4"/>
  </si>
  <si>
    <t>梅本</t>
  </si>
  <si>
    <t>堀切2-19-1</t>
    <phoneticPr fontId="4"/>
  </si>
  <si>
    <t>堀切菖蒲園</t>
  </si>
  <si>
    <t>西新小岩4-21-10</t>
    <phoneticPr fontId="4"/>
  </si>
  <si>
    <t>上平井</t>
  </si>
  <si>
    <t>白鳥2-20-9</t>
    <phoneticPr fontId="4"/>
  </si>
  <si>
    <t>白鳥南</t>
  </si>
  <si>
    <t>立石3-4-13</t>
    <rPh sb="0" eb="1">
      <t>タ</t>
    </rPh>
    <phoneticPr fontId="4"/>
  </si>
  <si>
    <t>本田</t>
  </si>
  <si>
    <t>宝町2-8-2</t>
    <phoneticPr fontId="4"/>
  </si>
  <si>
    <t>宝町</t>
  </si>
  <si>
    <t>亀有2-51-8</t>
    <phoneticPr fontId="4"/>
  </si>
  <si>
    <t>前津</t>
  </si>
  <si>
    <t>細田2-4-1</t>
    <phoneticPr fontId="4"/>
  </si>
  <si>
    <t>三和</t>
  </si>
  <si>
    <t>白鳥3-32-5</t>
    <phoneticPr fontId="4"/>
  </si>
  <si>
    <t>白鳥北</t>
  </si>
  <si>
    <t>青戸8-16-8</t>
    <phoneticPr fontId="4"/>
  </si>
  <si>
    <t>西青戸</t>
  </si>
  <si>
    <t>奥戸6-6-15</t>
    <phoneticPr fontId="4"/>
  </si>
  <si>
    <t>会野</t>
  </si>
  <si>
    <t>高砂1-7-12</t>
    <phoneticPr fontId="4"/>
  </si>
  <si>
    <t>諏訪野</t>
  </si>
  <si>
    <t>高砂1-27-1</t>
    <phoneticPr fontId="4"/>
  </si>
  <si>
    <t>新中川通水記念</t>
  </si>
  <si>
    <t>四つ木4-13-3</t>
    <phoneticPr fontId="4"/>
  </si>
  <si>
    <t>篠原</t>
  </si>
  <si>
    <t>堀切7-16-6</t>
    <phoneticPr fontId="4"/>
  </si>
  <si>
    <t>青葉</t>
  </si>
  <si>
    <t>四つ木1-16-24</t>
    <phoneticPr fontId="4"/>
  </si>
  <si>
    <t>四つ木</t>
  </si>
  <si>
    <t>新宿3-23-19</t>
    <phoneticPr fontId="4"/>
  </si>
  <si>
    <t>新宿交通</t>
  </si>
  <si>
    <t>奥戸8-17-1</t>
    <phoneticPr fontId="4"/>
  </si>
  <si>
    <t>北沼</t>
  </si>
  <si>
    <t>奥戸5-14-1</t>
    <phoneticPr fontId="4"/>
  </si>
  <si>
    <t>南奥戸</t>
  </si>
  <si>
    <t>奥戸7-13-1</t>
    <phoneticPr fontId="4"/>
  </si>
  <si>
    <t>上入</t>
  </si>
  <si>
    <t>西亀有3-29-1</t>
    <phoneticPr fontId="4"/>
  </si>
  <si>
    <t>稲荷</t>
  </si>
  <si>
    <t>西亀有1-27-1、西亀有1-18-8</t>
    <rPh sb="10" eb="11">
      <t>ニシ</t>
    </rPh>
    <rPh sb="11" eb="13">
      <t>カメアリ</t>
    </rPh>
    <phoneticPr fontId="4"/>
  </si>
  <si>
    <t>上千葉砂原</t>
  </si>
  <si>
    <t>高砂4-3-1</t>
    <phoneticPr fontId="4"/>
  </si>
  <si>
    <t>高砂北</t>
  </si>
  <si>
    <t>高砂4-1-7</t>
    <phoneticPr fontId="4"/>
  </si>
  <si>
    <t>高砂南</t>
  </si>
  <si>
    <t>西亀有1-3-1</t>
    <phoneticPr fontId="4"/>
  </si>
  <si>
    <t>中道</t>
  </si>
  <si>
    <t>西亀有3-3-8</t>
    <phoneticPr fontId="4"/>
  </si>
  <si>
    <t>藤塚西</t>
  </si>
  <si>
    <t>西亀有3-16-1</t>
    <phoneticPr fontId="4"/>
  </si>
  <si>
    <t>藤塚東</t>
    <rPh sb="2" eb="3">
      <t>ヒガシ</t>
    </rPh>
    <phoneticPr fontId="4"/>
  </si>
  <si>
    <t>小菅4-2-25</t>
    <phoneticPr fontId="4"/>
  </si>
  <si>
    <t>白鷺</t>
  </si>
  <si>
    <t>小菅4-15-1</t>
    <phoneticPr fontId="4"/>
  </si>
  <si>
    <t>袋橋</t>
  </si>
  <si>
    <t>白鳥2-18-18</t>
    <phoneticPr fontId="4"/>
  </si>
  <si>
    <t>白鳥</t>
  </si>
  <si>
    <t>西亀有3-11-1</t>
    <phoneticPr fontId="4"/>
  </si>
  <si>
    <t>砂原第二</t>
  </si>
  <si>
    <t>西亀有4-15-8</t>
    <phoneticPr fontId="4"/>
  </si>
  <si>
    <t>砂原第一</t>
  </si>
  <si>
    <t>堀切1-27-10</t>
    <phoneticPr fontId="4"/>
  </si>
  <si>
    <t>堀切</t>
  </si>
  <si>
    <t>お花茶屋1-22-1</t>
    <phoneticPr fontId="4"/>
  </si>
  <si>
    <t>お花茶屋</t>
  </si>
  <si>
    <t>高砂6-9-2</t>
    <phoneticPr fontId="4"/>
  </si>
  <si>
    <t>新宿</t>
  </si>
  <si>
    <t>東立石3-3-1</t>
    <rPh sb="0" eb="1">
      <t>ヒガシ</t>
    </rPh>
    <phoneticPr fontId="4"/>
  </si>
  <si>
    <t>渋江</t>
  </si>
  <si>
    <t>青戸4-23-1</t>
    <phoneticPr fontId="4"/>
  </si>
  <si>
    <t>青戸平和</t>
  </si>
  <si>
    <t>東堀切3-25-1</t>
    <phoneticPr fontId="4"/>
  </si>
  <si>
    <t>上千葉</t>
  </si>
  <si>
    <t>亀有5-36-1</t>
    <phoneticPr fontId="4"/>
  </si>
  <si>
    <t>亀有</t>
  </si>
  <si>
    <t>柴又3-24-1</t>
    <phoneticPr fontId="4"/>
  </si>
  <si>
    <t>金町</t>
  </si>
  <si>
    <t>公園面積</t>
    <rPh sb="0" eb="2">
      <t>コウエン</t>
    </rPh>
    <phoneticPr fontId="4"/>
  </si>
  <si>
    <t>東立石4-19-7</t>
    <phoneticPr fontId="4"/>
  </si>
  <si>
    <t>はらひよこ</t>
  </si>
  <si>
    <t>四つ木4-24-11</t>
    <phoneticPr fontId="4"/>
  </si>
  <si>
    <t>四つ木四丁目</t>
  </si>
  <si>
    <t>細田4-23-17</t>
    <phoneticPr fontId="4"/>
  </si>
  <si>
    <t>細田</t>
  </si>
  <si>
    <t>堀切2-44-10</t>
    <phoneticPr fontId="4"/>
  </si>
  <si>
    <t>堀切二丁目</t>
  </si>
  <si>
    <t>南水元1-21-3</t>
    <phoneticPr fontId="4"/>
  </si>
  <si>
    <t>いいづか</t>
  </si>
  <si>
    <t>東金町5-23-6</t>
    <phoneticPr fontId="4"/>
  </si>
  <si>
    <t>わかば</t>
  </si>
  <si>
    <t>新宿5-21-10</t>
    <phoneticPr fontId="4"/>
  </si>
  <si>
    <t>にいじゅくプレイパーク</t>
  </si>
  <si>
    <t>水元4-4-1</t>
    <phoneticPr fontId="4"/>
  </si>
  <si>
    <t>いりや</t>
  </si>
  <si>
    <t>小菅1-35-16</t>
    <phoneticPr fontId="4"/>
  </si>
  <si>
    <t>小菅万葉</t>
  </si>
  <si>
    <t>南水元4-13-23</t>
    <phoneticPr fontId="4"/>
  </si>
  <si>
    <t>南水元中の橋</t>
  </si>
  <si>
    <t>西新小岩3-42-3</t>
    <phoneticPr fontId="4"/>
  </si>
  <si>
    <t>外谷汐入庭園</t>
  </si>
  <si>
    <t>東立石4-31-1</t>
    <phoneticPr fontId="4"/>
  </si>
  <si>
    <t>はら</t>
  </si>
  <si>
    <t>奥戸4-20-4</t>
    <phoneticPr fontId="4"/>
  </si>
  <si>
    <t>公園</t>
    <rPh sb="0" eb="2">
      <t>コウエン</t>
    </rPh>
    <phoneticPr fontId="4"/>
  </si>
  <si>
    <t>奥四あおぞら</t>
  </si>
  <si>
    <t>東新小岩5-21地先から
東新小岩5-1地先まで</t>
    <rPh sb="13" eb="14">
      <t>ヒガシ</t>
    </rPh>
    <rPh sb="14" eb="17">
      <t>シンコイワ</t>
    </rPh>
    <rPh sb="20" eb="21">
      <t>チ</t>
    </rPh>
    <rPh sb="21" eb="22">
      <t>サキ</t>
    </rPh>
    <phoneticPr fontId="4"/>
  </si>
  <si>
    <t>西井堀せせらぎパーク</t>
    <rPh sb="1" eb="2">
      <t>イ</t>
    </rPh>
    <phoneticPr fontId="4"/>
  </si>
  <si>
    <t>南水元4-15-11</t>
    <phoneticPr fontId="4"/>
  </si>
  <si>
    <t>すなおし</t>
  </si>
  <si>
    <t>西水元2-21-10</t>
    <phoneticPr fontId="4"/>
  </si>
  <si>
    <t>西水元つばき</t>
  </si>
  <si>
    <t>東金町2-11-11</t>
    <phoneticPr fontId="4"/>
  </si>
  <si>
    <t>こあい</t>
  </si>
  <si>
    <t>東四つ木3-47-1</t>
    <phoneticPr fontId="4"/>
  </si>
  <si>
    <t>木根川中央</t>
  </si>
  <si>
    <t>柴又</t>
  </si>
  <si>
    <t>亀有4-17地先から亀有4-1地先まで、
白鳥3-32地先から白鳥2-1地先まで、
白鳥2-1-1、
四つ木5-25地先から四つ木4-25地先まで</t>
    <rPh sb="6" eb="8">
      <t>チサキ</t>
    </rPh>
    <rPh sb="10" eb="12">
      <t>カメアリ</t>
    </rPh>
    <rPh sb="15" eb="16">
      <t>チ</t>
    </rPh>
    <rPh sb="27" eb="28">
      <t>チ</t>
    </rPh>
    <rPh sb="31" eb="33">
      <t>シラトリ</t>
    </rPh>
    <rPh sb="36" eb="38">
      <t>チサキ</t>
    </rPh>
    <rPh sb="42" eb="44">
      <t>シラトリ</t>
    </rPh>
    <rPh sb="58" eb="59">
      <t>チ</t>
    </rPh>
    <rPh sb="62" eb="63">
      <t>ヨ</t>
    </rPh>
    <rPh sb="64" eb="65">
      <t>ギ</t>
    </rPh>
    <rPh sb="69" eb="70">
      <t>チ</t>
    </rPh>
    <phoneticPr fontId="4"/>
  </si>
  <si>
    <t>曳舟川親水</t>
    <rPh sb="2" eb="3">
      <t>カワ</t>
    </rPh>
    <phoneticPr fontId="4"/>
  </si>
  <si>
    <t>奥戸4-8-6</t>
    <phoneticPr fontId="4"/>
  </si>
  <si>
    <t>奥戸東</t>
  </si>
  <si>
    <t>奥戸4-4-19</t>
    <phoneticPr fontId="4"/>
  </si>
  <si>
    <t>西井堀</t>
  </si>
  <si>
    <t>鎌倉3-16-5、3-21-1、3-22-1</t>
    <phoneticPr fontId="4"/>
  </si>
  <si>
    <t>鎌倉</t>
  </si>
  <si>
    <t>東金町4-35-1</t>
    <phoneticPr fontId="4"/>
  </si>
  <si>
    <t>東金町四丁目平成</t>
    <rPh sb="3" eb="4">
      <t>ヨン</t>
    </rPh>
    <phoneticPr fontId="4"/>
  </si>
  <si>
    <t>白鳥3-24-1</t>
    <phoneticPr fontId="4"/>
  </si>
  <si>
    <t>白鳥わかば</t>
  </si>
  <si>
    <t>西亀有2-14-3</t>
    <phoneticPr fontId="4"/>
  </si>
  <si>
    <t>西亀有なかよし</t>
  </si>
  <si>
    <t>青戸7-21-7</t>
    <phoneticPr fontId="4"/>
  </si>
  <si>
    <t>御殿山</t>
  </si>
  <si>
    <t>南水元1-17-23</t>
    <phoneticPr fontId="4"/>
  </si>
  <si>
    <t>みよし</t>
  </si>
  <si>
    <t>青戸7-28-17</t>
    <phoneticPr fontId="4"/>
  </si>
  <si>
    <t>葛西城址</t>
    <rPh sb="0" eb="2">
      <t>カサイ</t>
    </rPh>
    <rPh sb="2" eb="4">
      <t>ジョウシ</t>
    </rPh>
    <phoneticPr fontId="4"/>
  </si>
  <si>
    <t>小菅1-2-1地先</t>
    <rPh sb="7" eb="8">
      <t>チ</t>
    </rPh>
    <phoneticPr fontId="4"/>
  </si>
  <si>
    <t>荒川小菅緑地</t>
  </si>
  <si>
    <t>立石7-12-4</t>
    <phoneticPr fontId="4"/>
  </si>
  <si>
    <t>立石七丁目</t>
  </si>
  <si>
    <t>亀有2-2-7</t>
    <phoneticPr fontId="4"/>
  </si>
  <si>
    <t>亀有二丁目</t>
  </si>
  <si>
    <t>小菅3-9-9</t>
    <phoneticPr fontId="4"/>
  </si>
  <si>
    <t>小菅めぐみ</t>
  </si>
  <si>
    <t>立石5-10-9</t>
    <phoneticPr fontId="4"/>
  </si>
  <si>
    <t>立石五丁目</t>
  </si>
  <si>
    <t>白鳥4-5-19</t>
    <phoneticPr fontId="4"/>
  </si>
  <si>
    <t>白鳥東</t>
  </si>
  <si>
    <t>奥戸3-20-6</t>
    <phoneticPr fontId="4"/>
  </si>
  <si>
    <t>奥戸しらさぎ</t>
  </si>
  <si>
    <t>東立石2-9-1</t>
    <phoneticPr fontId="4"/>
  </si>
  <si>
    <t>かわばた</t>
  </si>
  <si>
    <t>奥戸7-17-1</t>
    <phoneticPr fontId="4"/>
  </si>
  <si>
    <t>奥戸ｽﾎﾟｰﾂｾﾝﾀｰ</t>
    <rPh sb="0" eb="2">
      <t>オクド</t>
    </rPh>
    <phoneticPr fontId="4"/>
  </si>
  <si>
    <t>お花茶屋3-16-6</t>
    <phoneticPr fontId="4"/>
  </si>
  <si>
    <t>柳田</t>
  </si>
  <si>
    <t>高砂7-3-25</t>
    <phoneticPr fontId="4"/>
  </si>
  <si>
    <t>高砂やちよ</t>
  </si>
  <si>
    <t>東四つ木2-15-1</t>
    <phoneticPr fontId="4"/>
  </si>
  <si>
    <t>渋江東</t>
  </si>
  <si>
    <t>西新小岩1-1-3</t>
    <phoneticPr fontId="4"/>
  </si>
  <si>
    <t>新小岩</t>
  </si>
  <si>
    <t>西水元5-3-11</t>
    <rPh sb="0" eb="1">
      <t>ニシ</t>
    </rPh>
    <phoneticPr fontId="4"/>
  </si>
  <si>
    <t>西水元宮田</t>
  </si>
  <si>
    <t>東水元5-27-8</t>
    <phoneticPr fontId="4"/>
  </si>
  <si>
    <t>圦妻</t>
    <rPh sb="0" eb="1">
      <t>イリ</t>
    </rPh>
    <phoneticPr fontId="4"/>
  </si>
  <si>
    <t>奥戸1-12-2</t>
    <phoneticPr fontId="4"/>
  </si>
  <si>
    <t>奥戸南汐</t>
  </si>
  <si>
    <t>東四つ木4-41-11</t>
    <phoneticPr fontId="4"/>
  </si>
  <si>
    <t>東四つ木</t>
  </si>
  <si>
    <t>東水元5-40-7</t>
    <phoneticPr fontId="4"/>
  </si>
  <si>
    <t>熊野</t>
  </si>
  <si>
    <t>新小岩4-28地先から新小岩3-28地先まで</t>
    <rPh sb="11" eb="14">
      <t>シンコイワ</t>
    </rPh>
    <rPh sb="18" eb="19">
      <t>チ</t>
    </rPh>
    <rPh sb="19" eb="20">
      <t>サキ</t>
    </rPh>
    <phoneticPr fontId="4"/>
  </si>
  <si>
    <t>小松川境川親水</t>
    <rPh sb="2" eb="3">
      <t>カワ</t>
    </rPh>
    <phoneticPr fontId="4"/>
  </si>
  <si>
    <t>東新小岩2-10-1</t>
    <phoneticPr fontId="4"/>
  </si>
  <si>
    <t>東新小岩二丁目</t>
    <rPh sb="4" eb="7">
      <t>ニチョウメ</t>
    </rPh>
    <phoneticPr fontId="4"/>
  </si>
  <si>
    <t>東水元1-7-19</t>
    <phoneticPr fontId="4"/>
  </si>
  <si>
    <t>東水元みどり</t>
  </si>
  <si>
    <t>（単位：㎡）</t>
    <phoneticPr fontId="4"/>
  </si>
  <si>
    <t>西新小岩2-1-4</t>
    <phoneticPr fontId="4"/>
  </si>
  <si>
    <t>公園</t>
    <phoneticPr fontId="4"/>
  </si>
  <si>
    <t>間栗</t>
    <phoneticPr fontId="4"/>
  </si>
  <si>
    <t>小菅3-1-1</t>
    <phoneticPr fontId="4"/>
  </si>
  <si>
    <t>小菅東スポーツ</t>
    <phoneticPr fontId="4"/>
  </si>
  <si>
    <t>小菅1-2-1</t>
    <phoneticPr fontId="4"/>
  </si>
  <si>
    <t>小菅西</t>
    <phoneticPr fontId="4"/>
  </si>
  <si>
    <t>イ　条例設置公園</t>
    <rPh sb="2" eb="4">
      <t>ジョウレイ</t>
    </rPh>
    <rPh sb="4" eb="6">
      <t>セッチ</t>
    </rPh>
    <rPh sb="6" eb="8">
      <t>コウエン</t>
    </rPh>
    <phoneticPr fontId="4"/>
  </si>
  <si>
    <t>　（公園課）</t>
    <phoneticPr fontId="4"/>
  </si>
  <si>
    <t>奥戸1-28</t>
  </si>
  <si>
    <t>奥戸一丁目鬼塚</t>
    <rPh sb="0" eb="2">
      <t>オクド</t>
    </rPh>
    <rPh sb="2" eb="5">
      <t>イッチョウメ</t>
    </rPh>
    <rPh sb="5" eb="7">
      <t>オニヅカ</t>
    </rPh>
    <phoneticPr fontId="2"/>
  </si>
  <si>
    <t>青戸7-32-1</t>
    <phoneticPr fontId="55"/>
  </si>
  <si>
    <t>青戸七丁目共和</t>
    <rPh sb="0" eb="2">
      <t>アオト</t>
    </rPh>
    <rPh sb="2" eb="5">
      <t>ナナチョウメ</t>
    </rPh>
    <rPh sb="5" eb="7">
      <t>キョウワ</t>
    </rPh>
    <phoneticPr fontId="55"/>
  </si>
  <si>
    <t>西水元1-25-1</t>
    <rPh sb="0" eb="3">
      <t>ニシミズモト</t>
    </rPh>
    <phoneticPr fontId="55"/>
  </si>
  <si>
    <t>飯塚なかよし</t>
    <rPh sb="0" eb="2">
      <t>イイヅカ</t>
    </rPh>
    <phoneticPr fontId="55"/>
  </si>
  <si>
    <t>東新小岩2-15-1</t>
    <rPh sb="0" eb="1">
      <t>ヒガシ</t>
    </rPh>
    <rPh sb="1" eb="4">
      <t>シンコイワ</t>
    </rPh>
    <phoneticPr fontId="55"/>
  </si>
  <si>
    <t>東新小岩二丁目かがやき公園</t>
    <rPh sb="0" eb="4">
      <t>ヒガシシンコイワ</t>
    </rPh>
    <rPh sb="4" eb="7">
      <t>ニチョウメ</t>
    </rPh>
    <phoneticPr fontId="55"/>
  </si>
  <si>
    <t>奥戸4-14-19</t>
    <rPh sb="0" eb="2">
      <t>オクド</t>
    </rPh>
    <phoneticPr fontId="55"/>
  </si>
  <si>
    <t>奥戸四丁目落</t>
    <rPh sb="0" eb="2">
      <t>オクド</t>
    </rPh>
    <rPh sb="2" eb="5">
      <t>ヨンチョウメ</t>
    </rPh>
    <rPh sb="5" eb="6">
      <t>オチ</t>
    </rPh>
    <phoneticPr fontId="55"/>
  </si>
  <si>
    <t>青戸6-41-8</t>
  </si>
  <si>
    <t>青戸六丁目さくら</t>
    <rPh sb="0" eb="2">
      <t>アオト</t>
    </rPh>
    <rPh sb="2" eb="5">
      <t>ロクチョウメ</t>
    </rPh>
    <phoneticPr fontId="55"/>
  </si>
  <si>
    <t>新宿3-26-1</t>
    <rPh sb="0" eb="2">
      <t>ニイジュク</t>
    </rPh>
    <phoneticPr fontId="4"/>
  </si>
  <si>
    <t>協栄</t>
    <rPh sb="0" eb="2">
      <t>キョウエイ</t>
    </rPh>
    <phoneticPr fontId="4"/>
  </si>
  <si>
    <t>西水元2-16-5</t>
    <rPh sb="0" eb="1">
      <t>ニシ</t>
    </rPh>
    <phoneticPr fontId="4"/>
  </si>
  <si>
    <t>西水元つかのこし</t>
    <rPh sb="0" eb="3">
      <t>ニシミズモト</t>
    </rPh>
    <phoneticPr fontId="4"/>
  </si>
  <si>
    <t>西新小岩5-2-4、5-7-7</t>
    <rPh sb="0" eb="4">
      <t>ニシシンコイワ</t>
    </rPh>
    <phoneticPr fontId="4"/>
  </si>
  <si>
    <t>西新小岩五丁目</t>
    <rPh sb="0" eb="4">
      <t>ニシシンコイワ</t>
    </rPh>
    <rPh sb="4" eb="7">
      <t>ゴチョウメ</t>
    </rPh>
    <phoneticPr fontId="4"/>
  </si>
  <si>
    <t>南水元2-7-14</t>
    <rPh sb="0" eb="3">
      <t>ミナミミズモト</t>
    </rPh>
    <phoneticPr fontId="4"/>
  </si>
  <si>
    <t>飯塚平安第二</t>
    <rPh sb="0" eb="2">
      <t>イイヅカ</t>
    </rPh>
    <rPh sb="2" eb="4">
      <t>ヘイアン</t>
    </rPh>
    <rPh sb="4" eb="6">
      <t>ダイニ</t>
    </rPh>
    <phoneticPr fontId="4"/>
  </si>
  <si>
    <t>南水元1-3-6</t>
    <rPh sb="0" eb="3">
      <t>ミナミミズモト</t>
    </rPh>
    <phoneticPr fontId="4"/>
  </si>
  <si>
    <t>飯塚平安第一</t>
    <rPh sb="0" eb="2">
      <t>イイヅカ</t>
    </rPh>
    <rPh sb="2" eb="4">
      <t>ヘイアン</t>
    </rPh>
    <rPh sb="4" eb="6">
      <t>ダイイチ</t>
    </rPh>
    <phoneticPr fontId="4"/>
  </si>
  <si>
    <t>堀切2-38-10</t>
    <rPh sb="0" eb="2">
      <t>ホリキリ</t>
    </rPh>
    <phoneticPr fontId="4"/>
  </si>
  <si>
    <t>ほりきりん</t>
  </si>
  <si>
    <t>新宿6-3-2、6-3-20</t>
    <rPh sb="0" eb="2">
      <t>シンジュク</t>
    </rPh>
    <phoneticPr fontId="4"/>
  </si>
  <si>
    <t>葛飾にいじゅくみらい公園</t>
    <rPh sb="0" eb="2">
      <t>カツシカ</t>
    </rPh>
    <rPh sb="10" eb="11">
      <t>オオヤケ</t>
    </rPh>
    <rPh sb="11" eb="12">
      <t>エン</t>
    </rPh>
    <phoneticPr fontId="4"/>
  </si>
  <si>
    <t>四つ木1-22-3</t>
  </si>
  <si>
    <t>四つ木つばさ</t>
    <rPh sb="0" eb="1">
      <t>ヨ</t>
    </rPh>
    <rPh sb="2" eb="3">
      <t>ギ</t>
    </rPh>
    <phoneticPr fontId="4"/>
  </si>
  <si>
    <t>亀有2-71-7</t>
    <rPh sb="0" eb="2">
      <t>カメアリ</t>
    </rPh>
    <phoneticPr fontId="4"/>
  </si>
  <si>
    <t>亀有中川堤</t>
    <rPh sb="0" eb="2">
      <t>カメアリ</t>
    </rPh>
    <rPh sb="2" eb="4">
      <t>ナカガワ</t>
    </rPh>
    <rPh sb="4" eb="5">
      <t>ツツミ</t>
    </rPh>
    <phoneticPr fontId="4"/>
  </si>
  <si>
    <t>新宿6-8-1</t>
    <rPh sb="0" eb="2">
      <t>ニイジュク</t>
    </rPh>
    <phoneticPr fontId="4"/>
  </si>
  <si>
    <t>新宿はなみずき</t>
    <rPh sb="0" eb="2">
      <t>ニイジュク</t>
    </rPh>
    <phoneticPr fontId="4"/>
  </si>
  <si>
    <t>鎌倉1-30-11</t>
    <rPh sb="0" eb="2">
      <t>カマクラ</t>
    </rPh>
    <phoneticPr fontId="4"/>
  </si>
  <si>
    <t>まんだら</t>
  </si>
  <si>
    <t>水元5-5-20</t>
    <phoneticPr fontId="4"/>
  </si>
  <si>
    <t>白ゆり</t>
    <rPh sb="0" eb="1">
      <t>シラ</t>
    </rPh>
    <phoneticPr fontId="4"/>
  </si>
  <si>
    <t>東新小岩1-18-11</t>
    <phoneticPr fontId="4"/>
  </si>
  <si>
    <t>東新小岩一丁目</t>
    <rPh sb="0" eb="1">
      <t>ヒガシ</t>
    </rPh>
    <rPh sb="1" eb="4">
      <t>シンコイワ</t>
    </rPh>
    <rPh sb="4" eb="7">
      <t>１チョウメ</t>
    </rPh>
    <phoneticPr fontId="4"/>
  </si>
  <si>
    <t>立石2-23-14</t>
    <rPh sb="0" eb="1">
      <t>リツ</t>
    </rPh>
    <rPh sb="1" eb="2">
      <t>イシ</t>
    </rPh>
    <phoneticPr fontId="4"/>
  </si>
  <si>
    <t>本田第二</t>
    <rPh sb="0" eb="2">
      <t>ホンデン</t>
    </rPh>
    <rPh sb="2" eb="4">
      <t>ダイニ</t>
    </rPh>
    <phoneticPr fontId="4"/>
  </si>
  <si>
    <t>東立石4-6-10</t>
    <rPh sb="0" eb="3">
      <t>ヒガシタテイシ</t>
    </rPh>
    <phoneticPr fontId="4"/>
  </si>
  <si>
    <t>東立石緑地</t>
    <rPh sb="0" eb="3">
      <t>ヒガシタテイシ</t>
    </rPh>
    <rPh sb="3" eb="5">
      <t>リョクチ</t>
    </rPh>
    <phoneticPr fontId="4"/>
  </si>
  <si>
    <t>細田3-19-11</t>
    <rPh sb="0" eb="2">
      <t>ホソダ</t>
    </rPh>
    <phoneticPr fontId="4"/>
  </si>
  <si>
    <t>細田三丁目せせらぎ公園</t>
    <rPh sb="9" eb="10">
      <t>オオヤケ</t>
    </rPh>
    <rPh sb="10" eb="11">
      <t>エン</t>
    </rPh>
    <phoneticPr fontId="4"/>
  </si>
  <si>
    <t>西水元3-1地先から西水元1-5地先まで</t>
    <rPh sb="0" eb="3">
      <t>ニシミズモト</t>
    </rPh>
    <rPh sb="6" eb="7">
      <t>チ</t>
    </rPh>
    <rPh sb="7" eb="8">
      <t>サキ</t>
    </rPh>
    <rPh sb="16" eb="17">
      <t>チ</t>
    </rPh>
    <rPh sb="17" eb="18">
      <t>サキ</t>
    </rPh>
    <phoneticPr fontId="4"/>
  </si>
  <si>
    <t>西水元水辺の</t>
    <rPh sb="0" eb="1">
      <t>ニシ</t>
    </rPh>
    <rPh sb="1" eb="3">
      <t>ミズモト</t>
    </rPh>
    <rPh sb="3" eb="5">
      <t>ミズベ</t>
    </rPh>
    <phoneticPr fontId="4"/>
  </si>
  <si>
    <t>亀有3-49-20</t>
    <rPh sb="0" eb="2">
      <t>カメアリ</t>
    </rPh>
    <phoneticPr fontId="4"/>
  </si>
  <si>
    <t>古隅田なかよし</t>
    <rPh sb="0" eb="1">
      <t>フル</t>
    </rPh>
    <rPh sb="1" eb="3">
      <t>スミダ</t>
    </rPh>
    <phoneticPr fontId="4"/>
  </si>
  <si>
    <t>亀有3-49-2</t>
    <rPh sb="0" eb="2">
      <t>カメアリ</t>
    </rPh>
    <phoneticPr fontId="4"/>
  </si>
  <si>
    <t>浮洲</t>
    <rPh sb="0" eb="1">
      <t>ウキ</t>
    </rPh>
    <rPh sb="1" eb="2">
      <t>ス</t>
    </rPh>
    <phoneticPr fontId="4"/>
  </si>
  <si>
    <t>南水元3-4-15</t>
    <rPh sb="0" eb="3">
      <t>ミナミミズモト</t>
    </rPh>
    <phoneticPr fontId="4"/>
  </si>
  <si>
    <t>南水元けやき</t>
    <rPh sb="0" eb="3">
      <t>ミナミミズモト</t>
    </rPh>
    <phoneticPr fontId="4"/>
  </si>
  <si>
    <t>西新小岩3-26-6</t>
    <rPh sb="0" eb="4">
      <t>ニシシンコイワ</t>
    </rPh>
    <phoneticPr fontId="4"/>
  </si>
  <si>
    <t>西新小岩</t>
    <rPh sb="0" eb="4">
      <t>ニシシンコイワ</t>
    </rPh>
    <phoneticPr fontId="4"/>
  </si>
  <si>
    <t>奥戸9-15-16</t>
    <rPh sb="0" eb="2">
      <t>オクド</t>
    </rPh>
    <phoneticPr fontId="4"/>
  </si>
  <si>
    <t>堀切7-8-7</t>
  </si>
  <si>
    <t>南綾瀬中央</t>
  </si>
  <si>
    <t>奥戸2-31-10</t>
  </si>
  <si>
    <t>奥戸二丁目</t>
  </si>
  <si>
    <t>西水元3-14-7</t>
    <rPh sb="0" eb="3">
      <t>ニシミズモト</t>
    </rPh>
    <phoneticPr fontId="4"/>
  </si>
  <si>
    <t>西水元こうだ</t>
    <rPh sb="0" eb="3">
      <t>ニシミズモト</t>
    </rPh>
    <phoneticPr fontId="4"/>
  </si>
  <si>
    <t>西水元3-18-20</t>
    <rPh sb="0" eb="3">
      <t>ニシミズモト</t>
    </rPh>
    <phoneticPr fontId="4"/>
  </si>
  <si>
    <t>西水元猿西</t>
    <rPh sb="0" eb="1">
      <t>ニシ</t>
    </rPh>
    <rPh sb="1" eb="3">
      <t>ミズモト</t>
    </rPh>
    <rPh sb="3" eb="4">
      <t>サル</t>
    </rPh>
    <rPh sb="4" eb="5">
      <t>ニシ</t>
    </rPh>
    <phoneticPr fontId="4"/>
  </si>
  <si>
    <t>東水元3-21-6</t>
    <rPh sb="0" eb="3">
      <t>ヒガシミズモト</t>
    </rPh>
    <phoneticPr fontId="4"/>
  </si>
  <si>
    <t>したて</t>
  </si>
  <si>
    <r>
      <t>西水元5-14</t>
    </r>
    <r>
      <rPr>
        <sz val="10"/>
        <color theme="1"/>
        <rFont val="ＭＳ Ｐゴシック"/>
        <family val="3"/>
        <charset val="128"/>
      </rPr>
      <t>-13</t>
    </r>
    <rPh sb="0" eb="3">
      <t>ニシミズモト</t>
    </rPh>
    <phoneticPr fontId="4"/>
  </si>
  <si>
    <t>西水元五丁目</t>
    <rPh sb="0" eb="3">
      <t>ニシミズモト</t>
    </rPh>
    <rPh sb="3" eb="6">
      <t>ゴチョウメ</t>
    </rPh>
    <phoneticPr fontId="4"/>
  </si>
  <si>
    <t>西水元3-36-23</t>
  </si>
  <si>
    <t>西水元三丁目</t>
  </si>
  <si>
    <t>柴又2-14-8</t>
    <rPh sb="0" eb="2">
      <t>シバマタ</t>
    </rPh>
    <phoneticPr fontId="4"/>
  </si>
  <si>
    <t>柴又二丁目</t>
    <rPh sb="0" eb="2">
      <t>シバマタ</t>
    </rPh>
    <rPh sb="2" eb="3">
      <t>ニ</t>
    </rPh>
    <rPh sb="3" eb="5">
      <t>チョウメ</t>
    </rPh>
    <phoneticPr fontId="4"/>
  </si>
  <si>
    <t>白鳥4-16-4</t>
    <rPh sb="0" eb="2">
      <t>シラトリ</t>
    </rPh>
    <phoneticPr fontId="3"/>
  </si>
  <si>
    <t>白鳥四丁目</t>
    <rPh sb="2" eb="5">
      <t>ヨンチョウメ</t>
    </rPh>
    <phoneticPr fontId="4"/>
  </si>
  <si>
    <t>金町1-23-7</t>
    <rPh sb="0" eb="2">
      <t>カナマチ</t>
    </rPh>
    <phoneticPr fontId="3"/>
  </si>
  <si>
    <t>金町ときわ</t>
    <rPh sb="0" eb="2">
      <t>カナマチ</t>
    </rPh>
    <phoneticPr fontId="4"/>
  </si>
  <si>
    <t>高砂7-8-13</t>
    <rPh sb="0" eb="2">
      <t>タカサゴ</t>
    </rPh>
    <phoneticPr fontId="4"/>
  </si>
  <si>
    <t>高砂七丁目</t>
    <rPh sb="0" eb="2">
      <t>タカサゴ</t>
    </rPh>
    <rPh sb="2" eb="5">
      <t>ナナチョウメ</t>
    </rPh>
    <phoneticPr fontId="4"/>
  </si>
  <si>
    <t>金町5-10-9</t>
    <rPh sb="0" eb="2">
      <t>カナマチ</t>
    </rPh>
    <phoneticPr fontId="4"/>
  </si>
  <si>
    <t>金町末広</t>
    <rPh sb="0" eb="2">
      <t>カナマチ</t>
    </rPh>
    <rPh sb="2" eb="4">
      <t>スエヒロ</t>
    </rPh>
    <phoneticPr fontId="4"/>
  </si>
  <si>
    <t>西水元1-12-3</t>
    <phoneticPr fontId="4"/>
  </si>
  <si>
    <t>水元飯塚</t>
  </si>
  <si>
    <t>東新小岩7-13-9</t>
    <phoneticPr fontId="4"/>
  </si>
  <si>
    <t>東新小岩七丁目エンゼルパーク</t>
    <phoneticPr fontId="4"/>
  </si>
  <si>
    <t>堀切1-12地先から7地先まで</t>
    <rPh sb="6" eb="7">
      <t>チ</t>
    </rPh>
    <rPh sb="11" eb="12">
      <t>チ</t>
    </rPh>
    <rPh sb="12" eb="13">
      <t>サキ</t>
    </rPh>
    <phoneticPr fontId="4"/>
  </si>
  <si>
    <t>堀切水辺</t>
  </si>
  <si>
    <t>西水元4-10-19</t>
    <phoneticPr fontId="4"/>
  </si>
  <si>
    <t>西水元つばさ</t>
  </si>
  <si>
    <t>亀有3-25-1</t>
    <phoneticPr fontId="4"/>
  </si>
  <si>
    <t>亀有リリオパーク</t>
  </si>
  <si>
    <t>水元1-25-19</t>
    <phoneticPr fontId="4"/>
  </si>
  <si>
    <t>いりや南</t>
  </si>
  <si>
    <t>金町2-16-4</t>
    <phoneticPr fontId="4"/>
  </si>
  <si>
    <t>金町二丁目ときわ</t>
    <rPh sb="2" eb="4">
      <t>ニチョウ</t>
    </rPh>
    <phoneticPr fontId="4"/>
  </si>
  <si>
    <t>西水元1-9-5</t>
    <phoneticPr fontId="4"/>
  </si>
  <si>
    <t>ゆうがお</t>
  </si>
  <si>
    <t>西新小岩3-35地先から新小岩1-1地先まで</t>
    <rPh sb="8" eb="9">
      <t>チ</t>
    </rPh>
    <rPh sb="18" eb="19">
      <t>チ</t>
    </rPh>
    <phoneticPr fontId="4"/>
  </si>
  <si>
    <t>葛飾あらかわ水辺</t>
    <rPh sb="0" eb="2">
      <t>カツシカ</t>
    </rPh>
    <phoneticPr fontId="2"/>
  </si>
  <si>
    <t>次ページの児童遊園面積→</t>
    <rPh sb="0" eb="1">
      <t>ツギ</t>
    </rPh>
    <rPh sb="5" eb="7">
      <t>ジドウ</t>
    </rPh>
    <rPh sb="7" eb="9">
      <t>ユウエン</t>
    </rPh>
    <rPh sb="9" eb="11">
      <t>メンセキ</t>
    </rPh>
    <phoneticPr fontId="2"/>
  </si>
  <si>
    <t>亀有2-11-5</t>
  </si>
  <si>
    <t>児童遊園</t>
    <rPh sb="0" eb="2">
      <t>ジドウ</t>
    </rPh>
    <rPh sb="2" eb="4">
      <t>ユウエン</t>
    </rPh>
    <phoneticPr fontId="4"/>
  </si>
  <si>
    <t>亀有あさひ</t>
  </si>
  <si>
    <t>高砂8-7-7</t>
  </si>
  <si>
    <t>新小岩4-37-2</t>
  </si>
  <si>
    <t>小松橋</t>
  </si>
  <si>
    <t>東新小岩4-4-16</t>
  </si>
  <si>
    <t>小菅1-8-9</t>
  </si>
  <si>
    <t>小菅西</t>
  </si>
  <si>
    <t>東金町2-7-14</t>
  </si>
  <si>
    <t>東金町すみれ</t>
  </si>
  <si>
    <t>堀切4-3-11</t>
  </si>
  <si>
    <t>堀切四丁目</t>
  </si>
  <si>
    <t>南水元1-24-4</t>
  </si>
  <si>
    <t>南水元一丁目</t>
  </si>
  <si>
    <t>青戸南</t>
  </si>
  <si>
    <t>青戸8-27-15</t>
  </si>
  <si>
    <t>青戸八丁目</t>
  </si>
  <si>
    <t>堀切1-39-14</t>
  </si>
  <si>
    <t>青戸7-16-8</t>
  </si>
  <si>
    <t>青戸七丁目</t>
  </si>
  <si>
    <t>堀切7-30-7</t>
  </si>
  <si>
    <t>堀切七丁目</t>
  </si>
  <si>
    <t>亀有1-3-15</t>
  </si>
  <si>
    <t>あおぞら</t>
  </si>
  <si>
    <t>新宿4-23-1</t>
  </si>
  <si>
    <t>新宿四丁目</t>
  </si>
  <si>
    <t>東四つ木1-4-16</t>
  </si>
  <si>
    <t>木根川東</t>
  </si>
  <si>
    <t>西新小岩5-3-15</t>
  </si>
  <si>
    <t>古谷野</t>
  </si>
  <si>
    <t>亀有1-22-6</t>
  </si>
  <si>
    <t>亀有一丁目</t>
  </si>
  <si>
    <t>柴又5-29-20</t>
  </si>
  <si>
    <t>ひばりが丘</t>
  </si>
  <si>
    <t>小菅1-27-2</t>
  </si>
  <si>
    <t>松原</t>
  </si>
  <si>
    <t>立石4-31-11</t>
  </si>
  <si>
    <t>梅田</t>
  </si>
  <si>
    <t>東金町5-30-3</t>
  </si>
  <si>
    <t>東金町五丁目</t>
  </si>
  <si>
    <t>新宿4-25-2</t>
  </si>
  <si>
    <t>しらゆき</t>
  </si>
  <si>
    <t>東立石4-45-5</t>
  </si>
  <si>
    <t>東立石</t>
  </si>
  <si>
    <t>吾妻</t>
  </si>
  <si>
    <t>堀切4-26-1</t>
  </si>
  <si>
    <t>堀切橋</t>
  </si>
  <si>
    <t>東堀切2-20-3</t>
  </si>
  <si>
    <t>東堀切二丁目</t>
  </si>
  <si>
    <t>柴又7-17-1</t>
  </si>
  <si>
    <t>柴又第一</t>
  </si>
  <si>
    <t>堀切8-18-3</t>
  </si>
  <si>
    <t>上千葉香取</t>
  </si>
  <si>
    <t>細田4-15-11</t>
  </si>
  <si>
    <t>細田四丁目</t>
  </si>
  <si>
    <t>金町5-4-8</t>
  </si>
  <si>
    <t>こえど</t>
  </si>
  <si>
    <t>新宿2-15-9</t>
  </si>
  <si>
    <t>大池</t>
  </si>
  <si>
    <t>堀切1-6-30</t>
  </si>
  <si>
    <t>堀切南</t>
  </si>
  <si>
    <t>東金町1-33-20</t>
  </si>
  <si>
    <t>東金町</t>
  </si>
  <si>
    <t>新小岩2-20-17</t>
  </si>
  <si>
    <t>新小岩二丁目</t>
  </si>
  <si>
    <t>堀切5-46-4</t>
  </si>
  <si>
    <t>堀切赤門</t>
  </si>
  <si>
    <t>西新小岩3-21-10</t>
  </si>
  <si>
    <t>上平井西</t>
  </si>
  <si>
    <t>堀切4-50-4</t>
  </si>
  <si>
    <t>こやの新</t>
  </si>
  <si>
    <t>東立石1-23-9先</t>
  </si>
  <si>
    <t>川端南</t>
  </si>
  <si>
    <t>西亀有2-37-1</t>
  </si>
  <si>
    <t>西亀有</t>
  </si>
  <si>
    <t>東四つ木3-44-15</t>
  </si>
  <si>
    <t>きねがわ</t>
  </si>
  <si>
    <t>東金町2-21-10</t>
  </si>
  <si>
    <t>原田</t>
  </si>
  <si>
    <t>堀切2-40-6</t>
  </si>
  <si>
    <t>堀切中央</t>
  </si>
  <si>
    <t>亀有2-6-18</t>
  </si>
  <si>
    <t>若草</t>
  </si>
  <si>
    <t>四つ木5-20-10</t>
  </si>
  <si>
    <t>四つ木五丁目</t>
  </si>
  <si>
    <t>新宿5-2-8</t>
  </si>
  <si>
    <t>町並</t>
  </si>
  <si>
    <t>鎌倉4-28-18</t>
  </si>
  <si>
    <t>鎌倉東</t>
  </si>
  <si>
    <t>西亀有2-41-10</t>
  </si>
  <si>
    <t>大曲り</t>
  </si>
  <si>
    <t>柴又2-4-6</t>
  </si>
  <si>
    <t>北野</t>
  </si>
  <si>
    <t>亀有4-24-11</t>
  </si>
  <si>
    <t>砂原</t>
  </si>
  <si>
    <t>立石1-21-6</t>
  </si>
  <si>
    <t>立石一丁目</t>
  </si>
  <si>
    <t>立石8-37-17</t>
  </si>
  <si>
    <t>立石</t>
  </si>
  <si>
    <t>高砂3-1-35</t>
  </si>
  <si>
    <t>東堀切2-28-3</t>
  </si>
  <si>
    <t>奥戸6-18-15</t>
  </si>
  <si>
    <t>亀田</t>
  </si>
  <si>
    <t>亀有1-5-2</t>
  </si>
  <si>
    <t>小鳩</t>
  </si>
  <si>
    <t>東金町4-28-4</t>
  </si>
  <si>
    <t>半田</t>
  </si>
  <si>
    <t>亀有2-9-11</t>
  </si>
  <si>
    <t>亀青</t>
  </si>
  <si>
    <t>東四つ木4-24-8</t>
  </si>
  <si>
    <t>東四つ木諏訪</t>
  </si>
  <si>
    <t>細田3-17-18</t>
  </si>
  <si>
    <t>細田町</t>
  </si>
  <si>
    <t>みどり</t>
  </si>
  <si>
    <t>細田4-39-2</t>
  </si>
  <si>
    <t>細田東</t>
  </si>
  <si>
    <t>柴又4-5-8</t>
  </si>
  <si>
    <t>桜道</t>
  </si>
  <si>
    <t>新宿5-22-10</t>
  </si>
  <si>
    <t>内野僑</t>
  </si>
  <si>
    <t>東堀切1-14-25</t>
  </si>
  <si>
    <t>親和</t>
  </si>
  <si>
    <t>奥戸1-20-11</t>
  </si>
  <si>
    <t>奥戸一丁目</t>
  </si>
  <si>
    <t>新道口</t>
  </si>
  <si>
    <t>金町4-22-1</t>
  </si>
  <si>
    <t>末広</t>
  </si>
  <si>
    <t>青戸4-20-7</t>
  </si>
  <si>
    <t>東新小岩8-16-10</t>
  </si>
  <si>
    <t>三谷稲荷</t>
  </si>
  <si>
    <t>奥戸2-43-2</t>
  </si>
  <si>
    <t>東金町8-17-13</t>
  </si>
  <si>
    <t>大向</t>
  </si>
  <si>
    <t>柴原</t>
  </si>
  <si>
    <t>東金町7-2-3</t>
  </si>
  <si>
    <t>東金町七丁目</t>
  </si>
  <si>
    <t>亀有5-59-8</t>
  </si>
  <si>
    <t>さくら</t>
  </si>
  <si>
    <t>高砂2-13-13</t>
  </si>
  <si>
    <t>高砂宮前</t>
  </si>
  <si>
    <t>東金町1-28-1</t>
  </si>
  <si>
    <t>金町駅北口</t>
  </si>
  <si>
    <t>奥戸3-26-21</t>
  </si>
  <si>
    <t>奥戸三丁目</t>
  </si>
  <si>
    <t>新宿1-2-3</t>
  </si>
  <si>
    <t>新宿一丁目</t>
  </si>
  <si>
    <t>堀切6-30-7</t>
  </si>
  <si>
    <t>堀切加波良</t>
  </si>
  <si>
    <t>東四つ木3-24-10</t>
  </si>
  <si>
    <t>鎌倉2-2-8</t>
  </si>
  <si>
    <t>鎌倉二丁目</t>
  </si>
  <si>
    <t>堀切2-25-18</t>
  </si>
  <si>
    <t>細田1-21-9</t>
  </si>
  <si>
    <t>細田一丁目</t>
  </si>
  <si>
    <t>立石8-44-31</t>
  </si>
  <si>
    <t>熊野神社</t>
  </si>
  <si>
    <t>西新小岩5-15-1</t>
  </si>
  <si>
    <t>平和橋</t>
  </si>
  <si>
    <t>東金町4-38-6</t>
  </si>
  <si>
    <t>東金町四丁目</t>
  </si>
  <si>
    <t>四つ木2-18-17</t>
  </si>
  <si>
    <t>白髭神社</t>
  </si>
  <si>
    <t>堀切8-6-13</t>
  </si>
  <si>
    <t>掘八</t>
  </si>
  <si>
    <t>立石8-2-6</t>
  </si>
  <si>
    <t>諏訪</t>
  </si>
  <si>
    <t>宝町1-18-7</t>
  </si>
  <si>
    <t>宝町南</t>
  </si>
  <si>
    <t>東金町3-23-13</t>
  </si>
  <si>
    <t>金蓮院</t>
  </si>
  <si>
    <t>東新小岩8-20-15</t>
  </si>
  <si>
    <t>須磨</t>
  </si>
  <si>
    <t>柴又3-30-23</t>
  </si>
  <si>
    <t>柴又八幡神社</t>
  </si>
  <si>
    <t>柴又6-26-8</t>
  </si>
  <si>
    <t>柴又六丁目</t>
  </si>
  <si>
    <t>新小岩2-4-13</t>
  </si>
  <si>
    <t>下小松</t>
  </si>
  <si>
    <t>ウ　児童遊園</t>
    <phoneticPr fontId="4"/>
  </si>
  <si>
    <t>小菅1-35</t>
  </si>
  <si>
    <t>西水元6-22-4先</t>
  </si>
  <si>
    <t>大場川</t>
  </si>
  <si>
    <t>西亀有3-40-1</t>
  </si>
  <si>
    <t>砂原中央</t>
  </si>
  <si>
    <t>亀有2-42-3</t>
  </si>
  <si>
    <t>亀二</t>
  </si>
  <si>
    <t>柴又4-14-6</t>
  </si>
  <si>
    <t>柴又四丁目</t>
  </si>
  <si>
    <t>かまくらいなり</t>
  </si>
  <si>
    <t>金町4-3-4</t>
  </si>
  <si>
    <t>むつみ</t>
  </si>
  <si>
    <t>宝町1-15-8</t>
  </si>
  <si>
    <t>宝町西</t>
  </si>
  <si>
    <t>青戸8-11-5</t>
  </si>
  <si>
    <t>西亀青</t>
  </si>
  <si>
    <t>四つ木三丁目</t>
  </si>
  <si>
    <t>鎌倉2-31-1</t>
  </si>
  <si>
    <t>みんなのひろば</t>
  </si>
  <si>
    <t>東新小岩6-21-2</t>
  </si>
  <si>
    <t>西井堀橋</t>
  </si>
  <si>
    <t>柴又6-10-15</t>
  </si>
  <si>
    <t>柴又とまり木</t>
  </si>
  <si>
    <t>東新小岩2-1-10</t>
  </si>
  <si>
    <t>白鳥3-20-8</t>
  </si>
  <si>
    <t>白鳥東なかよし</t>
  </si>
  <si>
    <t>東新小岩2-6-14</t>
  </si>
  <si>
    <t>東新小岩二丁目東</t>
  </si>
  <si>
    <t>白鳥3-17-3</t>
  </si>
  <si>
    <t>白鳥東さわやか</t>
  </si>
  <si>
    <t>青戸6-31-4</t>
  </si>
  <si>
    <t>青戸3-10-11先</t>
  </si>
  <si>
    <t>青戸三丁目西</t>
  </si>
  <si>
    <t>鎌倉3-28-15</t>
  </si>
  <si>
    <t>鎌倉北</t>
  </si>
  <si>
    <t>東四つ木2-4-20</t>
  </si>
  <si>
    <t>かわばた新田</t>
  </si>
  <si>
    <t>立石3-20-2</t>
  </si>
  <si>
    <t>ほんでんなかよし</t>
  </si>
  <si>
    <t>東水元3-12-3</t>
  </si>
  <si>
    <t>東水元三丁目</t>
  </si>
  <si>
    <t>東堀切1-11-10</t>
  </si>
  <si>
    <t>東堀切一丁目</t>
  </si>
  <si>
    <t>青戸3-22-23先</t>
  </si>
  <si>
    <t>青戸三丁目東</t>
  </si>
  <si>
    <t>金町4-12-16</t>
  </si>
  <si>
    <t>協栄いずみ</t>
  </si>
  <si>
    <t>東金町4-30-3</t>
  </si>
  <si>
    <t>半田ふじみ</t>
  </si>
  <si>
    <t>宝町1-4-1</t>
  </si>
  <si>
    <t>宝町一丁目</t>
  </si>
  <si>
    <t>白鳥3-7-4</t>
  </si>
  <si>
    <t>白鳥東にこにこ</t>
  </si>
  <si>
    <t>新宿5-18-5</t>
  </si>
  <si>
    <t>新宿五丁目</t>
  </si>
  <si>
    <t>新柴又</t>
  </si>
  <si>
    <t>高砂1-20-13</t>
  </si>
  <si>
    <t>高砂一丁目</t>
  </si>
  <si>
    <t>東水元4-4-7</t>
  </si>
  <si>
    <t>小合上町</t>
  </si>
  <si>
    <t>南水元1-25-7</t>
  </si>
  <si>
    <t>南水元ふれあい</t>
  </si>
  <si>
    <t>金町4-11-16</t>
  </si>
  <si>
    <t>鷹之堤</t>
  </si>
  <si>
    <t>東金町2-31-11</t>
  </si>
  <si>
    <t>つくし</t>
  </si>
  <si>
    <t>金町3-12-8</t>
  </si>
  <si>
    <t>金町わかくさ</t>
  </si>
  <si>
    <t>東金町2-5-8</t>
  </si>
  <si>
    <t>東金町亀が岡</t>
  </si>
  <si>
    <t>白鳥3-29-10</t>
  </si>
  <si>
    <t>しらぎく</t>
  </si>
  <si>
    <t>柴又7-5-4</t>
  </si>
  <si>
    <t>柴又北</t>
  </si>
  <si>
    <t>奥戸9-1-5</t>
  </si>
  <si>
    <t>愛苑</t>
  </si>
  <si>
    <t>東新小岩4-3-14</t>
  </si>
  <si>
    <t>かみこまつ</t>
  </si>
  <si>
    <t>堀切4-42-6</t>
  </si>
  <si>
    <t>こやのひまわり</t>
  </si>
  <si>
    <t>東金町5-33-18</t>
  </si>
  <si>
    <t>東金町いずみ</t>
  </si>
  <si>
    <t>西亀有四丁目</t>
  </si>
  <si>
    <t>しろふね</t>
  </si>
  <si>
    <t>ウ　児童遊園（続き）</t>
    <rPh sb="7" eb="8">
      <t>ツヅ</t>
    </rPh>
    <phoneticPr fontId="4"/>
  </si>
  <si>
    <t>（環境課）</t>
    <rPh sb="1" eb="3">
      <t>カンキョウ</t>
    </rPh>
    <rPh sb="3" eb="4">
      <t>カ</t>
    </rPh>
    <phoneticPr fontId="4"/>
  </si>
  <si>
    <t>約3,400㎡　延長約100ｍ</t>
    <phoneticPr fontId="4"/>
  </si>
  <si>
    <t>約6,000㎡　延長約590ｍ</t>
    <phoneticPr fontId="4"/>
  </si>
  <si>
    <t>西水元三丁目１番先から
西水元一丁目５番先まで
西水元水辺の公園内ワンド</t>
    <rPh sb="1" eb="3">
      <t>ミズモト</t>
    </rPh>
    <rPh sb="3" eb="4">
      <t>サン</t>
    </rPh>
    <phoneticPr fontId="4"/>
  </si>
  <si>
    <t>指定場所</t>
    <phoneticPr fontId="4"/>
  </si>
  <si>
    <t>お花茶屋二丁目２１番先から
亀有一丁目２７番先まで
（５区間）</t>
    <phoneticPr fontId="4"/>
  </si>
  <si>
    <t>H19.3.31</t>
    <phoneticPr fontId="4"/>
  </si>
  <si>
    <t>指定年月日</t>
    <phoneticPr fontId="4"/>
  </si>
  <si>
    <t>H11.4.1</t>
    <phoneticPr fontId="4"/>
  </si>
  <si>
    <t>西水元水辺の公園
自然再生区域</t>
    <rPh sb="0" eb="3">
      <t>ニシミズモト</t>
    </rPh>
    <rPh sb="3" eb="5">
      <t>ミズベ</t>
    </rPh>
    <rPh sb="6" eb="8">
      <t>コウエン</t>
    </rPh>
    <phoneticPr fontId="4"/>
  </si>
  <si>
    <t>名称</t>
    <phoneticPr fontId="4"/>
  </si>
  <si>
    <t>曳舟川自然再生区域
（亀有・白鳥・お花茶屋地区）</t>
    <rPh sb="2" eb="3">
      <t>カワ</t>
    </rPh>
    <rPh sb="7" eb="8">
      <t>ク</t>
    </rPh>
    <rPh sb="14" eb="15">
      <t>シロ</t>
    </rPh>
    <phoneticPr fontId="4"/>
  </si>
  <si>
    <t>約66,000㎡　延長約1,200ｍ</t>
    <phoneticPr fontId="4"/>
  </si>
  <si>
    <t>約1,000㎡　延長約200ｍ</t>
    <rPh sb="0" eb="1">
      <t>ヤク</t>
    </rPh>
    <rPh sb="8" eb="10">
      <t>エンチョウ</t>
    </rPh>
    <rPh sb="10" eb="11">
      <t>ヤク</t>
    </rPh>
    <phoneticPr fontId="4"/>
  </si>
  <si>
    <t>西新小岩三丁目３５番先から
新小岩一丁目１番先まで
荒川左岸河川敷</t>
    <phoneticPr fontId="4"/>
  </si>
  <si>
    <t>四つ木二丁目２番先から
四つ木一丁目２４番先まで
（橋梁除く）</t>
    <rPh sb="0" eb="1">
      <t>ヨ</t>
    </rPh>
    <rPh sb="2" eb="3">
      <t>ギ</t>
    </rPh>
    <rPh sb="3" eb="4">
      <t>２</t>
    </rPh>
    <rPh sb="4" eb="6">
      <t>チョウメ</t>
    </rPh>
    <rPh sb="7" eb="8">
      <t>バン</t>
    </rPh>
    <rPh sb="8" eb="9">
      <t>サキ</t>
    </rPh>
    <phoneticPr fontId="4"/>
  </si>
  <si>
    <t>H12.3.31</t>
    <phoneticPr fontId="4"/>
  </si>
  <si>
    <t>H9.10.3</t>
    <phoneticPr fontId="4"/>
  </si>
  <si>
    <t>葛飾あらかわ水辺公園
自然再生区域</t>
    <rPh sb="0" eb="2">
      <t>カツシカ</t>
    </rPh>
    <phoneticPr fontId="4"/>
  </si>
  <si>
    <t>曳舟川自然再生区域
（四つ木地区）</t>
    <rPh sb="0" eb="1">
      <t>ヒ</t>
    </rPh>
    <rPh sb="1" eb="2">
      <t>フネ</t>
    </rPh>
    <rPh sb="2" eb="3">
      <t>ガワ</t>
    </rPh>
    <rPh sb="3" eb="5">
      <t>シゼン</t>
    </rPh>
    <rPh sb="5" eb="7">
      <t>サイセイ</t>
    </rPh>
    <rPh sb="7" eb="9">
      <t>クイキ</t>
    </rPh>
    <rPh sb="11" eb="12">
      <t>ヨ</t>
    </rPh>
    <rPh sb="13" eb="14">
      <t>ギ</t>
    </rPh>
    <rPh sb="14" eb="16">
      <t>チク</t>
    </rPh>
    <phoneticPr fontId="4"/>
  </si>
  <si>
    <t>約2,284㎡　延長約196ｍ</t>
    <phoneticPr fontId="4"/>
  </si>
  <si>
    <t>約6,102㎡　延長約615ｍ</t>
    <rPh sb="0" eb="1">
      <t>ヤク</t>
    </rPh>
    <rPh sb="8" eb="10">
      <t>エンチョウ</t>
    </rPh>
    <rPh sb="10" eb="11">
      <t>ヤク</t>
    </rPh>
    <phoneticPr fontId="4"/>
  </si>
  <si>
    <t>四つ木五丁目６番先から
四つ木五丁目２５番先まで
（３区間）</t>
    <phoneticPr fontId="4"/>
  </si>
  <si>
    <t>小菅四丁目２０番先から
小菅三丁目４番先まで
（古隅田川・元隅田橋から
　足立区大六天排水場脇まで）</t>
    <rPh sb="0" eb="2">
      <t>コスゲ</t>
    </rPh>
    <rPh sb="2" eb="3">
      <t>４</t>
    </rPh>
    <rPh sb="3" eb="5">
      <t>チョウメ</t>
    </rPh>
    <rPh sb="7" eb="8">
      <t>バン</t>
    </rPh>
    <rPh sb="8" eb="9">
      <t>サキ</t>
    </rPh>
    <phoneticPr fontId="4"/>
  </si>
  <si>
    <t>H13.3.31</t>
    <phoneticPr fontId="4"/>
  </si>
  <si>
    <t>H9.3.31(区域拡張H11.10.15)</t>
    <rPh sb="8" eb="10">
      <t>クイキ</t>
    </rPh>
    <rPh sb="10" eb="12">
      <t>カクチョウ</t>
    </rPh>
    <phoneticPr fontId="4"/>
  </si>
  <si>
    <t>曳舟川自然再生区域
(宝町･四つ木五丁目地区）</t>
    <rPh sb="2" eb="3">
      <t>カワ</t>
    </rPh>
    <rPh sb="14" eb="15">
      <t>ヨッ</t>
    </rPh>
    <rPh sb="19" eb="20">
      <t>メ</t>
    </rPh>
    <phoneticPr fontId="4"/>
  </si>
  <si>
    <t>古隅田川自然再生区域</t>
    <rPh sb="0" eb="1">
      <t>コ</t>
    </rPh>
    <rPh sb="1" eb="4">
      <t>スミダガワ</t>
    </rPh>
    <rPh sb="4" eb="6">
      <t>シゼン</t>
    </rPh>
    <rPh sb="6" eb="8">
      <t>サイセイ</t>
    </rPh>
    <rPh sb="8" eb="10">
      <t>クイキ</t>
    </rPh>
    <phoneticPr fontId="4"/>
  </si>
  <si>
    <t>（公園課・道路管理課）</t>
    <rPh sb="1" eb="4">
      <t>コウエンカ</t>
    </rPh>
    <rPh sb="5" eb="7">
      <t>ドウロ</t>
    </rPh>
    <rPh sb="7" eb="10">
      <t>カンリカ</t>
    </rPh>
    <phoneticPr fontId="4"/>
  </si>
  <si>
    <t>約12,200㎡</t>
    <phoneticPr fontId="4"/>
  </si>
  <si>
    <t>約400㎡</t>
    <rPh sb="0" eb="1">
      <t>ヤク</t>
    </rPh>
    <phoneticPr fontId="4"/>
  </si>
  <si>
    <t>暗渠</t>
    <phoneticPr fontId="4"/>
  </si>
  <si>
    <t>開渠</t>
    <phoneticPr fontId="4"/>
  </si>
  <si>
    <t>公共溝渠</t>
    <rPh sb="0" eb="2">
      <t>コウキョウ</t>
    </rPh>
    <rPh sb="2" eb="4">
      <t>コウキョ</t>
    </rPh>
    <phoneticPr fontId="4"/>
  </si>
  <si>
    <t>西水元六丁目22番先
大場川河川敷中州</t>
    <rPh sb="9" eb="10">
      <t>サキ</t>
    </rPh>
    <phoneticPr fontId="4"/>
  </si>
  <si>
    <t>水元公園４番先
水元さくら堤</t>
    <rPh sb="0" eb="2">
      <t>ミズモト</t>
    </rPh>
    <rPh sb="2" eb="4">
      <t>コウエン</t>
    </rPh>
    <rPh sb="5" eb="6">
      <t>バン</t>
    </rPh>
    <rPh sb="6" eb="7">
      <t>サキ</t>
    </rPh>
    <phoneticPr fontId="4"/>
  </si>
  <si>
    <t>準用河川</t>
    <phoneticPr fontId="4"/>
  </si>
  <si>
    <t>H4.1.1(区域拡張H8.3.1)</t>
    <phoneticPr fontId="4"/>
  </si>
  <si>
    <t>一級河川</t>
    <phoneticPr fontId="4"/>
  </si>
  <si>
    <t>自然植生群落、野鳥、昆虫</t>
    <phoneticPr fontId="4"/>
  </si>
  <si>
    <t>フジバカマの自生地</t>
    <rPh sb="6" eb="9">
      <t>ジセイチ</t>
    </rPh>
    <phoneticPr fontId="4"/>
  </si>
  <si>
    <t>指定内容</t>
    <rPh sb="2" eb="3">
      <t>ナイ</t>
    </rPh>
    <rPh sb="3" eb="4">
      <t>ヨウ</t>
    </rPh>
    <phoneticPr fontId="4"/>
  </si>
  <si>
    <t>大場川中州自然保護区域</t>
    <phoneticPr fontId="4"/>
  </si>
  <si>
    <t>水元さくら堤自然保護区域</t>
    <rPh sb="0" eb="2">
      <t>ミズモト</t>
    </rPh>
    <rPh sb="5" eb="6">
      <t>ツツミ</t>
    </rPh>
    <rPh sb="6" eb="8">
      <t>シゼン</t>
    </rPh>
    <rPh sb="8" eb="10">
      <t>ホゴ</t>
    </rPh>
    <rPh sb="10" eb="12">
      <t>クイキ</t>
    </rPh>
    <phoneticPr fontId="4"/>
  </si>
  <si>
    <t>（単位：ｍ）</t>
    <rPh sb="1" eb="3">
      <t>タンイ</t>
    </rPh>
    <phoneticPr fontId="2"/>
  </si>
  <si>
    <t>（環境課）</t>
  </si>
  <si>
    <t>(環境課）</t>
    <rPh sb="1" eb="3">
      <t>カンキョウ</t>
    </rPh>
    <rPh sb="3" eb="4">
      <t>カ</t>
    </rPh>
    <phoneticPr fontId="4"/>
  </si>
  <si>
    <t>土地提供者(人)</t>
    <rPh sb="6" eb="7">
      <t>ヒト</t>
    </rPh>
    <phoneticPr fontId="4"/>
  </si>
  <si>
    <t>箇所数(箇所)</t>
    <rPh sb="4" eb="6">
      <t>カショ</t>
    </rPh>
    <phoneticPr fontId="4"/>
  </si>
  <si>
    <t>区画数(区画)</t>
    <rPh sb="4" eb="6">
      <t>クカク</t>
    </rPh>
    <phoneticPr fontId="4"/>
  </si>
  <si>
    <t>所有者数(人)</t>
    <rPh sb="5" eb="6">
      <t>ニン</t>
    </rPh>
    <phoneticPr fontId="4"/>
  </si>
  <si>
    <t>樹林</t>
    <rPh sb="0" eb="1">
      <t>キ</t>
    </rPh>
    <rPh sb="1" eb="2">
      <t>ハヤシ</t>
    </rPh>
    <phoneticPr fontId="4"/>
  </si>
  <si>
    <t>樹木数(本)</t>
    <rPh sb="4" eb="5">
      <t>ホン</t>
    </rPh>
    <phoneticPr fontId="4"/>
  </si>
  <si>
    <t>樹木</t>
    <rPh sb="0" eb="1">
      <t>キ</t>
    </rPh>
    <rPh sb="1" eb="2">
      <t>キ</t>
    </rPh>
    <phoneticPr fontId="4"/>
  </si>
  <si>
    <t>（４）街路樹</t>
    <phoneticPr fontId="4"/>
  </si>
  <si>
    <t>環境基準</t>
    <phoneticPr fontId="4"/>
  </si>
  <si>
    <t>（２）大気汚染（水元一般環境大気測定局）</t>
    <rPh sb="10" eb="12">
      <t>イッパン</t>
    </rPh>
    <rPh sb="12" eb="14">
      <t>カンキョウ</t>
    </rPh>
    <rPh sb="14" eb="16">
      <t>タイキ</t>
    </rPh>
    <rPh sb="18" eb="19">
      <t>キョク</t>
    </rPh>
    <phoneticPr fontId="4"/>
  </si>
  <si>
    <t>一般</t>
    <rPh sb="0" eb="1">
      <t>イチ</t>
    </rPh>
    <rPh sb="1" eb="2">
      <t>バン</t>
    </rPh>
    <phoneticPr fontId="4"/>
  </si>
  <si>
    <t>建設作業</t>
    <phoneticPr fontId="4"/>
  </si>
  <si>
    <t>指定作業場</t>
    <rPh sb="4" eb="5">
      <t>ジョウ</t>
    </rPh>
    <phoneticPr fontId="4"/>
  </si>
  <si>
    <t>工場</t>
    <phoneticPr fontId="4"/>
  </si>
  <si>
    <t>イ　年度別・発生源別受付件数</t>
    <phoneticPr fontId="4"/>
  </si>
  <si>
    <t>振動</t>
    <phoneticPr fontId="4"/>
  </si>
  <si>
    <t>騒音</t>
    <phoneticPr fontId="4"/>
  </si>
  <si>
    <t>汚水</t>
    <phoneticPr fontId="4"/>
  </si>
  <si>
    <t>悪臭</t>
    <phoneticPr fontId="4"/>
  </si>
  <si>
    <t>有害ガス</t>
    <rPh sb="1" eb="2">
      <t>ガイ</t>
    </rPh>
    <phoneticPr fontId="4"/>
  </si>
  <si>
    <t>粉じん</t>
    <phoneticPr fontId="4"/>
  </si>
  <si>
    <t>ばい煙</t>
    <phoneticPr fontId="4"/>
  </si>
  <si>
    <t>ア　年度別・現象受付件数</t>
    <phoneticPr fontId="4"/>
  </si>
  <si>
    <t>（環境課）</t>
    <phoneticPr fontId="4"/>
  </si>
  <si>
    <t>(水元1丁目)</t>
    <phoneticPr fontId="2"/>
  </si>
  <si>
    <t>区道408号</t>
    <rPh sb="0" eb="2">
      <t>クドウ</t>
    </rPh>
    <rPh sb="5" eb="6">
      <t>ゴウ</t>
    </rPh>
    <phoneticPr fontId="4"/>
  </si>
  <si>
    <t>(東四つ木1丁目)</t>
    <phoneticPr fontId="2"/>
  </si>
  <si>
    <t>都道450号</t>
    <phoneticPr fontId="4"/>
  </si>
  <si>
    <t>(堀切2丁目)</t>
    <phoneticPr fontId="2"/>
  </si>
  <si>
    <t>(高砂1丁目)</t>
    <phoneticPr fontId="2"/>
  </si>
  <si>
    <t>都道318号</t>
    <phoneticPr fontId="4"/>
  </si>
  <si>
    <t>(亀有3丁目)</t>
    <phoneticPr fontId="2"/>
  </si>
  <si>
    <t>(東新小岩3丁目)</t>
    <phoneticPr fontId="2"/>
  </si>
  <si>
    <t>都道315号</t>
    <phoneticPr fontId="4"/>
  </si>
  <si>
    <t>(東立石2丁目)</t>
    <phoneticPr fontId="2"/>
  </si>
  <si>
    <t>都道308号</t>
    <rPh sb="0" eb="2">
      <t>トドウ</t>
    </rPh>
    <rPh sb="5" eb="6">
      <t>ゴウ</t>
    </rPh>
    <phoneticPr fontId="4"/>
  </si>
  <si>
    <t>(堀切3丁目)</t>
    <phoneticPr fontId="2"/>
  </si>
  <si>
    <t>(小菅1丁目)</t>
    <phoneticPr fontId="2"/>
  </si>
  <si>
    <t>(柴又4丁目)</t>
    <phoneticPr fontId="2"/>
  </si>
  <si>
    <t>都道307号</t>
    <phoneticPr fontId="4"/>
  </si>
  <si>
    <t>(水元3丁目)</t>
    <phoneticPr fontId="2"/>
  </si>
  <si>
    <t>(西水元5丁目)</t>
    <phoneticPr fontId="2"/>
  </si>
  <si>
    <t>(奥戸2丁目)</t>
    <phoneticPr fontId="2"/>
  </si>
  <si>
    <t>都道60号</t>
    <phoneticPr fontId="4"/>
  </si>
  <si>
    <t>(東金町8丁目)</t>
    <phoneticPr fontId="2"/>
  </si>
  <si>
    <t>国道298号</t>
    <rPh sb="0" eb="2">
      <t>コクドウ</t>
    </rPh>
    <phoneticPr fontId="4"/>
  </si>
  <si>
    <t>(四つ木5丁目)</t>
    <phoneticPr fontId="2"/>
  </si>
  <si>
    <t>国道6号</t>
    <rPh sb="0" eb="1">
      <t>クニ</t>
    </rPh>
    <phoneticPr fontId="4"/>
  </si>
  <si>
    <t>(金町3丁目)</t>
    <rPh sb="4" eb="6">
      <t>チョウメ</t>
    </rPh>
    <phoneticPr fontId="4"/>
  </si>
  <si>
    <t>国道6号</t>
    <phoneticPr fontId="4"/>
  </si>
  <si>
    <t>夜間（22時～翌6時）</t>
    <phoneticPr fontId="4"/>
  </si>
  <si>
    <t>昼間（6～22時）</t>
    <phoneticPr fontId="4"/>
  </si>
  <si>
    <t>　　　　　　　　　 　　　　　時間区分
調査場所　　　　　 　　　　　　　年度</t>
    <rPh sb="15" eb="17">
      <t>ジカン</t>
    </rPh>
    <rPh sb="17" eb="19">
      <t>クブン</t>
    </rPh>
    <rPh sb="20" eb="22">
      <t>チョウサ</t>
    </rPh>
    <rPh sb="22" eb="24">
      <t>バショ</t>
    </rPh>
    <rPh sb="37" eb="39">
      <t>ネンド</t>
    </rPh>
    <phoneticPr fontId="4"/>
  </si>
  <si>
    <t>（単位：デシベル）</t>
    <phoneticPr fontId="4"/>
  </si>
  <si>
    <t>（６）道路騒音</t>
    <phoneticPr fontId="4"/>
  </si>
  <si>
    <t>内溜</t>
    <phoneticPr fontId="4"/>
  </si>
  <si>
    <t>水元大橋</t>
    <phoneticPr fontId="4"/>
  </si>
  <si>
    <t>旧山王台公園</t>
    <phoneticPr fontId="4"/>
  </si>
  <si>
    <t>水元小合溜</t>
    <rPh sb="0" eb="2">
      <t>ミズモト</t>
    </rPh>
    <phoneticPr fontId="4"/>
  </si>
  <si>
    <t>５以下</t>
    <phoneticPr fontId="4"/>
  </si>
  <si>
    <t>葛三橋</t>
    <phoneticPr fontId="4"/>
  </si>
  <si>
    <t>大場川</t>
    <phoneticPr fontId="4"/>
  </si>
  <si>
    <t>堀切橋</t>
    <phoneticPr fontId="4"/>
  </si>
  <si>
    <t>荒川</t>
    <phoneticPr fontId="4"/>
  </si>
  <si>
    <t>木根川橋</t>
    <phoneticPr fontId="4"/>
  </si>
  <si>
    <t>水戸橋</t>
    <phoneticPr fontId="4"/>
  </si>
  <si>
    <t>綾瀬川</t>
    <phoneticPr fontId="4"/>
  </si>
  <si>
    <t>細田橋</t>
    <phoneticPr fontId="4"/>
  </si>
  <si>
    <t>新中川</t>
    <phoneticPr fontId="4"/>
  </si>
  <si>
    <t>平和橋</t>
    <phoneticPr fontId="4"/>
  </si>
  <si>
    <t>高砂橋</t>
    <phoneticPr fontId="4"/>
  </si>
  <si>
    <t>飯塚橋</t>
    <phoneticPr fontId="4"/>
  </si>
  <si>
    <t>中川</t>
    <phoneticPr fontId="4"/>
  </si>
  <si>
    <t>２以下</t>
    <phoneticPr fontId="4"/>
  </si>
  <si>
    <t>葛飾大橋</t>
    <phoneticPr fontId="4"/>
  </si>
  <si>
    <t>江戸川</t>
    <phoneticPr fontId="4"/>
  </si>
  <si>
    <t>測定箇所　　     　   　 年度　　</t>
    <rPh sb="17" eb="19">
      <t>ネンド</t>
    </rPh>
    <phoneticPr fontId="4"/>
  </si>
  <si>
    <t>（単位：mg/ℓ）</t>
    <phoneticPr fontId="4"/>
  </si>
  <si>
    <t>BOD（生物化学的酸素要求量）</t>
  </si>
  <si>
    <t>（５）水質汚濁</t>
    <phoneticPr fontId="4"/>
  </si>
  <si>
    <t>土壌</t>
    <phoneticPr fontId="4"/>
  </si>
  <si>
    <t>大気（立石）</t>
    <rPh sb="0" eb="2">
      <t>タイキ</t>
    </rPh>
    <rPh sb="3" eb="5">
      <t>タテイシ</t>
    </rPh>
    <phoneticPr fontId="4"/>
  </si>
  <si>
    <t>大気（水元）</t>
    <rPh sb="3" eb="5">
      <t>ミズモト</t>
    </rPh>
    <phoneticPr fontId="4"/>
  </si>
  <si>
    <t>環境基準値</t>
    <rPh sb="4" eb="5">
      <t>アタイ</t>
    </rPh>
    <phoneticPr fontId="4"/>
  </si>
  <si>
    <r>
      <t>（単位：大気pg-TEQ/ｍ</t>
    </r>
    <r>
      <rPr>
        <vertAlign val="superscript"/>
        <sz val="11"/>
        <rFont val="ＭＳ ゴシック"/>
        <family val="3"/>
        <charset val="128"/>
      </rPr>
      <t>3</t>
    </r>
    <r>
      <rPr>
        <sz val="11"/>
        <rFont val="ＭＳ ゴシック"/>
        <family val="3"/>
        <charset val="128"/>
      </rPr>
      <t>、土壌pg-TEQ/g）</t>
    </r>
    <rPh sb="16" eb="18">
      <t>ドジョウ</t>
    </rPh>
    <phoneticPr fontId="4"/>
  </si>
  <si>
    <t>（３）ダイオキシン類調査</t>
    <phoneticPr fontId="4"/>
  </si>
  <si>
    <t>（清掃事務所）</t>
    <phoneticPr fontId="4"/>
  </si>
  <si>
    <t>１か月
当たり</t>
    <rPh sb="4" eb="5">
      <t>ア</t>
    </rPh>
    <phoneticPr fontId="4"/>
  </si>
  <si>
    <t>１日
当たり</t>
    <phoneticPr fontId="4"/>
  </si>
  <si>
    <t>年間処理件数</t>
    <phoneticPr fontId="4"/>
  </si>
  <si>
    <t>粗大ごみ</t>
    <phoneticPr fontId="4"/>
  </si>
  <si>
    <t>ごみ収集量（ｔ）</t>
    <phoneticPr fontId="4"/>
  </si>
  <si>
    <t>年間収集量（ｔ）</t>
    <phoneticPr fontId="4"/>
  </si>
  <si>
    <t>対象世帯数（世帯）</t>
    <rPh sb="6" eb="8">
      <t>セタイ</t>
    </rPh>
    <phoneticPr fontId="4"/>
  </si>
  <si>
    <t>（公園課、交通政策課）</t>
    <rPh sb="1" eb="4">
      <t>コウエンカ</t>
    </rPh>
    <rPh sb="5" eb="7">
      <t>コウツウ</t>
    </rPh>
    <rPh sb="7" eb="10">
      <t>セイサクカ</t>
    </rPh>
    <phoneticPr fontId="4"/>
  </si>
  <si>
    <t>自転車（台）</t>
    <rPh sb="4" eb="5">
      <t>ダイ</t>
    </rPh>
    <phoneticPr fontId="4"/>
  </si>
  <si>
    <t>乾電池</t>
    <rPh sb="0" eb="3">
      <t>カンデンチ</t>
    </rPh>
    <phoneticPr fontId="4"/>
  </si>
  <si>
    <t>（道路補修課）</t>
    <rPh sb="3" eb="5">
      <t>ホシュウ</t>
    </rPh>
    <rPh sb="5" eb="6">
      <t>カ</t>
    </rPh>
    <phoneticPr fontId="4"/>
  </si>
  <si>
    <t>蛍光管</t>
    <rPh sb="0" eb="2">
      <t>ケイコウ</t>
    </rPh>
    <rPh sb="2" eb="3">
      <t>カン</t>
    </rPh>
    <phoneticPr fontId="4"/>
  </si>
  <si>
    <t>新小岩1-45</t>
  </si>
  <si>
    <t>新小岩駅北口</t>
  </si>
  <si>
    <t>東新小岩1-18先</t>
    <rPh sb="0" eb="4">
      <t>ヒガシシンコイワ</t>
    </rPh>
    <rPh sb="8" eb="9">
      <t>サキ</t>
    </rPh>
    <phoneticPr fontId="4"/>
  </si>
  <si>
    <t>新小岩東北</t>
    <rPh sb="0" eb="3">
      <t>シンコイワ</t>
    </rPh>
    <rPh sb="3" eb="5">
      <t>トウホク</t>
    </rPh>
    <phoneticPr fontId="4"/>
  </si>
  <si>
    <t>立石5-13-1</t>
    <phoneticPr fontId="4"/>
  </si>
  <si>
    <t>四つ木4-12-20地先</t>
    <phoneticPr fontId="4"/>
  </si>
  <si>
    <t>四つ木四丁目</t>
    <rPh sb="0" eb="1">
      <t>ヨ</t>
    </rPh>
    <rPh sb="2" eb="3">
      <t>ギ</t>
    </rPh>
    <rPh sb="3" eb="6">
      <t>ヨンチョウメ</t>
    </rPh>
    <phoneticPr fontId="4"/>
  </si>
  <si>
    <t>柴又7-7-11</t>
    <phoneticPr fontId="4"/>
  </si>
  <si>
    <t>東水元2-41地先</t>
    <phoneticPr fontId="4"/>
  </si>
  <si>
    <t>水元</t>
    <phoneticPr fontId="4"/>
  </si>
  <si>
    <t>びん類</t>
    <phoneticPr fontId="4"/>
  </si>
  <si>
    <t>金町6-4-1</t>
    <phoneticPr fontId="4"/>
  </si>
  <si>
    <t>金町駅南口</t>
  </si>
  <si>
    <t>東金町1-22-1</t>
    <phoneticPr fontId="4"/>
  </si>
  <si>
    <t>雑誌</t>
    <phoneticPr fontId="4"/>
  </si>
  <si>
    <t>亀有5-34-1</t>
    <phoneticPr fontId="4"/>
  </si>
  <si>
    <t>亀有駅北口</t>
  </si>
  <si>
    <t>新聞</t>
    <phoneticPr fontId="4"/>
  </si>
  <si>
    <t>回収品目</t>
    <rPh sb="0" eb="2">
      <t>カイシュウ</t>
    </rPh>
    <rPh sb="2" eb="4">
      <t>ヒンモク</t>
    </rPh>
    <phoneticPr fontId="4"/>
  </si>
  <si>
    <t>新小岩1-47-2</t>
    <phoneticPr fontId="4"/>
  </si>
  <si>
    <t>新小岩駅前</t>
  </si>
  <si>
    <t>公衆便所名</t>
    <phoneticPr fontId="4"/>
  </si>
  <si>
    <t>その他の製造業</t>
  </si>
  <si>
    <t>輸送用機械器具製造業</t>
  </si>
  <si>
    <t>情報通信機械器具製造業</t>
  </si>
  <si>
    <t>電気機械器具製造業</t>
  </si>
  <si>
    <t>電子部品・デバイス・電子回路製造業</t>
  </si>
  <si>
    <t>業務用機械器具製造業</t>
  </si>
  <si>
    <t>生産用機械器具製造業</t>
  </si>
  <si>
    <t>はん用機械器具製造業</t>
  </si>
  <si>
    <t>金属製品製造業</t>
  </si>
  <si>
    <t>非鉄金属製造業</t>
  </si>
  <si>
    <t>鉄鋼業</t>
  </si>
  <si>
    <t>窯業・土石製品製造業</t>
  </si>
  <si>
    <t>なめし革・同製品・毛皮製造業</t>
  </si>
  <si>
    <t>ゴム製品製造業</t>
    <phoneticPr fontId="4"/>
  </si>
  <si>
    <t>プラスチック製品製造業（別掲を除く）</t>
  </si>
  <si>
    <t>化学工業</t>
  </si>
  <si>
    <t>印刷・同関連業</t>
  </si>
  <si>
    <t>パルプ・紙・紙加工品製造業</t>
  </si>
  <si>
    <t>家具・装備品製造業</t>
  </si>
  <si>
    <t>木材・木製品製造業（家具を除く）</t>
  </si>
  <si>
    <t>繊維工業</t>
  </si>
  <si>
    <t>飲料・たばこ・飼料製造業</t>
  </si>
  <si>
    <t>食料品製造業</t>
  </si>
  <si>
    <t>製造品出荷額等(万円）</t>
    <rPh sb="8" eb="10">
      <t>マンエン</t>
    </rPh>
    <phoneticPr fontId="4"/>
  </si>
  <si>
    <t>事業所数</t>
    <rPh sb="0" eb="3">
      <t>ジギョウショ</t>
    </rPh>
    <phoneticPr fontId="4"/>
  </si>
  <si>
    <t>（政策企画課）</t>
    <rPh sb="1" eb="3">
      <t>セイサク</t>
    </rPh>
    <rPh sb="3" eb="5">
      <t>キカク</t>
    </rPh>
    <rPh sb="5" eb="6">
      <t>カ</t>
    </rPh>
    <phoneticPr fontId="4"/>
  </si>
  <si>
    <t>…</t>
    <phoneticPr fontId="4"/>
  </si>
  <si>
    <t>公務（他に分類されないものを除く）</t>
    <rPh sb="0" eb="2">
      <t>コウム</t>
    </rPh>
    <rPh sb="14" eb="15">
      <t>ノゾ</t>
    </rPh>
    <phoneticPr fontId="4"/>
  </si>
  <si>
    <t>S</t>
    <phoneticPr fontId="4"/>
  </si>
  <si>
    <t>その他の小売業</t>
    <phoneticPr fontId="4"/>
  </si>
  <si>
    <t>サービス業（他に分類されないもの）</t>
    <phoneticPr fontId="4"/>
  </si>
  <si>
    <t>R</t>
  </si>
  <si>
    <t>無店舗小売業</t>
    <phoneticPr fontId="4"/>
  </si>
  <si>
    <t>複合サービス事業</t>
  </si>
  <si>
    <t>Q</t>
  </si>
  <si>
    <t>機械器具小売業</t>
    <phoneticPr fontId="4"/>
  </si>
  <si>
    <t>医療，福祉</t>
  </si>
  <si>
    <t>P</t>
  </si>
  <si>
    <t>飲食料品小売業</t>
    <phoneticPr fontId="4"/>
  </si>
  <si>
    <t>教育，学習支援業</t>
  </si>
  <si>
    <t>O</t>
  </si>
  <si>
    <t>織物・衣服・身の回り品小売業</t>
    <phoneticPr fontId="4"/>
  </si>
  <si>
    <t>生活関連サービス業，娯楽業</t>
  </si>
  <si>
    <t>N</t>
  </si>
  <si>
    <t>各種商品小売業</t>
    <phoneticPr fontId="4"/>
  </si>
  <si>
    <t>宿泊業，飲食サービス業</t>
  </si>
  <si>
    <t>M</t>
  </si>
  <si>
    <t>（百万円）</t>
    <phoneticPr fontId="4"/>
  </si>
  <si>
    <t>学術研究，専門・技術サービス業</t>
  </si>
  <si>
    <t>L</t>
  </si>
  <si>
    <t>年間販売額</t>
    <phoneticPr fontId="4"/>
  </si>
  <si>
    <t>事業所数</t>
    <rPh sb="0" eb="3">
      <t>ジギョウショ</t>
    </rPh>
    <rPh sb="3" eb="4">
      <t>スウ</t>
    </rPh>
    <phoneticPr fontId="4"/>
  </si>
  <si>
    <t>　　　　　　　 　　区分
産業中分類</t>
    <rPh sb="13" eb="15">
      <t>サンギョウ</t>
    </rPh>
    <rPh sb="15" eb="16">
      <t>チュウ</t>
    </rPh>
    <rPh sb="16" eb="18">
      <t>ブンルイ</t>
    </rPh>
    <phoneticPr fontId="4"/>
  </si>
  <si>
    <t>不動産業，物品賃貸業</t>
  </si>
  <si>
    <t>K</t>
  </si>
  <si>
    <t>金融業，保険業</t>
  </si>
  <si>
    <t>J</t>
  </si>
  <si>
    <t>卸売業，小売業</t>
  </si>
  <si>
    <t>I</t>
  </si>
  <si>
    <t>運輸業，郵便業</t>
  </si>
  <si>
    <t>H</t>
  </si>
  <si>
    <t>情報通信業</t>
  </si>
  <si>
    <t>G</t>
  </si>
  <si>
    <t>その他の卸売業</t>
    <phoneticPr fontId="4"/>
  </si>
  <si>
    <t>電気・ガス・熱供給・水道業</t>
  </si>
  <si>
    <t>F</t>
  </si>
  <si>
    <t>機械器具卸売業</t>
    <phoneticPr fontId="4"/>
  </si>
  <si>
    <t>製造業</t>
    <phoneticPr fontId="13"/>
  </si>
  <si>
    <t>E</t>
  </si>
  <si>
    <t>建築材料，鉱物・金属材料等卸売業</t>
    <phoneticPr fontId="4"/>
  </si>
  <si>
    <t>建設業</t>
    <phoneticPr fontId="13"/>
  </si>
  <si>
    <t>D</t>
  </si>
  <si>
    <t>飲食料品卸売業</t>
    <phoneticPr fontId="4"/>
  </si>
  <si>
    <t>鉱業，採石業，砂利採取業</t>
    <phoneticPr fontId="13"/>
  </si>
  <si>
    <t>C</t>
  </si>
  <si>
    <t>繊維・衣服等卸売業</t>
    <phoneticPr fontId="4"/>
  </si>
  <si>
    <t>漁業</t>
    <phoneticPr fontId="13"/>
  </si>
  <si>
    <t>B</t>
  </si>
  <si>
    <t>各種商品卸売業</t>
    <phoneticPr fontId="4"/>
  </si>
  <si>
    <t>農業，林業</t>
    <phoneticPr fontId="13"/>
  </si>
  <si>
    <t>A</t>
  </si>
  <si>
    <t>事業所数</t>
    <phoneticPr fontId="4"/>
  </si>
  <si>
    <t>（１）産業別事業所・従業者数</t>
    <rPh sb="12" eb="13">
      <t>モノ</t>
    </rPh>
    <phoneticPr fontId="4"/>
  </si>
  <si>
    <t>（産業経済課）</t>
    <rPh sb="3" eb="5">
      <t>ケイザイ</t>
    </rPh>
    <phoneticPr fontId="4"/>
  </si>
  <si>
    <t>畑</t>
    <phoneticPr fontId="4"/>
  </si>
  <si>
    <t>田</t>
    <phoneticPr fontId="4"/>
  </si>
  <si>
    <t>１戸当たり
農地面積
（アール）</t>
    <phoneticPr fontId="4"/>
  </si>
  <si>
    <t>農地面積（アール）</t>
    <phoneticPr fontId="4"/>
  </si>
  <si>
    <t>従事者
（人）</t>
    <rPh sb="5" eb="6">
      <t>ヒト</t>
    </rPh>
    <phoneticPr fontId="4"/>
  </si>
  <si>
    <t>農家数</t>
    <phoneticPr fontId="4"/>
  </si>
  <si>
    <t>（６）農家・農地面積</t>
    <phoneticPr fontId="4"/>
  </si>
  <si>
    <t>金額
（千円）</t>
    <phoneticPr fontId="4"/>
  </si>
  <si>
    <t>貸付金額／
貸付目標金額
（％）</t>
    <rPh sb="2" eb="3">
      <t>カネ</t>
    </rPh>
    <rPh sb="10" eb="11">
      <t>カネ</t>
    </rPh>
    <phoneticPr fontId="4"/>
  </si>
  <si>
    <t>貸付目標
金額
（千円）</t>
    <phoneticPr fontId="4"/>
  </si>
  <si>
    <t>貸付／
あっせん（％）</t>
    <rPh sb="0" eb="1">
      <t>カシ</t>
    </rPh>
    <rPh sb="1" eb="2">
      <t>ツキ</t>
    </rPh>
    <phoneticPr fontId="4"/>
  </si>
  <si>
    <t>貸付</t>
  </si>
  <si>
    <t>あっせん</t>
  </si>
  <si>
    <t>（５）中小企業融資あっせん</t>
    <phoneticPr fontId="4"/>
  </si>
  <si>
    <t>（公園課・観光課）</t>
    <rPh sb="1" eb="3">
      <t>コウエン</t>
    </rPh>
    <rPh sb="3" eb="4">
      <t>カ</t>
    </rPh>
    <rPh sb="5" eb="7">
      <t>カンコウ</t>
    </rPh>
    <phoneticPr fontId="4"/>
  </si>
  <si>
    <t>H9.10</t>
    <phoneticPr fontId="4"/>
  </si>
  <si>
    <t>柴又6-22-19</t>
    <phoneticPr fontId="4"/>
  </si>
  <si>
    <t>観光文化
センター</t>
    <phoneticPr fontId="4"/>
  </si>
  <si>
    <t>3
茶室1棟</t>
    <phoneticPr fontId="4"/>
  </si>
  <si>
    <t>柴又7-19-32</t>
    <phoneticPr fontId="4"/>
  </si>
  <si>
    <t>山本亭</t>
    <phoneticPr fontId="4"/>
  </si>
  <si>
    <t>S58.5</t>
    <phoneticPr fontId="4"/>
  </si>
  <si>
    <t>静観亭</t>
    <phoneticPr fontId="4"/>
  </si>
  <si>
    <t>利用室数(室)</t>
    <rPh sb="0" eb="2">
      <t>リヨウ</t>
    </rPh>
    <rPh sb="2" eb="3">
      <t>シツ</t>
    </rPh>
    <rPh sb="3" eb="4">
      <t>スウ</t>
    </rPh>
    <rPh sb="5" eb="6">
      <t>シツ</t>
    </rPh>
    <phoneticPr fontId="4"/>
  </si>
  <si>
    <t>利用人員(人)</t>
    <rPh sb="5" eb="6">
      <t>ヒト</t>
    </rPh>
    <phoneticPr fontId="4"/>
  </si>
  <si>
    <t>利用件数(件)</t>
    <rPh sb="5" eb="6">
      <t>ケン</t>
    </rPh>
    <phoneticPr fontId="4"/>
  </si>
  <si>
    <t>室数
（室）</t>
    <rPh sb="0" eb="1">
      <t>シツ</t>
    </rPh>
    <rPh sb="1" eb="2">
      <t>スウ</t>
    </rPh>
    <rPh sb="4" eb="5">
      <t>シツ</t>
    </rPh>
    <phoneticPr fontId="4"/>
  </si>
  <si>
    <t>建築延面積
（㎡）</t>
    <phoneticPr fontId="2"/>
  </si>
  <si>
    <t>静観亭・山本亭・観光文化センター</t>
  </si>
  <si>
    <t>（産業経済課）</t>
    <rPh sb="1" eb="3">
      <t>サンギョウ</t>
    </rPh>
    <rPh sb="3" eb="5">
      <t>ケイザイ</t>
    </rPh>
    <rPh sb="5" eb="6">
      <t>カ</t>
    </rPh>
    <phoneticPr fontId="4"/>
  </si>
  <si>
    <t>新小岩3-25-1</t>
    <rPh sb="0" eb="3">
      <t>シンコイワ</t>
    </rPh>
    <phoneticPr fontId="4"/>
  </si>
  <si>
    <t>新小岩創業支援施設</t>
    <rPh sb="0" eb="3">
      <t>シンコイワ</t>
    </rPh>
    <rPh sb="3" eb="5">
      <t>ソウギョウ</t>
    </rPh>
    <rPh sb="5" eb="7">
      <t>シエン</t>
    </rPh>
    <rPh sb="7" eb="9">
      <t>シセツ</t>
    </rPh>
    <phoneticPr fontId="4"/>
  </si>
  <si>
    <t>室数</t>
    <rPh sb="0" eb="1">
      <t>シツ</t>
    </rPh>
    <rPh sb="1" eb="2">
      <t>スウ</t>
    </rPh>
    <phoneticPr fontId="4"/>
  </si>
  <si>
    <t>H11.3</t>
    <phoneticPr fontId="4"/>
  </si>
  <si>
    <t>東四つ木1-22-1</t>
    <rPh sb="0" eb="2">
      <t>ヒガシヨ</t>
    </rPh>
    <rPh sb="3" eb="4">
      <t>ギ</t>
    </rPh>
    <phoneticPr fontId="4"/>
  </si>
  <si>
    <t>東四つ木工場ビル</t>
    <rPh sb="0" eb="1">
      <t>ヒガシ</t>
    </rPh>
    <rPh sb="1" eb="2">
      <t>ヨン</t>
    </rPh>
    <rPh sb="3" eb="4">
      <t>ギ</t>
    </rPh>
    <rPh sb="4" eb="5">
      <t>コウ</t>
    </rPh>
    <rPh sb="5" eb="6">
      <t>バ</t>
    </rPh>
    <phoneticPr fontId="4"/>
  </si>
  <si>
    <t>利用件数（件）</t>
    <rPh sb="5" eb="6">
      <t>ケン</t>
    </rPh>
    <phoneticPr fontId="4"/>
  </si>
  <si>
    <t>多目的室</t>
    <rPh sb="0" eb="3">
      <t>タモクテキ</t>
    </rPh>
    <rPh sb="3" eb="4">
      <t>シツ</t>
    </rPh>
    <phoneticPr fontId="4"/>
  </si>
  <si>
    <t>卓球室</t>
  </si>
  <si>
    <t>集会室
練習室</t>
    <phoneticPr fontId="4"/>
  </si>
  <si>
    <t>大・小
会議室</t>
    <phoneticPr fontId="4"/>
  </si>
  <si>
    <t>S49.7</t>
    <phoneticPr fontId="4"/>
  </si>
  <si>
    <t>立石3-12-1</t>
    <phoneticPr fontId="4"/>
  </si>
  <si>
    <t>勤労福祉会館</t>
    <phoneticPr fontId="4"/>
  </si>
  <si>
    <t>建築延面積（㎡）</t>
  </si>
  <si>
    <t>パソコン
ステーション</t>
    <phoneticPr fontId="4"/>
  </si>
  <si>
    <t>視聴覚室</t>
    <phoneticPr fontId="4"/>
  </si>
  <si>
    <t>和室２</t>
    <phoneticPr fontId="4"/>
  </si>
  <si>
    <t>和室１</t>
    <phoneticPr fontId="4"/>
  </si>
  <si>
    <t>第３会議室</t>
    <phoneticPr fontId="4"/>
  </si>
  <si>
    <t>第２会議室</t>
    <phoneticPr fontId="4"/>
  </si>
  <si>
    <t>第１会議室</t>
    <phoneticPr fontId="4"/>
  </si>
  <si>
    <t>大ホール</t>
    <phoneticPr fontId="4"/>
  </si>
  <si>
    <t>展示ホール２</t>
    <phoneticPr fontId="4"/>
  </si>
  <si>
    <t>展示ホール１</t>
    <phoneticPr fontId="4"/>
  </si>
  <si>
    <t>S63.9</t>
    <phoneticPr fontId="4"/>
  </si>
  <si>
    <t>青戸7-2-1</t>
  </si>
  <si>
    <t>地域産業振興会館</t>
    <phoneticPr fontId="4"/>
  </si>
  <si>
    <t>建築延面積（㎡）</t>
    <phoneticPr fontId="2"/>
  </si>
  <si>
    <t>建築年月</t>
  </si>
  <si>
    <t>S43.2</t>
  </si>
  <si>
    <t>S25.7.18</t>
  </si>
  <si>
    <t>S26.4.1</t>
  </si>
  <si>
    <t>宝木塚</t>
    <phoneticPr fontId="4"/>
  </si>
  <si>
    <t>S41.3</t>
  </si>
  <si>
    <t>H13.4.1</t>
  </si>
  <si>
    <t>こすげ</t>
    <phoneticPr fontId="4"/>
  </si>
  <si>
    <t>M40.10.1</t>
  </si>
  <si>
    <t>S27.11.1</t>
  </si>
  <si>
    <t>S40.3</t>
  </si>
  <si>
    <t>S14.10.2</t>
  </si>
  <si>
    <t>S9.12.1</t>
  </si>
  <si>
    <t>S39.7</t>
  </si>
  <si>
    <t>M7.5.25</t>
  </si>
  <si>
    <t>S23.6.1</t>
  </si>
  <si>
    <t>S39.5</t>
  </si>
  <si>
    <t>M5.9.1</t>
  </si>
  <si>
    <t>亀青</t>
    <phoneticPr fontId="4"/>
  </si>
  <si>
    <t>S10.10.21</t>
  </si>
  <si>
    <t>S43.3</t>
  </si>
  <si>
    <t>M6.11.1</t>
  </si>
  <si>
    <t>新宿</t>
    <phoneticPr fontId="4"/>
  </si>
  <si>
    <t>S7.9.29</t>
  </si>
  <si>
    <t>小松南</t>
    <phoneticPr fontId="4"/>
  </si>
  <si>
    <t>S28.4.1</t>
  </si>
  <si>
    <t>S37.8</t>
  </si>
  <si>
    <t>T3.9.1</t>
  </si>
  <si>
    <t>M36.5.2</t>
  </si>
  <si>
    <t>奥戸</t>
    <phoneticPr fontId="4"/>
  </si>
  <si>
    <t>上千葉</t>
    <phoneticPr fontId="4"/>
  </si>
  <si>
    <t>S49.2</t>
  </si>
  <si>
    <t>南綾瀬</t>
    <phoneticPr fontId="4"/>
  </si>
  <si>
    <t>S9.6.20</t>
  </si>
  <si>
    <t>S14.1.28</t>
  </si>
  <si>
    <t>S7.4.1</t>
  </si>
  <si>
    <t>葛飾</t>
    <rPh sb="0" eb="2">
      <t>カツシカ</t>
    </rPh>
    <phoneticPr fontId="4"/>
  </si>
  <si>
    <t>S32.9</t>
  </si>
  <si>
    <t>M8.7.4</t>
  </si>
  <si>
    <t>本田</t>
    <phoneticPr fontId="4"/>
  </si>
  <si>
    <t>(指)教育研究指定校
(都)教育推進指定校</t>
  </si>
  <si>
    <t>学級数</t>
    <phoneticPr fontId="4"/>
  </si>
  <si>
    <t>敷地
面積
（㎡）</t>
    <phoneticPr fontId="4"/>
  </si>
  <si>
    <t>屋内運動場面積（㎡）</t>
    <phoneticPr fontId="4"/>
  </si>
  <si>
    <t>校舎
面積
（㎡）</t>
    <rPh sb="3" eb="5">
      <t>メンセキ</t>
    </rPh>
    <phoneticPr fontId="4"/>
  </si>
  <si>
    <t>開校
年月日</t>
    <phoneticPr fontId="4"/>
  </si>
  <si>
    <t>小学校名</t>
    <rPh sb="0" eb="3">
      <t>ショウガッコウ</t>
    </rPh>
    <rPh sb="3" eb="4">
      <t>メイ</t>
    </rPh>
    <phoneticPr fontId="4"/>
  </si>
  <si>
    <t>敷地面積（㎡）</t>
    <phoneticPr fontId="4"/>
  </si>
  <si>
    <t>保有面積（㎡）</t>
    <phoneticPr fontId="4"/>
  </si>
  <si>
    <t>１児童当たり</t>
  </si>
  <si>
    <t>敷地面積（㎡）</t>
  </si>
  <si>
    <t>保有面積（㎡）</t>
  </si>
  <si>
    <t>区費</t>
  </si>
  <si>
    <t>県費</t>
  </si>
  <si>
    <t>プール数</t>
    <phoneticPr fontId="4"/>
  </si>
  <si>
    <t>体育館数</t>
    <phoneticPr fontId="4"/>
  </si>
  <si>
    <t>教員数</t>
  </si>
  <si>
    <t>学級数</t>
  </si>
  <si>
    <t>児童数</t>
  </si>
  <si>
    <t>校数</t>
  </si>
  <si>
    <t>ア　小学校</t>
    <rPh sb="2" eb="5">
      <t>ショウガッコウ</t>
    </rPh>
    <phoneticPr fontId="4"/>
  </si>
  <si>
    <t>（１）区立学校</t>
    <rPh sb="3" eb="5">
      <t>クリツ</t>
    </rPh>
    <phoneticPr fontId="4"/>
  </si>
  <si>
    <t>１生徒当たり</t>
    <rPh sb="1" eb="3">
      <t>セイト</t>
    </rPh>
    <phoneticPr fontId="4"/>
  </si>
  <si>
    <t>イ　中学校</t>
    <phoneticPr fontId="4"/>
  </si>
  <si>
    <t>（教育総務課・学務課・指導室）</t>
    <rPh sb="1" eb="3">
      <t>キョウイク</t>
    </rPh>
    <rPh sb="3" eb="4">
      <t>ソウ</t>
    </rPh>
    <rPh sb="7" eb="10">
      <t>ガクムカ</t>
    </rPh>
    <rPh sb="11" eb="14">
      <t>シドウシツ</t>
    </rPh>
    <phoneticPr fontId="4"/>
  </si>
  <si>
    <t>S43.9</t>
  </si>
  <si>
    <t>S38.8</t>
  </si>
  <si>
    <t>H11.4.1</t>
  </si>
  <si>
    <t>よつぎ</t>
    <phoneticPr fontId="4"/>
  </si>
  <si>
    <t>S57.3</t>
  </si>
  <si>
    <t>S57.4.1</t>
  </si>
  <si>
    <t>東水元</t>
    <phoneticPr fontId="4"/>
  </si>
  <si>
    <t>S49.6</t>
  </si>
  <si>
    <t>S49.9.1</t>
  </si>
  <si>
    <t>上小松</t>
    <phoneticPr fontId="4"/>
  </si>
  <si>
    <t>S43.4.8</t>
  </si>
  <si>
    <t>S41.5</t>
  </si>
  <si>
    <t>S41.4.1</t>
  </si>
  <si>
    <t>S38.6</t>
  </si>
  <si>
    <t>S38.9.2</t>
  </si>
  <si>
    <t>飯塚</t>
    <phoneticPr fontId="4"/>
  </si>
  <si>
    <t>S38.9.1</t>
  </si>
  <si>
    <t>東柴又</t>
    <phoneticPr fontId="4"/>
  </si>
  <si>
    <t>S34.4</t>
  </si>
  <si>
    <t>S34.4.1</t>
  </si>
  <si>
    <t>原田</t>
    <phoneticPr fontId="4"/>
  </si>
  <si>
    <t>S59.3</t>
  </si>
  <si>
    <t>S34.9.1</t>
  </si>
  <si>
    <t>東綾瀬</t>
    <phoneticPr fontId="4"/>
  </si>
  <si>
    <t>S40.2</t>
  </si>
  <si>
    <t>S33.4.1</t>
  </si>
  <si>
    <t>S32.4.1</t>
  </si>
  <si>
    <t>柴原</t>
    <phoneticPr fontId="4"/>
  </si>
  <si>
    <t>S31.7.1</t>
  </si>
  <si>
    <t>西小菅</t>
    <phoneticPr fontId="4"/>
  </si>
  <si>
    <t>S31.4.1</t>
  </si>
  <si>
    <t>松上</t>
    <phoneticPr fontId="4"/>
  </si>
  <si>
    <t>S29.4.1</t>
  </si>
  <si>
    <t>S28.6.1</t>
  </si>
  <si>
    <t>北野</t>
    <phoneticPr fontId="4"/>
  </si>
  <si>
    <t>S42.7</t>
  </si>
  <si>
    <t>川端</t>
    <rPh sb="0" eb="1">
      <t>カワ</t>
    </rPh>
    <phoneticPr fontId="4"/>
  </si>
  <si>
    <t>S27.9.10</t>
  </si>
  <si>
    <t>綾南</t>
    <phoneticPr fontId="4"/>
  </si>
  <si>
    <t>S26.10.16</t>
  </si>
  <si>
    <t>中之台</t>
    <phoneticPr fontId="4"/>
  </si>
  <si>
    <t>S26.11.15</t>
  </si>
  <si>
    <t>S27.4.1</t>
  </si>
  <si>
    <t>清和</t>
    <phoneticPr fontId="4"/>
  </si>
  <si>
    <t>ア　小学校（続き）</t>
    <rPh sb="2" eb="5">
      <t>ショウガッコウ</t>
    </rPh>
    <rPh sb="6" eb="7">
      <t>ツヅ</t>
    </rPh>
    <phoneticPr fontId="4"/>
  </si>
  <si>
    <t>水元1-16-22</t>
    <phoneticPr fontId="4"/>
  </si>
  <si>
    <t>柴又2-1-10</t>
    <phoneticPr fontId="4"/>
  </si>
  <si>
    <t>北住吉</t>
    <phoneticPr fontId="4"/>
  </si>
  <si>
    <t>備考</t>
    <rPh sb="0" eb="2">
      <t>ビコウ</t>
    </rPh>
    <phoneticPr fontId="4"/>
  </si>
  <si>
    <t>園舎
面積
（㎡）</t>
    <rPh sb="0" eb="2">
      <t>エンシャ</t>
    </rPh>
    <phoneticPr fontId="4"/>
  </si>
  <si>
    <t>幼稚園名</t>
    <rPh sb="0" eb="3">
      <t>ヨウチエン</t>
    </rPh>
    <rPh sb="3" eb="4">
      <t>メイ</t>
    </rPh>
    <phoneticPr fontId="4"/>
  </si>
  <si>
    <t>( )の数字は管理職</t>
    <rPh sb="4" eb="6">
      <t>スウジ</t>
    </rPh>
    <rPh sb="7" eb="9">
      <t>カンリ</t>
    </rPh>
    <rPh sb="9" eb="10">
      <t>ショク</t>
    </rPh>
    <phoneticPr fontId="4"/>
  </si>
  <si>
    <t>ウ　幼稚園</t>
    <phoneticPr fontId="4"/>
  </si>
  <si>
    <t>S56.4.1</t>
  </si>
  <si>
    <t>S52.11</t>
  </si>
  <si>
    <t>葛美</t>
    <rPh sb="0" eb="1">
      <t>クズ</t>
    </rPh>
    <rPh sb="1" eb="2">
      <t>ビ</t>
    </rPh>
    <phoneticPr fontId="4"/>
  </si>
  <si>
    <t>S50.10</t>
  </si>
  <si>
    <t>S40.8.1</t>
  </si>
  <si>
    <t>S51.5</t>
  </si>
  <si>
    <t>S34.11.1</t>
  </si>
  <si>
    <t>青葉</t>
    <phoneticPr fontId="4"/>
  </si>
  <si>
    <t>S32.4.6</t>
  </si>
  <si>
    <t>S30.4.1</t>
  </si>
  <si>
    <t>一之台</t>
    <phoneticPr fontId="4"/>
  </si>
  <si>
    <t>常盤</t>
    <phoneticPr fontId="4"/>
  </si>
  <si>
    <t>S24.4.1</t>
  </si>
  <si>
    <t>S39.2</t>
  </si>
  <si>
    <t>S23.3.31</t>
  </si>
  <si>
    <t>R2.3</t>
  </si>
  <si>
    <t>小松</t>
    <phoneticPr fontId="4"/>
  </si>
  <si>
    <t>S35.2</t>
  </si>
  <si>
    <t>S23.4.1</t>
  </si>
  <si>
    <t>S48.2</t>
  </si>
  <si>
    <t>S22.4.30</t>
  </si>
  <si>
    <t>大道</t>
    <phoneticPr fontId="4"/>
  </si>
  <si>
    <t>S37.2</t>
  </si>
  <si>
    <t>S22.4.19</t>
  </si>
  <si>
    <t>双葉</t>
    <phoneticPr fontId="4"/>
  </si>
  <si>
    <t>S22.4.1</t>
  </si>
  <si>
    <t>桜道</t>
    <phoneticPr fontId="4"/>
  </si>
  <si>
    <t>S22.5.1</t>
  </si>
  <si>
    <t>中川</t>
    <rPh sb="1" eb="2">
      <t>カワ</t>
    </rPh>
    <phoneticPr fontId="4"/>
  </si>
  <si>
    <t>S22.5.2</t>
  </si>
  <si>
    <t>S52.10</t>
  </si>
  <si>
    <t>中学校名</t>
    <rPh sb="0" eb="3">
      <t>チュウガッコウ</t>
    </rPh>
    <rPh sb="3" eb="4">
      <t>メイ</t>
    </rPh>
    <phoneticPr fontId="4"/>
  </si>
  <si>
    <t>イ　中学校（続き）</t>
    <rPh sb="2" eb="5">
      <t>チュウガッコウ</t>
    </rPh>
    <rPh sb="6" eb="7">
      <t>ツヅ</t>
    </rPh>
    <phoneticPr fontId="2"/>
  </si>
  <si>
    <t>（教育総務課）</t>
    <rPh sb="1" eb="3">
      <t>キョウイク</t>
    </rPh>
    <rPh sb="3" eb="4">
      <t>ソウ</t>
    </rPh>
    <rPh sb="4" eb="5">
      <t>ム</t>
    </rPh>
    <phoneticPr fontId="4"/>
  </si>
  <si>
    <t>水元1-24-1</t>
    <rPh sb="0" eb="2">
      <t>ミズモト</t>
    </rPh>
    <phoneticPr fontId="4"/>
  </si>
  <si>
    <t>水元小合学園</t>
    <rPh sb="2" eb="4">
      <t>コアイ</t>
    </rPh>
    <rPh sb="4" eb="6">
      <t>ガクエン</t>
    </rPh>
    <phoneticPr fontId="4"/>
  </si>
  <si>
    <t>金町2-14-1</t>
  </si>
  <si>
    <t>葛飾特別支援学校</t>
    <rPh sb="2" eb="4">
      <t>トクベツ</t>
    </rPh>
    <rPh sb="4" eb="6">
      <t>シエン</t>
    </rPh>
    <phoneticPr fontId="4"/>
  </si>
  <si>
    <t>水元1-23-3</t>
    <rPh sb="0" eb="2">
      <t>ミズモト</t>
    </rPh>
    <phoneticPr fontId="4"/>
  </si>
  <si>
    <t>水元特別支援学校</t>
    <rPh sb="2" eb="4">
      <t>トクベツ</t>
    </rPh>
    <rPh sb="4" eb="6">
      <t>シエン</t>
    </rPh>
    <phoneticPr fontId="4"/>
  </si>
  <si>
    <t>西亀有2-58-1</t>
  </si>
  <si>
    <t>葛飾ろう学校</t>
    <rPh sb="1" eb="2">
      <t>カザ</t>
    </rPh>
    <phoneticPr fontId="4"/>
  </si>
  <si>
    <t>堀切7-31-5</t>
  </si>
  <si>
    <t>葛飾盲学校</t>
  </si>
  <si>
    <t>南水元4-21-1</t>
  </si>
  <si>
    <t>葛飾総合高校</t>
    <rPh sb="2" eb="4">
      <t>ソウゴウ</t>
    </rPh>
    <rPh sb="4" eb="6">
      <t>コウコウ</t>
    </rPh>
    <phoneticPr fontId="4"/>
  </si>
  <si>
    <t>西亀有1-28-1</t>
  </si>
  <si>
    <t>農産高校</t>
    <phoneticPr fontId="4"/>
  </si>
  <si>
    <t>新宿3-14-1</t>
  </si>
  <si>
    <t>葛飾商業高校</t>
  </si>
  <si>
    <t>立石6-4-1</t>
  </si>
  <si>
    <t>南葛飾高校</t>
  </si>
  <si>
    <t>亀有1-7-1</t>
  </si>
  <si>
    <t>葛飾野高校</t>
  </si>
  <si>
    <t>開校年月日</t>
    <rPh sb="3" eb="5">
      <t>ガッピ</t>
    </rPh>
    <phoneticPr fontId="4"/>
  </si>
  <si>
    <t>（２）都立学校</t>
    <phoneticPr fontId="4"/>
  </si>
  <si>
    <t>（指導室）</t>
    <rPh sb="1" eb="3">
      <t>シドウ</t>
    </rPh>
    <rPh sb="3" eb="4">
      <t>シツ</t>
    </rPh>
    <phoneticPr fontId="4"/>
  </si>
  <si>
    <t>中学校</t>
    <rPh sb="0" eb="3">
      <t>チュウガッコウ</t>
    </rPh>
    <phoneticPr fontId="4"/>
  </si>
  <si>
    <t>小学校</t>
    <rPh sb="0" eb="3">
      <t>ショウガッコウ</t>
    </rPh>
    <phoneticPr fontId="4"/>
  </si>
  <si>
    <t>（各年度末現在）</t>
    <rPh sb="1" eb="2">
      <t>カク</t>
    </rPh>
    <rPh sb="2" eb="5">
      <t>ネンドマツ</t>
    </rPh>
    <rPh sb="4" eb="5">
      <t>マツ</t>
    </rPh>
    <rPh sb="5" eb="7">
      <t>ゲンザイ</t>
    </rPh>
    <phoneticPr fontId="4"/>
  </si>
  <si>
    <t>H25.3</t>
    <phoneticPr fontId="4"/>
  </si>
  <si>
    <t>S46.3</t>
    <phoneticPr fontId="4"/>
  </si>
  <si>
    <t>敷地面積
(㎡)</t>
    <phoneticPr fontId="4"/>
  </si>
  <si>
    <t>建築延
面積(㎡)</t>
    <rPh sb="0" eb="2">
      <t>ケンチク</t>
    </rPh>
    <rPh sb="2" eb="3">
      <t>ノ</t>
    </rPh>
    <phoneticPr fontId="4"/>
  </si>
  <si>
    <t>（教育総務課）</t>
    <rPh sb="1" eb="3">
      <t>キョウイク</t>
    </rPh>
    <rPh sb="3" eb="6">
      <t>ソウムカ</t>
    </rPh>
    <phoneticPr fontId="4"/>
  </si>
  <si>
    <t>H3.5</t>
    <phoneticPr fontId="4"/>
  </si>
  <si>
    <t>利用件数(件)</t>
    <rPh sb="0" eb="2">
      <t>リヨウ</t>
    </rPh>
    <rPh sb="5" eb="6">
      <t>ケン</t>
    </rPh>
    <phoneticPr fontId="4"/>
  </si>
  <si>
    <t>利用状況</t>
    <rPh sb="0" eb="2">
      <t>リヨウ</t>
    </rPh>
    <rPh sb="2" eb="4">
      <t>ジョウキョウ</t>
    </rPh>
    <phoneticPr fontId="4"/>
  </si>
  <si>
    <t>建築延
面積(㎡)</t>
  </si>
  <si>
    <t>開園
年月日</t>
    <phoneticPr fontId="4"/>
  </si>
  <si>
    <t>S24.9</t>
    <phoneticPr fontId="4"/>
  </si>
  <si>
    <t>青戸8-10-1</t>
  </si>
  <si>
    <t>修徳</t>
    <phoneticPr fontId="4"/>
  </si>
  <si>
    <t>お花茶屋2-6-1</t>
  </si>
  <si>
    <t>共栄学園</t>
    <phoneticPr fontId="4"/>
  </si>
  <si>
    <t>(生涯学習課)</t>
    <phoneticPr fontId="4"/>
  </si>
  <si>
    <t>レジャー</t>
    <phoneticPr fontId="4"/>
  </si>
  <si>
    <t>教養</t>
    <phoneticPr fontId="4"/>
  </si>
  <si>
    <t>社会生活</t>
    <phoneticPr fontId="4"/>
  </si>
  <si>
    <t>家庭生活</t>
    <phoneticPr fontId="4"/>
  </si>
  <si>
    <t>スポーツ</t>
    <phoneticPr fontId="4"/>
  </si>
  <si>
    <t>芸術・文化</t>
    <rPh sb="3" eb="5">
      <t>ブンカ</t>
    </rPh>
    <phoneticPr fontId="4"/>
  </si>
  <si>
    <t>（生涯学習課）</t>
    <rPh sb="1" eb="3">
      <t>ショウガイ</t>
    </rPh>
    <rPh sb="3" eb="5">
      <t>ガクシュウ</t>
    </rPh>
    <rPh sb="5" eb="6">
      <t>カ</t>
    </rPh>
    <phoneticPr fontId="4"/>
  </si>
  <si>
    <t>学校</t>
  </si>
  <si>
    <t>一般</t>
  </si>
  <si>
    <t>１投映当たり
観覧者数</t>
    <phoneticPr fontId="4"/>
  </si>
  <si>
    <t>１日あたり
入館者数</t>
    <phoneticPr fontId="4"/>
  </si>
  <si>
    <t>プラネタリウム</t>
    <phoneticPr fontId="4"/>
  </si>
  <si>
    <t>入館者数</t>
    <phoneticPr fontId="2"/>
  </si>
  <si>
    <t>イ　利用状況</t>
    <rPh sb="2" eb="4">
      <t>リヨウ</t>
    </rPh>
    <rPh sb="4" eb="6">
      <t>ジョウキョウ</t>
    </rPh>
    <phoneticPr fontId="4"/>
  </si>
  <si>
    <t>H3.2</t>
    <phoneticPr fontId="4"/>
  </si>
  <si>
    <t>H3.7.20</t>
    <phoneticPr fontId="4"/>
  </si>
  <si>
    <t>白鳥3-25-1</t>
    <phoneticPr fontId="2"/>
  </si>
  <si>
    <t>プラネタリウム
座席数</t>
    <rPh sb="8" eb="11">
      <t>ザセキスウ</t>
    </rPh>
    <phoneticPr fontId="4"/>
  </si>
  <si>
    <t>建築延面積(㎡）</t>
    <phoneticPr fontId="4"/>
  </si>
  <si>
    <t>（中央図書館）</t>
    <rPh sb="1" eb="3">
      <t>チュウオウ</t>
    </rPh>
    <phoneticPr fontId="4"/>
  </si>
  <si>
    <t>S58.11</t>
    <phoneticPr fontId="4"/>
  </si>
  <si>
    <r>
      <rPr>
        <sz val="10"/>
        <color theme="1"/>
        <rFont val="ＭＳ ゴシック"/>
        <family val="3"/>
        <charset val="128"/>
      </rPr>
      <t xml:space="preserve">小菅3-8-22 </t>
    </r>
    <r>
      <rPr>
        <sz val="9"/>
        <color theme="1"/>
        <rFont val="ＭＳ ゴシック"/>
        <family val="3"/>
        <charset val="128"/>
      </rPr>
      <t>こすげ小学校敷地内</t>
    </r>
    <rPh sb="0" eb="2">
      <t>コスゲ</t>
    </rPh>
    <rPh sb="12" eb="15">
      <t>ショウガッコウ</t>
    </rPh>
    <rPh sb="15" eb="17">
      <t>シキチ</t>
    </rPh>
    <rPh sb="17" eb="18">
      <t>ナイ</t>
    </rPh>
    <phoneticPr fontId="4"/>
  </si>
  <si>
    <t>こすげ
地区</t>
    <rPh sb="4" eb="6">
      <t>チク</t>
    </rPh>
    <phoneticPr fontId="4"/>
  </si>
  <si>
    <t>奥戸3-5-1
南奥戸小学校内</t>
    <rPh sb="0" eb="2">
      <t>オクド</t>
    </rPh>
    <rPh sb="8" eb="9">
      <t>ミナミ</t>
    </rPh>
    <rPh sb="9" eb="11">
      <t>オクド</t>
    </rPh>
    <rPh sb="11" eb="14">
      <t>ショウガッコウ</t>
    </rPh>
    <rPh sb="14" eb="15">
      <t>ナイ</t>
    </rPh>
    <phoneticPr fontId="4"/>
  </si>
  <si>
    <t>奥戸
地区</t>
    <rPh sb="0" eb="2">
      <t>オクド</t>
    </rPh>
    <rPh sb="3" eb="5">
      <t>チク</t>
    </rPh>
    <phoneticPr fontId="4"/>
  </si>
  <si>
    <t>H7.1</t>
    <phoneticPr fontId="4"/>
  </si>
  <si>
    <t>青戸5-20-6
青戸地区ｾﾝﾀｰ内</t>
    <rPh sb="0" eb="2">
      <t>アオト</t>
    </rPh>
    <rPh sb="9" eb="11">
      <t>アオト</t>
    </rPh>
    <rPh sb="11" eb="13">
      <t>チク</t>
    </rPh>
    <rPh sb="17" eb="18">
      <t>ナイ</t>
    </rPh>
    <phoneticPr fontId="4"/>
  </si>
  <si>
    <t>青戸
地区</t>
    <rPh sb="0" eb="2">
      <t>アオト</t>
    </rPh>
    <rPh sb="3" eb="5">
      <t>チク</t>
    </rPh>
    <phoneticPr fontId="4"/>
  </si>
  <si>
    <r>
      <t xml:space="preserve">西水元2-2-8
</t>
    </r>
    <r>
      <rPr>
        <sz val="9"/>
        <color theme="1"/>
        <rFont val="ＭＳ ゴシック"/>
        <family val="3"/>
        <charset val="128"/>
      </rPr>
      <t>西水元あやめ園内</t>
    </r>
    <rPh sb="9" eb="12">
      <t>ニシミズモト</t>
    </rPh>
    <rPh sb="15" eb="17">
      <t>エンナイ</t>
    </rPh>
    <phoneticPr fontId="4"/>
  </si>
  <si>
    <t>西水元
地区</t>
    <phoneticPr fontId="2"/>
  </si>
  <si>
    <t>四つ木4-8-1
よつぎ小学校内</t>
    <rPh sb="12" eb="15">
      <t>ショウガッコウ</t>
    </rPh>
    <rPh sb="15" eb="16">
      <t>ナイ</t>
    </rPh>
    <phoneticPr fontId="4"/>
  </si>
  <si>
    <t>四つ木
地区</t>
    <phoneticPr fontId="2"/>
  </si>
  <si>
    <t>鎌倉2-4-5</t>
    <phoneticPr fontId="4"/>
  </si>
  <si>
    <t>東水元1-7-3</t>
    <phoneticPr fontId="4"/>
  </si>
  <si>
    <t>お花茶屋2-1-15</t>
    <phoneticPr fontId="4"/>
  </si>
  <si>
    <t>立石1-9-1</t>
    <phoneticPr fontId="4"/>
  </si>
  <si>
    <t>中央</t>
    <rPh sb="0" eb="2">
      <t>チュウオウ</t>
    </rPh>
    <phoneticPr fontId="4"/>
  </si>
  <si>
    <t>会議室
利用件数(件)</t>
    <rPh sb="0" eb="2">
      <t>カイギ</t>
    </rPh>
    <rPh sb="9" eb="10">
      <t>ケン</t>
    </rPh>
    <phoneticPr fontId="4"/>
  </si>
  <si>
    <t>ＡＶ
貸出数
(点)</t>
    <phoneticPr fontId="4"/>
  </si>
  <si>
    <t>図書･雑誌
貸出数
(冊)</t>
    <phoneticPr fontId="4"/>
  </si>
  <si>
    <t>ＡＶ
資料数</t>
    <phoneticPr fontId="4"/>
  </si>
  <si>
    <t>蔵書数
（図書）</t>
    <phoneticPr fontId="4"/>
  </si>
  <si>
    <t>閲覧室席数</t>
    <phoneticPr fontId="4"/>
  </si>
  <si>
    <t>建築延面積（㎡）</t>
    <phoneticPr fontId="4"/>
  </si>
  <si>
    <t>建築
年月</t>
    <phoneticPr fontId="2"/>
  </si>
  <si>
    <t>図書館名</t>
  </si>
  <si>
    <t>（生涯スポーツ課）</t>
    <phoneticPr fontId="4"/>
  </si>
  <si>
    <t>高砂1-2-1</t>
  </si>
  <si>
    <t>奥戸総合スポーツセンター温水プール</t>
    <rPh sb="0" eb="2">
      <t>オクド</t>
    </rPh>
    <phoneticPr fontId="4"/>
  </si>
  <si>
    <t>奥戸総合スポーツセンターエイトホール</t>
    <rPh sb="0" eb="2">
      <t>オクド</t>
    </rPh>
    <phoneticPr fontId="4"/>
  </si>
  <si>
    <t>奥戸7-17-1</t>
  </si>
  <si>
    <t>奥戸総合スポーツセンター体育館</t>
    <rPh sb="0" eb="2">
      <t>オクド</t>
    </rPh>
    <phoneticPr fontId="4"/>
  </si>
  <si>
    <t>H27.10</t>
  </si>
  <si>
    <t>水元1-23-1</t>
    <rPh sb="0" eb="2">
      <t>ミズモト</t>
    </rPh>
    <phoneticPr fontId="4"/>
  </si>
  <si>
    <t>水元総合スポーツセンター体育館温水プール</t>
    <rPh sb="2" eb="4">
      <t>ソウゴウ</t>
    </rPh>
    <phoneticPr fontId="4"/>
  </si>
  <si>
    <t>水元総合スポーツセンター体育館</t>
    <rPh sb="2" eb="4">
      <t>ソウゴウ</t>
    </rPh>
    <phoneticPr fontId="4"/>
  </si>
  <si>
    <t>イ　体育館等</t>
    <phoneticPr fontId="4"/>
  </si>
  <si>
    <t>テニスコート２面、多目的広場１面</t>
    <rPh sb="7" eb="8">
      <t>メン</t>
    </rPh>
    <rPh sb="9" eb="12">
      <t>タモクテキ</t>
    </rPh>
    <rPh sb="12" eb="14">
      <t>ヒロバ</t>
    </rPh>
    <rPh sb="15" eb="16">
      <t>メン</t>
    </rPh>
    <phoneticPr fontId="4"/>
  </si>
  <si>
    <t>水元総合スポーツセンター</t>
    <rPh sb="0" eb="1">
      <t>ミズ</t>
    </rPh>
    <rPh sb="1" eb="2">
      <t>モト</t>
    </rPh>
    <rPh sb="2" eb="3">
      <t>ソウ</t>
    </rPh>
    <rPh sb="3" eb="4">
      <t>ア</t>
    </rPh>
    <phoneticPr fontId="4"/>
  </si>
  <si>
    <t>テニスコート３面、多目的広場１面</t>
    <rPh sb="7" eb="8">
      <t>メン</t>
    </rPh>
    <rPh sb="9" eb="12">
      <t>タモクテキ</t>
    </rPh>
    <rPh sb="12" eb="14">
      <t>ヒロバ</t>
    </rPh>
    <rPh sb="15" eb="16">
      <t>メン</t>
    </rPh>
    <phoneticPr fontId="4"/>
  </si>
  <si>
    <t>新宿6-3-20</t>
    <rPh sb="0" eb="2">
      <t>シンジュク</t>
    </rPh>
    <phoneticPr fontId="4"/>
  </si>
  <si>
    <t>11ｍ×25ｍ、幼児用プール併設</t>
    <phoneticPr fontId="4"/>
  </si>
  <si>
    <t>金町公園プール</t>
    <phoneticPr fontId="4"/>
  </si>
  <si>
    <t>フットサル場２面</t>
    <phoneticPr fontId="4"/>
  </si>
  <si>
    <t>小菅西公園フットサル場</t>
    <rPh sb="0" eb="2">
      <t>コスゲ</t>
    </rPh>
    <rPh sb="2" eb="3">
      <t>ニシ</t>
    </rPh>
    <rPh sb="3" eb="5">
      <t>コウエン</t>
    </rPh>
    <rPh sb="10" eb="11">
      <t>ジョウ</t>
    </rPh>
    <phoneticPr fontId="4"/>
  </si>
  <si>
    <t>テニスコート５面</t>
    <phoneticPr fontId="4"/>
  </si>
  <si>
    <t>小菅東スポーツ公園テニスコート</t>
    <phoneticPr fontId="4"/>
  </si>
  <si>
    <t>スポーツクライミングセンター（ボルダリングウォール、リードウォール、スピードウォール）</t>
    <phoneticPr fontId="4"/>
  </si>
  <si>
    <t>東金町8-31-1</t>
    <rPh sb="0" eb="3">
      <t>ヒガシカナマチ</t>
    </rPh>
    <phoneticPr fontId="4"/>
  </si>
  <si>
    <t>多目的広場１面</t>
    <rPh sb="0" eb="3">
      <t>タモクテキ</t>
    </rPh>
    <rPh sb="3" eb="5">
      <t>ヒロバ</t>
    </rPh>
    <rPh sb="6" eb="7">
      <t>メン</t>
    </rPh>
    <phoneticPr fontId="4"/>
  </si>
  <si>
    <t>少年野球場１面、テニスコート６面</t>
    <phoneticPr fontId="4"/>
  </si>
  <si>
    <t>東金町8-27-1</t>
    <phoneticPr fontId="4"/>
  </si>
  <si>
    <t>東金町運動場</t>
    <phoneticPr fontId="4"/>
  </si>
  <si>
    <t>テニスコート６面</t>
    <phoneticPr fontId="4"/>
  </si>
  <si>
    <t>東立石3-3-1</t>
    <phoneticPr fontId="4"/>
  </si>
  <si>
    <t>渋江公園テニスコート</t>
    <phoneticPr fontId="4"/>
  </si>
  <si>
    <t>少年ソフトボール場２面、少年球技場１面、テニスコート３面</t>
    <phoneticPr fontId="4"/>
  </si>
  <si>
    <t>上千葉公園運動場</t>
    <phoneticPr fontId="4"/>
  </si>
  <si>
    <t>陸上競技場（ラグビー・サッカー可）</t>
  </si>
  <si>
    <t>少年野球場１面</t>
  </si>
  <si>
    <t>高砂1-1-1</t>
    <phoneticPr fontId="4"/>
  </si>
  <si>
    <t>野球場１面、テニスコート３面</t>
  </si>
  <si>
    <t>高砂1-2-1</t>
    <phoneticPr fontId="4"/>
  </si>
  <si>
    <t>奥戸総合スポーツセンター</t>
    <rPh sb="0" eb="2">
      <t>オクド</t>
    </rPh>
    <phoneticPr fontId="4"/>
  </si>
  <si>
    <t>少年ソフトボール場１面</t>
    <rPh sb="0" eb="2">
      <t>ショウネン</t>
    </rPh>
    <rPh sb="8" eb="9">
      <t>ジョウ</t>
    </rPh>
    <phoneticPr fontId="4"/>
  </si>
  <si>
    <t>金町浄水場1-1先</t>
    <phoneticPr fontId="4"/>
  </si>
  <si>
    <t>柴又少年ソフトボール場</t>
    <rPh sb="0" eb="1">
      <t>シバ</t>
    </rPh>
    <rPh sb="1" eb="2">
      <t>マタ</t>
    </rPh>
    <rPh sb="2" eb="3">
      <t>ショウ</t>
    </rPh>
    <rPh sb="3" eb="4">
      <t>トシ</t>
    </rPh>
    <phoneticPr fontId="4"/>
  </si>
  <si>
    <t>ソフトボール場１面</t>
    <rPh sb="6" eb="7">
      <t>ジョウ</t>
    </rPh>
    <phoneticPr fontId="4"/>
  </si>
  <si>
    <t>柴又ソフトボール場</t>
    <rPh sb="0" eb="1">
      <t>シバ</t>
    </rPh>
    <rPh sb="1" eb="2">
      <t>マタ</t>
    </rPh>
    <phoneticPr fontId="4"/>
  </si>
  <si>
    <t>少年野球場３面</t>
    <rPh sb="0" eb="2">
      <t>ショウネン</t>
    </rPh>
    <phoneticPr fontId="4"/>
  </si>
  <si>
    <t>柴又5-40-13先</t>
    <phoneticPr fontId="4"/>
  </si>
  <si>
    <t>柴又少年野球場</t>
    <rPh sb="0" eb="1">
      <t>シバ</t>
    </rPh>
    <rPh sb="1" eb="2">
      <t>マタ</t>
    </rPh>
    <rPh sb="2" eb="3">
      <t>ショウ</t>
    </rPh>
    <phoneticPr fontId="4"/>
  </si>
  <si>
    <t>球技場１面</t>
  </si>
  <si>
    <t>柴又6-35-8先</t>
    <phoneticPr fontId="4"/>
  </si>
  <si>
    <t>柴又球技場</t>
    <phoneticPr fontId="4"/>
  </si>
  <si>
    <t>野球場５面</t>
    <phoneticPr fontId="4"/>
  </si>
  <si>
    <t>第２柴又野球場</t>
    <rPh sb="4" eb="5">
      <t>ノ</t>
    </rPh>
    <rPh sb="5" eb="6">
      <t>タマ</t>
    </rPh>
    <rPh sb="6" eb="7">
      <t>ジョウ</t>
    </rPh>
    <phoneticPr fontId="4"/>
  </si>
  <si>
    <t>野球場４面</t>
    <phoneticPr fontId="4"/>
  </si>
  <si>
    <t>柴又7-17-13先</t>
    <rPh sb="0" eb="2">
      <t>シバマタ</t>
    </rPh>
    <rPh sb="9" eb="10">
      <t>サキ</t>
    </rPh>
    <phoneticPr fontId="4"/>
  </si>
  <si>
    <t>柴又野球場</t>
    <rPh sb="1" eb="2">
      <t>マタ</t>
    </rPh>
    <rPh sb="2" eb="3">
      <t>ノ</t>
    </rPh>
    <rPh sb="3" eb="4">
      <t>タマ</t>
    </rPh>
    <rPh sb="4" eb="5">
      <t>ジョウ</t>
    </rPh>
    <phoneticPr fontId="4"/>
  </si>
  <si>
    <t>東四つ木3-2-11先</t>
    <rPh sb="10" eb="11">
      <t>サキ</t>
    </rPh>
    <phoneticPr fontId="4"/>
  </si>
  <si>
    <t>木根川橋球技場</t>
    <rPh sb="0" eb="1">
      <t>キ</t>
    </rPh>
    <rPh sb="1" eb="2">
      <t>ネ</t>
    </rPh>
    <rPh sb="2" eb="3">
      <t>カワ</t>
    </rPh>
    <rPh sb="3" eb="4">
      <t>ハシ</t>
    </rPh>
    <rPh sb="4" eb="5">
      <t>タマ</t>
    </rPh>
    <rPh sb="5" eb="6">
      <t>ワザ</t>
    </rPh>
    <rPh sb="6" eb="7">
      <t>ジョウ</t>
    </rPh>
    <phoneticPr fontId="4"/>
  </si>
  <si>
    <t>少年野球場２面</t>
    <rPh sb="0" eb="2">
      <t>ショウネン</t>
    </rPh>
    <rPh sb="2" eb="5">
      <t>ヤキュウジョウ</t>
    </rPh>
    <phoneticPr fontId="4"/>
  </si>
  <si>
    <t>東四つ木1-6-1先</t>
    <rPh sb="9" eb="10">
      <t>サキ</t>
    </rPh>
    <phoneticPr fontId="4"/>
  </si>
  <si>
    <t>木根川橋少年野球場</t>
    <rPh sb="0" eb="1">
      <t>キ</t>
    </rPh>
    <rPh sb="1" eb="2">
      <t>ネ</t>
    </rPh>
    <rPh sb="2" eb="3">
      <t>カワ</t>
    </rPh>
    <rPh sb="3" eb="4">
      <t>ハシ</t>
    </rPh>
    <rPh sb="4" eb="5">
      <t>ショウ</t>
    </rPh>
    <rPh sb="5" eb="6">
      <t>トシ</t>
    </rPh>
    <rPh sb="6" eb="7">
      <t>ノ</t>
    </rPh>
    <rPh sb="7" eb="8">
      <t>タマ</t>
    </rPh>
    <rPh sb="8" eb="9">
      <t>ジョウ</t>
    </rPh>
    <phoneticPr fontId="4"/>
  </si>
  <si>
    <t>野球場１面</t>
    <phoneticPr fontId="4"/>
  </si>
  <si>
    <t>東四つ木3-23-1先</t>
    <rPh sb="0" eb="2">
      <t>ヒガシヨ</t>
    </rPh>
    <rPh sb="3" eb="4">
      <t>ギ</t>
    </rPh>
    <rPh sb="10" eb="11">
      <t>サキ</t>
    </rPh>
    <phoneticPr fontId="4"/>
  </si>
  <si>
    <t>木根川橋野球場</t>
    <rPh sb="0" eb="1">
      <t>キ</t>
    </rPh>
    <rPh sb="1" eb="2">
      <t>ネ</t>
    </rPh>
    <rPh sb="2" eb="3">
      <t>カワ</t>
    </rPh>
    <rPh sb="3" eb="4">
      <t>ハシ</t>
    </rPh>
    <rPh sb="4" eb="5">
      <t>ノ</t>
    </rPh>
    <rPh sb="5" eb="6">
      <t>タマ</t>
    </rPh>
    <rPh sb="6" eb="7">
      <t>ジョウ</t>
    </rPh>
    <phoneticPr fontId="4"/>
  </si>
  <si>
    <t>野球場６面</t>
    <rPh sb="0" eb="2">
      <t>ヤキュウ</t>
    </rPh>
    <rPh sb="2" eb="3">
      <t>ジョウ</t>
    </rPh>
    <rPh sb="4" eb="5">
      <t>メン</t>
    </rPh>
    <phoneticPr fontId="4"/>
  </si>
  <si>
    <t>四つ木3-1-1先</t>
    <rPh sb="0" eb="1">
      <t>ヨ</t>
    </rPh>
    <rPh sb="2" eb="3">
      <t>ギ</t>
    </rPh>
    <rPh sb="8" eb="9">
      <t>サキ</t>
    </rPh>
    <phoneticPr fontId="4"/>
  </si>
  <si>
    <t>四つ木橋野球場</t>
    <rPh sb="0" eb="1">
      <t>ヨ</t>
    </rPh>
    <rPh sb="2" eb="3">
      <t>ギ</t>
    </rPh>
    <rPh sb="3" eb="4">
      <t>バシ</t>
    </rPh>
    <rPh sb="4" eb="5">
      <t>ノ</t>
    </rPh>
    <rPh sb="5" eb="6">
      <t>タマ</t>
    </rPh>
    <rPh sb="6" eb="7">
      <t>バ</t>
    </rPh>
    <phoneticPr fontId="4"/>
  </si>
  <si>
    <t>堀切1-1-1先</t>
    <rPh sb="0" eb="2">
      <t>ホリキリ</t>
    </rPh>
    <rPh sb="7" eb="8">
      <t>サキ</t>
    </rPh>
    <phoneticPr fontId="4"/>
  </si>
  <si>
    <t>四つ木橋球技場</t>
    <rPh sb="0" eb="1">
      <t>ヨ</t>
    </rPh>
    <rPh sb="2" eb="3">
      <t>ギ</t>
    </rPh>
    <rPh sb="3" eb="4">
      <t>バシ</t>
    </rPh>
    <rPh sb="4" eb="5">
      <t>タマ</t>
    </rPh>
    <rPh sb="5" eb="6">
      <t>ワザ</t>
    </rPh>
    <rPh sb="6" eb="7">
      <t>バ</t>
    </rPh>
    <phoneticPr fontId="4"/>
  </si>
  <si>
    <t>堀切1-12-1先</t>
    <rPh sb="8" eb="9">
      <t>サキ</t>
    </rPh>
    <phoneticPr fontId="4"/>
  </si>
  <si>
    <t>堀切橋少年ソフトボール場</t>
    <rPh sb="0" eb="1">
      <t>ホリ</t>
    </rPh>
    <rPh sb="1" eb="2">
      <t>キリ</t>
    </rPh>
    <rPh sb="2" eb="3">
      <t>バシ</t>
    </rPh>
    <rPh sb="3" eb="4">
      <t>ショウ</t>
    </rPh>
    <rPh sb="4" eb="5">
      <t>トシ</t>
    </rPh>
    <rPh sb="11" eb="12">
      <t>ジョウ</t>
    </rPh>
    <phoneticPr fontId="4"/>
  </si>
  <si>
    <t>少年野球場４面</t>
    <rPh sb="0" eb="2">
      <t>ショウネン</t>
    </rPh>
    <rPh sb="2" eb="5">
      <t>ヤキュウジョウ</t>
    </rPh>
    <phoneticPr fontId="4"/>
  </si>
  <si>
    <t>堀切橋少年野球場</t>
    <rPh sb="0" eb="1">
      <t>ホリ</t>
    </rPh>
    <rPh sb="1" eb="2">
      <t>キリ</t>
    </rPh>
    <rPh sb="2" eb="3">
      <t>バシ</t>
    </rPh>
    <rPh sb="3" eb="4">
      <t>ショウ</t>
    </rPh>
    <rPh sb="4" eb="5">
      <t>トシ</t>
    </rPh>
    <rPh sb="5" eb="6">
      <t>ノ</t>
    </rPh>
    <rPh sb="6" eb="7">
      <t>タマ</t>
    </rPh>
    <rPh sb="7" eb="8">
      <t>ジョウ</t>
    </rPh>
    <phoneticPr fontId="4"/>
  </si>
  <si>
    <t>少年(硬式)野球場１面</t>
    <rPh sb="0" eb="2">
      <t>ショウネン</t>
    </rPh>
    <rPh sb="3" eb="5">
      <t>コウシキ</t>
    </rPh>
    <rPh sb="6" eb="8">
      <t>ヤキュウ</t>
    </rPh>
    <rPh sb="8" eb="9">
      <t>ジョウ</t>
    </rPh>
    <rPh sb="10" eb="11">
      <t>メン</t>
    </rPh>
    <phoneticPr fontId="4"/>
  </si>
  <si>
    <t>小菅1-1-1先</t>
    <rPh sb="0" eb="2">
      <t>コスゲ</t>
    </rPh>
    <rPh sb="7" eb="8">
      <t>サキ</t>
    </rPh>
    <phoneticPr fontId="4"/>
  </si>
  <si>
    <t>堀切橋少年硬式野球場</t>
    <rPh sb="0" eb="1">
      <t>ホリ</t>
    </rPh>
    <rPh sb="1" eb="2">
      <t>キリ</t>
    </rPh>
    <rPh sb="2" eb="3">
      <t>バシ</t>
    </rPh>
    <rPh sb="3" eb="4">
      <t>ショウ</t>
    </rPh>
    <rPh sb="4" eb="5">
      <t>トシ</t>
    </rPh>
    <rPh sb="5" eb="6">
      <t>コウ</t>
    </rPh>
    <rPh sb="6" eb="7">
      <t>シキ</t>
    </rPh>
    <rPh sb="7" eb="8">
      <t>ノ</t>
    </rPh>
    <rPh sb="8" eb="9">
      <t>タマ</t>
    </rPh>
    <rPh sb="9" eb="10">
      <t>ジョウ</t>
    </rPh>
    <phoneticPr fontId="4"/>
  </si>
  <si>
    <t>フットサル場２面</t>
  </si>
  <si>
    <t>堀切橋フットサル場</t>
    <rPh sb="0" eb="1">
      <t>ホリ</t>
    </rPh>
    <rPh sb="1" eb="2">
      <t>キリ</t>
    </rPh>
    <rPh sb="2" eb="3">
      <t>バシ</t>
    </rPh>
    <rPh sb="8" eb="9">
      <t>バ</t>
    </rPh>
    <phoneticPr fontId="4"/>
  </si>
  <si>
    <t>野球場２面</t>
    <rPh sb="0" eb="3">
      <t>ヤキュウジョウ</t>
    </rPh>
    <phoneticPr fontId="4"/>
  </si>
  <si>
    <t>小菅1-15-1先</t>
    <rPh sb="8" eb="9">
      <t>サキ</t>
    </rPh>
    <phoneticPr fontId="4"/>
  </si>
  <si>
    <t>荒川小菅野球場</t>
    <rPh sb="1" eb="2">
      <t>カワ</t>
    </rPh>
    <rPh sb="2" eb="3">
      <t>ショウ</t>
    </rPh>
    <rPh sb="3" eb="4">
      <t>スガ</t>
    </rPh>
    <rPh sb="4" eb="5">
      <t>ノ</t>
    </rPh>
    <rPh sb="5" eb="6">
      <t>タマ</t>
    </rPh>
    <rPh sb="6" eb="7">
      <t>バ</t>
    </rPh>
    <phoneticPr fontId="4"/>
  </si>
  <si>
    <t>少年野球場１面</t>
    <rPh sb="0" eb="2">
      <t>ショウネン</t>
    </rPh>
    <rPh sb="2" eb="4">
      <t>ヤキュウ</t>
    </rPh>
    <rPh sb="4" eb="5">
      <t>ジョウ</t>
    </rPh>
    <rPh sb="6" eb="7">
      <t>メン</t>
    </rPh>
    <phoneticPr fontId="4"/>
  </si>
  <si>
    <t>荒川小菅少年野球場</t>
    <rPh sb="1" eb="2">
      <t>カワ</t>
    </rPh>
    <rPh sb="2" eb="3">
      <t>ショウ</t>
    </rPh>
    <rPh sb="3" eb="4">
      <t>スガ</t>
    </rPh>
    <rPh sb="4" eb="5">
      <t>ショウ</t>
    </rPh>
    <rPh sb="5" eb="6">
      <t>トシ</t>
    </rPh>
    <rPh sb="6" eb="7">
      <t>ヤ</t>
    </rPh>
    <rPh sb="7" eb="8">
      <t>タマ</t>
    </rPh>
    <rPh sb="8" eb="9">
      <t>バ</t>
    </rPh>
    <phoneticPr fontId="4"/>
  </si>
  <si>
    <t>球技場２面</t>
  </si>
  <si>
    <t>小菅1-33-1先</t>
    <rPh sb="0" eb="2">
      <t>コスゲ</t>
    </rPh>
    <rPh sb="8" eb="9">
      <t>サキ</t>
    </rPh>
    <phoneticPr fontId="4"/>
  </si>
  <si>
    <t>荒川小菅球技場</t>
    <rPh sb="1" eb="2">
      <t>カワ</t>
    </rPh>
    <rPh sb="2" eb="3">
      <t>ショウ</t>
    </rPh>
    <rPh sb="3" eb="4">
      <t>スガ</t>
    </rPh>
    <rPh sb="4" eb="5">
      <t>タマ</t>
    </rPh>
    <rPh sb="5" eb="6">
      <t>ワザ</t>
    </rPh>
    <rPh sb="6" eb="7">
      <t>バ</t>
    </rPh>
    <phoneticPr fontId="4"/>
  </si>
  <si>
    <t>規模</t>
  </si>
  <si>
    <t>ア　運動場</t>
    <phoneticPr fontId="4"/>
  </si>
  <si>
    <t>新宿5-21-10</t>
    <rPh sb="0" eb="2">
      <t>シンジュク</t>
    </rPh>
    <phoneticPr fontId="2"/>
  </si>
  <si>
    <t>大人</t>
    <rPh sb="0" eb="2">
      <t>オトナ</t>
    </rPh>
    <phoneticPr fontId="4"/>
  </si>
  <si>
    <t>中・高・
大学生</t>
    <rPh sb="0" eb="1">
      <t>チュウ</t>
    </rPh>
    <rPh sb="2" eb="3">
      <t>コウ</t>
    </rPh>
    <rPh sb="5" eb="8">
      <t>ダイガクセイ</t>
    </rPh>
    <phoneticPr fontId="4"/>
  </si>
  <si>
    <t>小学生</t>
    <rPh sb="0" eb="3">
      <t>ショウガクセイ</t>
    </rPh>
    <phoneticPr fontId="4"/>
  </si>
  <si>
    <t>幼児</t>
    <rPh sb="0" eb="2">
      <t>ヨウジ</t>
    </rPh>
    <phoneticPr fontId="4"/>
  </si>
  <si>
    <t>利用人数（人）</t>
    <rPh sb="0" eb="2">
      <t>リヨウ</t>
    </rPh>
    <rPh sb="2" eb="4">
      <t>ニンズウ</t>
    </rPh>
    <rPh sb="5" eb="6">
      <t>ヒト</t>
    </rPh>
    <phoneticPr fontId="2"/>
  </si>
  <si>
    <t>敷地面積
（㎡）</t>
    <rPh sb="0" eb="2">
      <t>シキチ</t>
    </rPh>
    <rPh sb="2" eb="4">
      <t>メンセキ</t>
    </rPh>
    <phoneticPr fontId="2"/>
  </si>
  <si>
    <t>開設
年月日</t>
    <rPh sb="0" eb="2">
      <t>カイセツ</t>
    </rPh>
    <rPh sb="3" eb="6">
      <t>ネンガッピ</t>
    </rPh>
    <phoneticPr fontId="2"/>
  </si>
  <si>
    <t>所在地</t>
    <rPh sb="0" eb="3">
      <t>ショザイチ</t>
    </rPh>
    <phoneticPr fontId="2"/>
  </si>
  <si>
    <t>（４）にいじゅくプレイパーク</t>
    <phoneticPr fontId="4"/>
  </si>
  <si>
    <t>（地域教育課）</t>
    <rPh sb="1" eb="3">
      <t>チイキ</t>
    </rPh>
    <rPh sb="3" eb="5">
      <t>キョウイク</t>
    </rPh>
    <rPh sb="5" eb="6">
      <t>カ</t>
    </rPh>
    <phoneticPr fontId="2"/>
  </si>
  <si>
    <t>特別支援学校等</t>
    <rPh sb="0" eb="2">
      <t>トクベツ</t>
    </rPh>
    <rPh sb="2" eb="4">
      <t>シエン</t>
    </rPh>
    <phoneticPr fontId="4"/>
  </si>
  <si>
    <t>保育園</t>
    <phoneticPr fontId="4"/>
  </si>
  <si>
    <r>
      <t xml:space="preserve">障害児
</t>
    </r>
    <r>
      <rPr>
        <sz val="8"/>
        <rFont val="ＭＳ ゴシック"/>
        <family val="3"/>
        <charset val="128"/>
      </rPr>
      <t>(ﾊﾟｰﾄﾅｰｱﾆﾏﾙ)</t>
    </r>
    <phoneticPr fontId="4"/>
  </si>
  <si>
    <t>団体教室（団体）</t>
    <rPh sb="0" eb="2">
      <t>ダンタイ</t>
    </rPh>
    <rPh sb="2" eb="4">
      <t>キョウシツ</t>
    </rPh>
    <rPh sb="5" eb="7">
      <t>ダンタイ</t>
    </rPh>
    <phoneticPr fontId="2"/>
  </si>
  <si>
    <t>個人教室（人）</t>
    <rPh sb="0" eb="2">
      <t>コジン</t>
    </rPh>
    <rPh sb="2" eb="4">
      <t>キョウシツ</t>
    </rPh>
    <rPh sb="5" eb="6">
      <t>ヒト</t>
    </rPh>
    <phoneticPr fontId="2"/>
  </si>
  <si>
    <t>登録数</t>
    <rPh sb="0" eb="3">
      <t>トウロクスウ</t>
    </rPh>
    <phoneticPr fontId="2"/>
  </si>
  <si>
    <t>水元1-19</t>
    <rPh sb="0" eb="2">
      <t>ミズモト</t>
    </rPh>
    <phoneticPr fontId="2"/>
  </si>
  <si>
    <t>団体教室</t>
    <rPh sb="0" eb="2">
      <t>ダンタイ</t>
    </rPh>
    <rPh sb="2" eb="4">
      <t>キョウシツ</t>
    </rPh>
    <phoneticPr fontId="2"/>
  </si>
  <si>
    <t>個人教室</t>
    <rPh sb="0" eb="2">
      <t>コジン</t>
    </rPh>
    <rPh sb="2" eb="4">
      <t>キョウシツ</t>
    </rPh>
    <phoneticPr fontId="2"/>
  </si>
  <si>
    <t>引き馬事業</t>
    <rPh sb="0" eb="1">
      <t>ヒ</t>
    </rPh>
    <rPh sb="2" eb="3">
      <t>ウマ</t>
    </rPh>
    <rPh sb="3" eb="5">
      <t>ジギョウ</t>
    </rPh>
    <phoneticPr fontId="2"/>
  </si>
  <si>
    <t>（３）ポニースクールかつしか</t>
    <phoneticPr fontId="4"/>
  </si>
  <si>
    <t>（生涯スポーツ課）</t>
  </si>
  <si>
    <t>人数（人）</t>
    <rPh sb="0" eb="2">
      <t>ニンズウ</t>
    </rPh>
    <rPh sb="3" eb="4">
      <t>ヒト</t>
    </rPh>
    <phoneticPr fontId="4"/>
  </si>
  <si>
    <t>件数（件）</t>
    <rPh sb="0" eb="2">
      <t>ケンスウ</t>
    </rPh>
    <rPh sb="3" eb="4">
      <t>ケン</t>
    </rPh>
    <phoneticPr fontId="4"/>
  </si>
  <si>
    <t>団体利用</t>
    <phoneticPr fontId="4"/>
  </si>
  <si>
    <t>個人利用</t>
    <phoneticPr fontId="4"/>
  </si>
  <si>
    <t>プール</t>
    <phoneticPr fontId="4"/>
  </si>
  <si>
    <t>体育館等</t>
    <rPh sb="0" eb="3">
      <t>タイイクカン</t>
    </rPh>
    <rPh sb="3" eb="4">
      <t>トウ</t>
    </rPh>
    <phoneticPr fontId="4"/>
  </si>
  <si>
    <t>ウ　水元総合スポーツセンター</t>
    <rPh sb="2" eb="4">
      <t>ミズモト</t>
    </rPh>
    <rPh sb="4" eb="6">
      <t>ソウゴウ</t>
    </rPh>
    <phoneticPr fontId="4"/>
  </si>
  <si>
    <t>エイトホール</t>
  </si>
  <si>
    <t>プール館</t>
    <rPh sb="3" eb="4">
      <t>カン</t>
    </rPh>
    <phoneticPr fontId="4"/>
  </si>
  <si>
    <t>陸上競技場</t>
    <phoneticPr fontId="4"/>
  </si>
  <si>
    <t>体育館</t>
  </si>
  <si>
    <t>イ　奥戸総合スポーツセンター</t>
    <rPh sb="2" eb="4">
      <t>オクド</t>
    </rPh>
    <phoneticPr fontId="4"/>
  </si>
  <si>
    <t>利用件数（件）</t>
    <rPh sb="2" eb="3">
      <t>ケン</t>
    </rPh>
    <rPh sb="3" eb="4">
      <t>カズ</t>
    </rPh>
    <rPh sb="5" eb="6">
      <t>ケン</t>
    </rPh>
    <phoneticPr fontId="4"/>
  </si>
  <si>
    <t>面数</t>
    <phoneticPr fontId="4"/>
  </si>
  <si>
    <t>施設数</t>
    <phoneticPr fontId="4"/>
  </si>
  <si>
    <t>スポーツクライミングセンター</t>
    <phoneticPr fontId="2"/>
  </si>
  <si>
    <t>球技場</t>
  </si>
  <si>
    <t>テニスコート</t>
  </si>
  <si>
    <t>野球場</t>
  </si>
  <si>
    <t>利用日数</t>
    <rPh sb="2" eb="4">
      <t>ニッスウ</t>
    </rPh>
    <phoneticPr fontId="4"/>
  </si>
  <si>
    <t>会議室</t>
    <rPh sb="0" eb="3">
      <t>カイギシツ</t>
    </rPh>
    <phoneticPr fontId="4"/>
  </si>
  <si>
    <t>ホール</t>
    <phoneticPr fontId="4"/>
  </si>
  <si>
    <t>（単位：日）</t>
    <rPh sb="1" eb="3">
      <t>タンイ</t>
    </rPh>
    <rPh sb="4" eb="5">
      <t>ヒ</t>
    </rPh>
    <phoneticPr fontId="2"/>
  </si>
  <si>
    <t>(含立見30)</t>
    <phoneticPr fontId="4"/>
  </si>
  <si>
    <t>H8.3</t>
    <phoneticPr fontId="4"/>
  </si>
  <si>
    <t>H8.6.1</t>
    <phoneticPr fontId="4"/>
  </si>
  <si>
    <t>亀有3-26-1</t>
    <phoneticPr fontId="4"/>
  </si>
  <si>
    <t>収容定数
(ホール)</t>
    <phoneticPr fontId="4"/>
  </si>
  <si>
    <t>建築年月(引渡し)</t>
    <phoneticPr fontId="4"/>
  </si>
  <si>
    <t>レインボー</t>
    <phoneticPr fontId="4"/>
  </si>
  <si>
    <t>コンチェルト</t>
    <phoneticPr fontId="4"/>
  </si>
  <si>
    <t>メヌエット</t>
  </si>
  <si>
    <t>ひびき</t>
    <phoneticPr fontId="4"/>
  </si>
  <si>
    <t>コスモス</t>
    <phoneticPr fontId="4"/>
  </si>
  <si>
    <t>チェリー</t>
    <phoneticPr fontId="4"/>
  </si>
  <si>
    <t>ローレル</t>
    <phoneticPr fontId="4"/>
  </si>
  <si>
    <t>カトレア</t>
    <phoneticPr fontId="4"/>
  </si>
  <si>
    <t>ローズ</t>
    <phoneticPr fontId="4"/>
  </si>
  <si>
    <t>アトリエ</t>
    <phoneticPr fontId="4"/>
  </si>
  <si>
    <t>パンジー</t>
    <phoneticPr fontId="4"/>
  </si>
  <si>
    <t>ライラック</t>
    <phoneticPr fontId="4"/>
  </si>
  <si>
    <t>ラベンダー</t>
    <phoneticPr fontId="4"/>
  </si>
  <si>
    <t>利用日数</t>
    <rPh sb="0" eb="2">
      <t>リヨウ</t>
    </rPh>
    <rPh sb="2" eb="4">
      <t>ニッスウ</t>
    </rPh>
    <phoneticPr fontId="4"/>
  </si>
  <si>
    <t>ビジュアル
ルーム</t>
    <phoneticPr fontId="4"/>
  </si>
  <si>
    <t>ギャラリー２</t>
    <phoneticPr fontId="4"/>
  </si>
  <si>
    <t>ギャラリー１</t>
    <phoneticPr fontId="4"/>
  </si>
  <si>
    <t>小ホール</t>
    <phoneticPr fontId="4"/>
  </si>
  <si>
    <t>H4.4</t>
    <phoneticPr fontId="4"/>
  </si>
  <si>
    <t>H4.5.23</t>
    <phoneticPr fontId="4"/>
  </si>
  <si>
    <t>立石6-33-1</t>
    <phoneticPr fontId="4"/>
  </si>
  <si>
    <t>小ホール</t>
    <rPh sb="0" eb="1">
      <t>ショウ</t>
    </rPh>
    <phoneticPr fontId="4"/>
  </si>
  <si>
    <t>別館</t>
    <rPh sb="0" eb="2">
      <t>ベッカン</t>
    </rPh>
    <phoneticPr fontId="4"/>
  </si>
  <si>
    <t>本館</t>
    <rPh sb="0" eb="2">
      <t>ホンカン</t>
    </rPh>
    <phoneticPr fontId="4"/>
  </si>
  <si>
    <t>収容定数</t>
    <rPh sb="0" eb="2">
      <t>シュウヨウ</t>
    </rPh>
    <rPh sb="2" eb="4">
      <t>テイスウ</t>
    </rPh>
    <phoneticPr fontId="4"/>
  </si>
  <si>
    <t>建築延面積内訳（㎡）</t>
    <rPh sb="5" eb="7">
      <t>ウチワケ</t>
    </rPh>
    <phoneticPr fontId="4"/>
  </si>
  <si>
    <t>（生涯学習課）</t>
  </si>
  <si>
    <t>登録文化財</t>
    <phoneticPr fontId="4"/>
  </si>
  <si>
    <t>指定文化財</t>
    <phoneticPr fontId="4"/>
  </si>
  <si>
    <t>天然
記念物</t>
    <phoneticPr fontId="4"/>
  </si>
  <si>
    <t>名勝</t>
  </si>
  <si>
    <t>史跡</t>
  </si>
  <si>
    <t>無形民俗
文化財</t>
    <phoneticPr fontId="4"/>
  </si>
  <si>
    <t>有形民俗
文化財</t>
    <phoneticPr fontId="4"/>
  </si>
  <si>
    <t>無形
文化財</t>
    <phoneticPr fontId="4"/>
  </si>
  <si>
    <t>有形
文化財</t>
    <phoneticPr fontId="4"/>
  </si>
  <si>
    <t>（１）区指定・登録文化財</t>
    <phoneticPr fontId="4"/>
  </si>
  <si>
    <t>S59.3</t>
    <phoneticPr fontId="4"/>
  </si>
  <si>
    <t>東金町5-33-6</t>
  </si>
  <si>
    <t>地区センター</t>
  </si>
  <si>
    <t>奥戸3-9-17</t>
  </si>
  <si>
    <t>S58.10</t>
    <phoneticPr fontId="4"/>
  </si>
  <si>
    <t>西水元5-3-1-101</t>
  </si>
  <si>
    <t>西水元</t>
    <phoneticPr fontId="4"/>
  </si>
  <si>
    <t>S58.3</t>
    <phoneticPr fontId="4"/>
  </si>
  <si>
    <t>水元3-13-22</t>
  </si>
  <si>
    <t>新宿4-1-10</t>
  </si>
  <si>
    <t>S56.7</t>
    <phoneticPr fontId="4"/>
  </si>
  <si>
    <t>お花茶屋2-1-12</t>
  </si>
  <si>
    <t>S53.5</t>
    <phoneticPr fontId="4"/>
  </si>
  <si>
    <t>柴又1-38-2</t>
  </si>
  <si>
    <t>H22.1</t>
    <phoneticPr fontId="4"/>
  </si>
  <si>
    <t>立石4-23-17</t>
  </si>
  <si>
    <t>H13.3</t>
    <phoneticPr fontId="4"/>
  </si>
  <si>
    <t>東新小岩6-21-1</t>
  </si>
  <si>
    <t>新小岩北</t>
    <phoneticPr fontId="4"/>
  </si>
  <si>
    <t>新小岩2-17-1</t>
  </si>
  <si>
    <t>H9.2</t>
    <phoneticPr fontId="4"/>
  </si>
  <si>
    <t>東四つ木1-20-4</t>
  </si>
  <si>
    <t>東四つ木</t>
    <phoneticPr fontId="4"/>
  </si>
  <si>
    <t>H9.1</t>
    <phoneticPr fontId="4"/>
  </si>
  <si>
    <t>東立石2-15-7</t>
  </si>
  <si>
    <t>東立石</t>
    <phoneticPr fontId="4"/>
  </si>
  <si>
    <t>H8.2</t>
    <phoneticPr fontId="4"/>
  </si>
  <si>
    <t>亀有3-26-1</t>
  </si>
  <si>
    <t>青戸5-20-6</t>
  </si>
  <si>
    <t>H5.7</t>
    <phoneticPr fontId="4"/>
  </si>
  <si>
    <t>宝町1-1-22</t>
  </si>
  <si>
    <t>S62.11</t>
    <phoneticPr fontId="4"/>
  </si>
  <si>
    <t>堀切3-8-5</t>
  </si>
  <si>
    <t>S62.7</t>
    <phoneticPr fontId="4"/>
  </si>
  <si>
    <t>高砂3-1-39</t>
  </si>
  <si>
    <t>東金町1-22-1</t>
  </si>
  <si>
    <t>一日当たり
平均利用人員
(人)</t>
    <rPh sb="1" eb="2">
      <t>ヒ</t>
    </rPh>
    <rPh sb="6" eb="8">
      <t>ヘイキン</t>
    </rPh>
    <rPh sb="10" eb="11">
      <t>ニン</t>
    </rPh>
    <rPh sb="14" eb="15">
      <t>ヒト</t>
    </rPh>
    <phoneticPr fontId="4"/>
  </si>
  <si>
    <t>（２）地区センター（地域集会室）</t>
    <phoneticPr fontId="4"/>
  </si>
  <si>
    <t>堀切7-8-22</t>
    <rPh sb="0" eb="2">
      <t>ホリキリ</t>
    </rPh>
    <phoneticPr fontId="4"/>
  </si>
  <si>
    <t>南綾瀬</t>
    <rPh sb="0" eb="1">
      <t>ミナミ</t>
    </rPh>
    <rPh sb="1" eb="3">
      <t>アヤセ</t>
    </rPh>
    <phoneticPr fontId="4"/>
  </si>
  <si>
    <t>東四つ木1-20-4</t>
    <rPh sb="1" eb="2">
      <t>ヨ</t>
    </rPh>
    <phoneticPr fontId="4"/>
  </si>
  <si>
    <t>ホール延利用件数(件)</t>
    <rPh sb="7" eb="8">
      <t>スウ</t>
    </rPh>
    <rPh sb="9" eb="10">
      <t>ケン</t>
    </rPh>
    <phoneticPr fontId="4"/>
  </si>
  <si>
    <t>（１）地区センター（ホール）</t>
    <phoneticPr fontId="4"/>
  </si>
  <si>
    <t>（地域振興課）</t>
  </si>
  <si>
    <t>子ども発達センター分室</t>
    <rPh sb="0" eb="1">
      <t>コ</t>
    </rPh>
    <rPh sb="3" eb="5">
      <t>ハッタツ</t>
    </rPh>
    <rPh sb="9" eb="11">
      <t>ブンシツ</t>
    </rPh>
    <phoneticPr fontId="4"/>
  </si>
  <si>
    <t>H6.2.1</t>
    <phoneticPr fontId="4"/>
  </si>
  <si>
    <t>水元4-6-15</t>
    <phoneticPr fontId="4"/>
  </si>
  <si>
    <t>憩い交流館</t>
  </si>
  <si>
    <t>S59.11</t>
    <phoneticPr fontId="4"/>
  </si>
  <si>
    <t>S59.11.12</t>
    <phoneticPr fontId="4"/>
  </si>
  <si>
    <t>西亀有3-12-1</t>
    <phoneticPr fontId="4"/>
  </si>
  <si>
    <t>砂原</t>
    <phoneticPr fontId="4"/>
  </si>
  <si>
    <t>集い交流館</t>
    <phoneticPr fontId="2"/>
  </si>
  <si>
    <t>S59.10</t>
    <phoneticPr fontId="4"/>
  </si>
  <si>
    <t>S59.10.15</t>
    <phoneticPr fontId="4"/>
  </si>
  <si>
    <t>宝町2-38-19</t>
    <phoneticPr fontId="4"/>
  </si>
  <si>
    <t>児童館・学童保育</t>
    <rPh sb="6" eb="8">
      <t>ホイク</t>
    </rPh>
    <phoneticPr fontId="4"/>
  </si>
  <si>
    <t>S59.6</t>
    <phoneticPr fontId="4"/>
  </si>
  <si>
    <t>S59.6.27</t>
    <phoneticPr fontId="4"/>
  </si>
  <si>
    <t>奥戸4-20-11</t>
    <phoneticPr fontId="4"/>
  </si>
  <si>
    <t>S59.4</t>
    <phoneticPr fontId="4"/>
  </si>
  <si>
    <t>S59.4.21</t>
    <phoneticPr fontId="4"/>
  </si>
  <si>
    <t>奥戸1-12-1</t>
    <phoneticPr fontId="4"/>
  </si>
  <si>
    <t>S58.11.30</t>
    <phoneticPr fontId="4"/>
  </si>
  <si>
    <t>新宿1-5-6</t>
    <phoneticPr fontId="4"/>
  </si>
  <si>
    <t>保育園・学童保育・集い交流館</t>
    <rPh sb="9" eb="10">
      <t>ツド</t>
    </rPh>
    <rPh sb="11" eb="13">
      <t>コウリュウ</t>
    </rPh>
    <rPh sb="13" eb="14">
      <t>カン</t>
    </rPh>
    <phoneticPr fontId="4"/>
  </si>
  <si>
    <t>S56.11</t>
    <phoneticPr fontId="4"/>
  </si>
  <si>
    <t>S56.11.2</t>
    <phoneticPr fontId="4"/>
  </si>
  <si>
    <t>西新小岩2-1-4</t>
    <rPh sb="1" eb="4">
      <t>シンコイワ</t>
    </rPh>
    <phoneticPr fontId="4"/>
  </si>
  <si>
    <t>学童保育</t>
    <phoneticPr fontId="4"/>
  </si>
  <si>
    <t>S56.5</t>
    <phoneticPr fontId="4"/>
  </si>
  <si>
    <t>S56.5.1</t>
    <phoneticPr fontId="4"/>
  </si>
  <si>
    <t>小菅3-6-1</t>
    <phoneticPr fontId="4"/>
  </si>
  <si>
    <t>児童館・学童保育</t>
    <rPh sb="0" eb="3">
      <t>ジドウカン</t>
    </rPh>
    <rPh sb="6" eb="8">
      <t>ホイク</t>
    </rPh>
    <phoneticPr fontId="4"/>
  </si>
  <si>
    <t>青戸6-16-12</t>
    <phoneticPr fontId="4"/>
  </si>
  <si>
    <t>児童館・学童保育・集い交流館</t>
    <rPh sb="0" eb="3">
      <t>ジドウカン</t>
    </rPh>
    <rPh sb="6" eb="8">
      <t>ホイク</t>
    </rPh>
    <rPh sb="9" eb="10">
      <t>ツド</t>
    </rPh>
    <rPh sb="11" eb="13">
      <t>コウリュウ</t>
    </rPh>
    <rPh sb="13" eb="14">
      <t>カン</t>
    </rPh>
    <phoneticPr fontId="4"/>
  </si>
  <si>
    <t>S55.5</t>
    <phoneticPr fontId="4"/>
  </si>
  <si>
    <t>S55.5.1</t>
    <phoneticPr fontId="4"/>
  </si>
  <si>
    <t>金町5-4-1</t>
    <phoneticPr fontId="4"/>
  </si>
  <si>
    <t>S52.5</t>
    <phoneticPr fontId="4"/>
  </si>
  <si>
    <t>S52.5.4</t>
    <phoneticPr fontId="4"/>
  </si>
  <si>
    <t>鎌倉2-6-20</t>
    <phoneticPr fontId="4"/>
  </si>
  <si>
    <t>S51.5</t>
    <phoneticPr fontId="4"/>
  </si>
  <si>
    <t>S51.5.1</t>
    <phoneticPr fontId="4"/>
  </si>
  <si>
    <t>東金町5-22-18</t>
    <phoneticPr fontId="4"/>
  </si>
  <si>
    <t>S50.5</t>
    <phoneticPr fontId="4"/>
  </si>
  <si>
    <t>S50.5.1</t>
    <phoneticPr fontId="4"/>
  </si>
  <si>
    <t>西亀有1-2-7</t>
    <phoneticPr fontId="4"/>
  </si>
  <si>
    <t>S49.10</t>
    <phoneticPr fontId="4"/>
  </si>
  <si>
    <t>S49.10.1</t>
    <phoneticPr fontId="4"/>
  </si>
  <si>
    <t>柴又2-4-5</t>
    <phoneticPr fontId="4"/>
  </si>
  <si>
    <t>S47.6</t>
    <phoneticPr fontId="4"/>
  </si>
  <si>
    <t>S47.6.1</t>
    <phoneticPr fontId="4"/>
  </si>
  <si>
    <t>S45.9</t>
    <phoneticPr fontId="4"/>
  </si>
  <si>
    <t>S45.9.15</t>
    <phoneticPr fontId="4"/>
  </si>
  <si>
    <t>堀切1-23-6</t>
    <phoneticPr fontId="4"/>
  </si>
  <si>
    <t>一日当たり平均
利用人員(人)</t>
    <rPh sb="1" eb="2">
      <t>ヒ</t>
    </rPh>
    <rPh sb="5" eb="7">
      <t>ヘイキン</t>
    </rPh>
    <rPh sb="10" eb="11">
      <t>ニン</t>
    </rPh>
    <rPh sb="13" eb="14">
      <t>ヒト</t>
    </rPh>
    <phoneticPr fontId="4"/>
  </si>
  <si>
    <t>併設施設</t>
    <rPh sb="0" eb="2">
      <t>ヘイセツ</t>
    </rPh>
    <rPh sb="2" eb="4">
      <t>シセツ</t>
    </rPh>
    <phoneticPr fontId="2"/>
  </si>
  <si>
    <t>建築年月</t>
    <rPh sb="0" eb="2">
      <t>ケンチク</t>
    </rPh>
    <rPh sb="2" eb="4">
      <t>ネンゲツ</t>
    </rPh>
    <phoneticPr fontId="2"/>
  </si>
  <si>
    <t>（４）憩い交流館</t>
    <rPh sb="3" eb="4">
      <t>イコ</t>
    </rPh>
    <rPh sb="5" eb="7">
      <t>コウリュウ</t>
    </rPh>
    <rPh sb="7" eb="8">
      <t>カン</t>
    </rPh>
    <phoneticPr fontId="4"/>
  </si>
  <si>
    <t>H18.3</t>
    <phoneticPr fontId="2"/>
  </si>
  <si>
    <t>南水元1-20-8</t>
    <rPh sb="0" eb="3">
      <t>ミナミミズモト</t>
    </rPh>
    <phoneticPr fontId="4"/>
  </si>
  <si>
    <t>集い交流館</t>
    <rPh sb="0" eb="1">
      <t>シュウ</t>
    </rPh>
    <rPh sb="2" eb="4">
      <t>コウリュウ</t>
    </rPh>
    <rPh sb="4" eb="5">
      <t>カン</t>
    </rPh>
    <phoneticPr fontId="4"/>
  </si>
  <si>
    <t>いいづか</t>
    <phoneticPr fontId="4"/>
  </si>
  <si>
    <t>H12.3</t>
    <phoneticPr fontId="2"/>
  </si>
  <si>
    <t>細田4-23-5</t>
  </si>
  <si>
    <t>H9.6</t>
    <phoneticPr fontId="2"/>
  </si>
  <si>
    <t>西新小岩3-36-4</t>
  </si>
  <si>
    <t>H8.10</t>
    <phoneticPr fontId="2"/>
  </si>
  <si>
    <t>鎌倉3-20-4</t>
  </si>
  <si>
    <t>H8.6</t>
    <phoneticPr fontId="2"/>
  </si>
  <si>
    <t>東四つ木4-44-2-102</t>
  </si>
  <si>
    <t>H7.11</t>
    <phoneticPr fontId="2"/>
  </si>
  <si>
    <t>H8.2</t>
    <phoneticPr fontId="2"/>
  </si>
  <si>
    <t>白鳥4-16-5</t>
    <rPh sb="0" eb="1">
      <t>シロ</t>
    </rPh>
    <phoneticPr fontId="4"/>
  </si>
  <si>
    <t>H7.10</t>
    <phoneticPr fontId="2"/>
  </si>
  <si>
    <t>金町3-51-11</t>
  </si>
  <si>
    <t>金町つつみ</t>
    <phoneticPr fontId="4"/>
  </si>
  <si>
    <t>H7.3</t>
    <phoneticPr fontId="2"/>
  </si>
  <si>
    <t>東金町2-5-20-109</t>
  </si>
  <si>
    <t>亀が岡</t>
    <phoneticPr fontId="4"/>
  </si>
  <si>
    <t>H6.3</t>
    <phoneticPr fontId="2"/>
  </si>
  <si>
    <t>奥戸3-17-4-102</t>
  </si>
  <si>
    <t>奥戸しらさぎ</t>
    <phoneticPr fontId="4"/>
  </si>
  <si>
    <t>H5.5</t>
    <phoneticPr fontId="2"/>
  </si>
  <si>
    <t>南水元4-13-24</t>
  </si>
  <si>
    <t>南水元</t>
    <phoneticPr fontId="4"/>
  </si>
  <si>
    <t>H5.3</t>
    <phoneticPr fontId="2"/>
  </si>
  <si>
    <t>亀有5-48-13</t>
  </si>
  <si>
    <t>亀有東</t>
    <phoneticPr fontId="4"/>
  </si>
  <si>
    <t>H4.9</t>
    <phoneticPr fontId="2"/>
  </si>
  <si>
    <t>H3.9</t>
    <phoneticPr fontId="2"/>
  </si>
  <si>
    <t>高砂北</t>
    <phoneticPr fontId="4"/>
  </si>
  <si>
    <t>H3.3</t>
    <phoneticPr fontId="2"/>
  </si>
  <si>
    <t>堀切5-38-4</t>
  </si>
  <si>
    <t>南綾瀬第二</t>
    <phoneticPr fontId="4"/>
  </si>
  <si>
    <t>H2.3</t>
    <phoneticPr fontId="2"/>
  </si>
  <si>
    <t>東四つ木1-8-4</t>
    <rPh sb="1" eb="2">
      <t>ヨ</t>
    </rPh>
    <rPh sb="3" eb="4">
      <t>ギ</t>
    </rPh>
    <phoneticPr fontId="4"/>
  </si>
  <si>
    <t>木根川</t>
    <rPh sb="0" eb="1">
      <t>キ</t>
    </rPh>
    <rPh sb="1" eb="2">
      <t>ネ</t>
    </rPh>
    <rPh sb="2" eb="3">
      <t>カワ</t>
    </rPh>
    <phoneticPr fontId="4"/>
  </si>
  <si>
    <t>亀有5-14-18</t>
  </si>
  <si>
    <t>亀有北</t>
    <phoneticPr fontId="4"/>
  </si>
  <si>
    <t>新小岩1-17-6</t>
  </si>
  <si>
    <t>新小岩南</t>
    <phoneticPr fontId="4"/>
  </si>
  <si>
    <t>S63.9</t>
    <phoneticPr fontId="2"/>
  </si>
  <si>
    <t>西亀有2-11-1</t>
  </si>
  <si>
    <t>S62.3</t>
    <phoneticPr fontId="2"/>
  </si>
  <si>
    <t>立石6-38-13地先</t>
  </si>
  <si>
    <t>青戸高架下</t>
    <phoneticPr fontId="4"/>
  </si>
  <si>
    <t>S60.3</t>
    <phoneticPr fontId="2"/>
  </si>
  <si>
    <t>新宿5-20-18</t>
  </si>
  <si>
    <t>新宿防災ｺﾐｭﾆﾃｨｾﾝﾀｰ</t>
    <phoneticPr fontId="4"/>
  </si>
  <si>
    <t>S59.9</t>
    <phoneticPr fontId="2"/>
  </si>
  <si>
    <t>宝町2-38-19</t>
  </si>
  <si>
    <t>集い交流館</t>
    <rPh sb="0" eb="1">
      <t>ツド</t>
    </rPh>
    <rPh sb="2" eb="4">
      <t>コウリュウ</t>
    </rPh>
    <rPh sb="4" eb="5">
      <t>カン</t>
    </rPh>
    <phoneticPr fontId="4"/>
  </si>
  <si>
    <t>S59.3</t>
    <phoneticPr fontId="2"/>
  </si>
  <si>
    <t>青戸7-15-2</t>
  </si>
  <si>
    <t>西青戸</t>
    <phoneticPr fontId="4"/>
  </si>
  <si>
    <t>S57.6</t>
    <phoneticPr fontId="2"/>
  </si>
  <si>
    <t>S55.3</t>
    <phoneticPr fontId="2"/>
  </si>
  <si>
    <t>S56.11</t>
    <phoneticPr fontId="2"/>
  </si>
  <si>
    <t>S54.2</t>
    <phoneticPr fontId="2"/>
  </si>
  <si>
    <t>東新小岩5-16-2</t>
  </si>
  <si>
    <t>S49.5</t>
    <phoneticPr fontId="2"/>
  </si>
  <si>
    <t>亀有1-24-3</t>
  </si>
  <si>
    <t>（３）集い交流館</t>
    <rPh sb="5" eb="7">
      <t>コウリュウ</t>
    </rPh>
    <rPh sb="7" eb="8">
      <t>カン</t>
    </rPh>
    <phoneticPr fontId="4"/>
  </si>
  <si>
    <t>（人権推進課）</t>
    <phoneticPr fontId="4"/>
  </si>
  <si>
    <t>その他審議会</t>
    <phoneticPr fontId="4"/>
  </si>
  <si>
    <t>附属機関</t>
    <phoneticPr fontId="4"/>
  </si>
  <si>
    <t>行政委員会</t>
    <rPh sb="2" eb="3">
      <t>イ</t>
    </rPh>
    <rPh sb="3" eb="4">
      <t>イン</t>
    </rPh>
    <rPh sb="4" eb="5">
      <t>カイ</t>
    </rPh>
    <phoneticPr fontId="4"/>
  </si>
  <si>
    <t>女性の委員の割合（％）</t>
    <rPh sb="6" eb="8">
      <t>ワリアイ</t>
    </rPh>
    <phoneticPr fontId="4"/>
  </si>
  <si>
    <t>女性の
委員数（人）</t>
    <rPh sb="4" eb="7">
      <t>イインスウ</t>
    </rPh>
    <rPh sb="8" eb="9">
      <t>ヒト</t>
    </rPh>
    <phoneticPr fontId="4"/>
  </si>
  <si>
    <t>全委員数
（人）</t>
    <rPh sb="6" eb="7">
      <t>ヒト</t>
    </rPh>
    <phoneticPr fontId="4"/>
  </si>
  <si>
    <t>女性の委員を
含む委員会等
の数</t>
    <rPh sb="3" eb="5">
      <t>イイン</t>
    </rPh>
    <rPh sb="9" eb="12">
      <t>イインカイ</t>
    </rPh>
    <rPh sb="12" eb="13">
      <t>トウ</t>
    </rPh>
    <rPh sb="15" eb="16">
      <t>カズ</t>
    </rPh>
    <phoneticPr fontId="4"/>
  </si>
  <si>
    <t>委員会等の数</t>
    <rPh sb="0" eb="3">
      <t>イインカイ</t>
    </rPh>
    <rPh sb="3" eb="4">
      <t>トウ</t>
    </rPh>
    <rPh sb="5" eb="6">
      <t>カズ</t>
    </rPh>
    <phoneticPr fontId="4"/>
  </si>
  <si>
    <t>区分</t>
    <rPh sb="0" eb="1">
      <t>ク</t>
    </rPh>
    <rPh sb="1" eb="2">
      <t>ブン</t>
    </rPh>
    <phoneticPr fontId="4"/>
  </si>
  <si>
    <t>（２）審議会等における女性の登用状況</t>
    <phoneticPr fontId="4"/>
  </si>
  <si>
    <t>利用人員（人）</t>
    <rPh sb="5" eb="6">
      <t>ヒト</t>
    </rPh>
    <phoneticPr fontId="4"/>
  </si>
  <si>
    <t>洋室Ｄ</t>
    <rPh sb="0" eb="2">
      <t>ヨウシツ</t>
    </rPh>
    <phoneticPr fontId="4"/>
  </si>
  <si>
    <t>洋室Ｃ</t>
    <phoneticPr fontId="4"/>
  </si>
  <si>
    <t>洋室Ｂ</t>
    <phoneticPr fontId="4"/>
  </si>
  <si>
    <t>洋室Ａ</t>
    <phoneticPr fontId="4"/>
  </si>
  <si>
    <t>調理実習室</t>
  </si>
  <si>
    <t>学習室</t>
  </si>
  <si>
    <t>（人権推進課）</t>
    <rPh sb="1" eb="3">
      <t>ジンケン</t>
    </rPh>
    <rPh sb="3" eb="6">
      <t>スイシンカ</t>
    </rPh>
    <phoneticPr fontId="4"/>
  </si>
  <si>
    <t>（１）男女平等推進センター</t>
    <rPh sb="3" eb="5">
      <t>ダンジョ</t>
    </rPh>
    <rPh sb="5" eb="7">
      <t>ビョウドウ</t>
    </rPh>
    <rPh sb="7" eb="9">
      <t>スイシン</t>
    </rPh>
    <phoneticPr fontId="4"/>
  </si>
  <si>
    <t>スポーツ推進委員</t>
    <rPh sb="4" eb="6">
      <t>スイシン</t>
    </rPh>
    <rPh sb="6" eb="8">
      <t>イイン</t>
    </rPh>
    <phoneticPr fontId="4"/>
  </si>
  <si>
    <t>子ども会</t>
    <phoneticPr fontId="4"/>
  </si>
  <si>
    <t>スポーツ少年団</t>
    <phoneticPr fontId="4"/>
  </si>
  <si>
    <t>民生委員・児童委員</t>
    <phoneticPr fontId="4"/>
  </si>
  <si>
    <t>介護支援サポーター</t>
    <rPh sb="0" eb="2">
      <t>カイゴ</t>
    </rPh>
    <rPh sb="2" eb="4">
      <t>シエン</t>
    </rPh>
    <phoneticPr fontId="4"/>
  </si>
  <si>
    <t>高齢者クラブ</t>
    <phoneticPr fontId="4"/>
  </si>
  <si>
    <t>青少年委員</t>
    <phoneticPr fontId="4"/>
  </si>
  <si>
    <t>地域振興課</t>
    <phoneticPr fontId="4"/>
  </si>
  <si>
    <t>保護司会</t>
    <rPh sb="3" eb="4">
      <t>カイ</t>
    </rPh>
    <phoneticPr fontId="4"/>
  </si>
  <si>
    <t>行政相談委員</t>
    <phoneticPr fontId="4"/>
  </si>
  <si>
    <t>人権擁護委員</t>
    <phoneticPr fontId="4"/>
  </si>
  <si>
    <t>青少年育成地区委員会</t>
    <phoneticPr fontId="4"/>
  </si>
  <si>
    <t>町会自治会</t>
    <phoneticPr fontId="4"/>
  </si>
  <si>
    <t>人員（人）</t>
    <rPh sb="3" eb="4">
      <t>ヒト</t>
    </rPh>
    <phoneticPr fontId="2"/>
  </si>
  <si>
    <t>団体数</t>
  </si>
  <si>
    <t>水元学び交流館</t>
    <phoneticPr fontId="4"/>
  </si>
  <si>
    <t>S59.9.27</t>
    <phoneticPr fontId="4"/>
  </si>
  <si>
    <t>柴又学び交流館</t>
    <phoneticPr fontId="4"/>
  </si>
  <si>
    <t>S54.9</t>
    <phoneticPr fontId="4"/>
  </si>
  <si>
    <t>S54.9.1</t>
    <phoneticPr fontId="4"/>
  </si>
  <si>
    <t>お花茶屋3-5-6</t>
  </si>
  <si>
    <t>亀有学び交流館</t>
    <phoneticPr fontId="4"/>
  </si>
  <si>
    <t>１日当たり平均
利用人数（人）</t>
    <rPh sb="13" eb="14">
      <t>ヒト</t>
    </rPh>
    <phoneticPr fontId="4"/>
  </si>
  <si>
    <t>１日当たり平均
利用件数（件）</t>
    <rPh sb="1" eb="2">
      <t>ニチ</t>
    </rPh>
    <rPh sb="2" eb="3">
      <t>ア</t>
    </rPh>
    <rPh sb="5" eb="7">
      <t>ヘイキン</t>
    </rPh>
    <rPh sb="13" eb="14">
      <t>ケン</t>
    </rPh>
    <phoneticPr fontId="4"/>
  </si>
  <si>
    <t>利用状況</t>
    <phoneticPr fontId="4"/>
  </si>
  <si>
    <t>建築延
面積(㎡）</t>
    <phoneticPr fontId="4"/>
  </si>
  <si>
    <t>（５）学び交流館</t>
    <rPh sb="3" eb="4">
      <t>マナ</t>
    </rPh>
    <rPh sb="5" eb="7">
      <t>コウリュウ</t>
    </rPh>
    <rPh sb="7" eb="8">
      <t>カン</t>
    </rPh>
    <phoneticPr fontId="4"/>
  </si>
  <si>
    <t>月～金</t>
    <rPh sb="0" eb="1">
      <t>ゲツ</t>
    </rPh>
    <rPh sb="2" eb="3">
      <t>キン</t>
    </rPh>
    <phoneticPr fontId="4"/>
  </si>
  <si>
    <t>葛飾区内巡回
（地区センター等）</t>
    <rPh sb="0" eb="4">
      <t>カツシカクナイ</t>
    </rPh>
    <rPh sb="4" eb="6">
      <t>ジュンカイ</t>
    </rPh>
    <rPh sb="8" eb="10">
      <t>チク</t>
    </rPh>
    <rPh sb="14" eb="15">
      <t>トウ</t>
    </rPh>
    <phoneticPr fontId="4"/>
  </si>
  <si>
    <t>第1～3・5
火</t>
    <rPh sb="0" eb="1">
      <t>ダイ</t>
    </rPh>
    <rPh sb="7" eb="8">
      <t>カ</t>
    </rPh>
    <phoneticPr fontId="4"/>
  </si>
  <si>
    <t>若者相談</t>
    <rPh sb="0" eb="2">
      <t>ワカモノ</t>
    </rPh>
    <rPh sb="2" eb="4">
      <t>ソウダン</t>
    </rPh>
    <phoneticPr fontId="4"/>
  </si>
  <si>
    <t>区民相談室</t>
    <rPh sb="0" eb="2">
      <t>クミン</t>
    </rPh>
    <rPh sb="2" eb="5">
      <t>ソウダンシツ</t>
    </rPh>
    <phoneticPr fontId="4"/>
  </si>
  <si>
    <t>第4金</t>
    <rPh sb="0" eb="1">
      <t>ダイ</t>
    </rPh>
    <rPh sb="2" eb="3">
      <t>キン</t>
    </rPh>
    <phoneticPr fontId="4"/>
  </si>
  <si>
    <t>55歳以上の
就業相談・あっせん</t>
    <rPh sb="2" eb="5">
      <t>サイイジョウ</t>
    </rPh>
    <rPh sb="7" eb="9">
      <t>シュウギョウ</t>
    </rPh>
    <rPh sb="9" eb="11">
      <t>ソウダン</t>
    </rPh>
    <phoneticPr fontId="4"/>
  </si>
  <si>
    <t>月～金</t>
    <rPh sb="0" eb="1">
      <t>ツキ</t>
    </rPh>
    <rPh sb="2" eb="3">
      <t>キン</t>
    </rPh>
    <phoneticPr fontId="4"/>
  </si>
  <si>
    <t>月～金</t>
  </si>
  <si>
    <t>ＬＧＢＴｓ相談</t>
    <rPh sb="5" eb="7">
      <t>ソウダン</t>
    </rPh>
    <phoneticPr fontId="2"/>
  </si>
  <si>
    <t>男女平等推進センター</t>
    <rPh sb="0" eb="2">
      <t>ダンジョ</t>
    </rPh>
    <rPh sb="2" eb="4">
      <t>ビョウドウ</t>
    </rPh>
    <rPh sb="4" eb="6">
      <t>スイシン</t>
    </rPh>
    <phoneticPr fontId="4"/>
  </si>
  <si>
    <r>
      <t xml:space="preserve">土
</t>
    </r>
    <r>
      <rPr>
        <sz val="9"/>
        <rFont val="ＭＳ ゴシック"/>
        <family val="3"/>
        <charset val="128"/>
      </rPr>
      <t>(月1回)</t>
    </r>
    <rPh sb="0" eb="1">
      <t>ツチ</t>
    </rPh>
    <rPh sb="3" eb="4">
      <t>ツキ</t>
    </rPh>
    <rPh sb="5" eb="6">
      <t>カイ</t>
    </rPh>
    <phoneticPr fontId="2"/>
  </si>
  <si>
    <t>月・木</t>
    <rPh sb="0" eb="1">
      <t>ゲツ</t>
    </rPh>
    <phoneticPr fontId="4"/>
  </si>
  <si>
    <t>法律相談</t>
    <phoneticPr fontId="4"/>
  </si>
  <si>
    <t>火</t>
  </si>
  <si>
    <t>悩みごと相談</t>
    <rPh sb="0" eb="1">
      <t>ナヤ</t>
    </rPh>
    <rPh sb="4" eb="6">
      <t>ソウダン</t>
    </rPh>
    <phoneticPr fontId="4"/>
  </si>
  <si>
    <t>妊娠・出産
どうしようコール</t>
    <rPh sb="0" eb="2">
      <t>ニンシン</t>
    </rPh>
    <rPh sb="3" eb="4">
      <t>シュツ</t>
    </rPh>
    <rPh sb="4" eb="5">
      <t>サン</t>
    </rPh>
    <phoneticPr fontId="4"/>
  </si>
  <si>
    <t>月～金</t>
    <rPh sb="0" eb="1">
      <t>ゲツ</t>
    </rPh>
    <phoneticPr fontId="4"/>
  </si>
  <si>
    <t>子どもと家庭の
総合相談</t>
    <rPh sb="0" eb="1">
      <t>コ</t>
    </rPh>
    <rPh sb="4" eb="6">
      <t>カテイ</t>
    </rPh>
    <rPh sb="8" eb="10">
      <t>ソウゴウ</t>
    </rPh>
    <rPh sb="10" eb="12">
      <t>ソウダン</t>
    </rPh>
    <phoneticPr fontId="4"/>
  </si>
  <si>
    <t>月～土</t>
    <rPh sb="0" eb="1">
      <t>ツキ</t>
    </rPh>
    <rPh sb="2" eb="3">
      <t>ド</t>
    </rPh>
    <phoneticPr fontId="4"/>
  </si>
  <si>
    <t>指導室</t>
    <rPh sb="0" eb="3">
      <t>シドウシツ</t>
    </rPh>
    <phoneticPr fontId="4"/>
  </si>
  <si>
    <t>教育相談・
いじめ電話相談</t>
    <phoneticPr fontId="4"/>
  </si>
  <si>
    <t>手話相談</t>
    <phoneticPr fontId="4"/>
  </si>
  <si>
    <t>障害福祉課</t>
    <phoneticPr fontId="4"/>
  </si>
  <si>
    <t>月～金</t>
    <rPh sb="2" eb="3">
      <t>キン</t>
    </rPh>
    <phoneticPr fontId="4"/>
  </si>
  <si>
    <t>葛飾区内巡回</t>
    <rPh sb="0" eb="2">
      <t>カツシカ</t>
    </rPh>
    <rPh sb="2" eb="4">
      <t>クナイ</t>
    </rPh>
    <rPh sb="3" eb="4">
      <t>ナイ</t>
    </rPh>
    <rPh sb="4" eb="6">
      <t>ジュンカイ</t>
    </rPh>
    <phoneticPr fontId="4"/>
  </si>
  <si>
    <t>訪問（下請）相談</t>
    <phoneticPr fontId="4"/>
  </si>
  <si>
    <t>テクノプラザかつしか窓口</t>
    <rPh sb="10" eb="12">
      <t>マドグチ</t>
    </rPh>
    <phoneticPr fontId="4"/>
  </si>
  <si>
    <t>中小企業相談</t>
    <phoneticPr fontId="4"/>
  </si>
  <si>
    <t>テクノプラザかつしか他</t>
    <rPh sb="10" eb="11">
      <t>ホカ</t>
    </rPh>
    <phoneticPr fontId="4"/>
  </si>
  <si>
    <t>消費生活相談</t>
    <phoneticPr fontId="4"/>
  </si>
  <si>
    <t>消費生活センター</t>
    <phoneticPr fontId="4"/>
  </si>
  <si>
    <t>産業経済課</t>
    <rPh sb="0" eb="2">
      <t>サンギョウ</t>
    </rPh>
    <rPh sb="2" eb="4">
      <t>ケイザイ</t>
    </rPh>
    <rPh sb="4" eb="5">
      <t>カ</t>
    </rPh>
    <phoneticPr fontId="4"/>
  </si>
  <si>
    <t>内職相談</t>
    <phoneticPr fontId="4"/>
  </si>
  <si>
    <t>しごと発見プラザかつしか
(テクノプラザかつしか内)</t>
    <rPh sb="3" eb="5">
      <t>ハッケン</t>
    </rPh>
    <rPh sb="24" eb="25">
      <t>ナイ</t>
    </rPh>
    <phoneticPr fontId="4"/>
  </si>
  <si>
    <t>火・木</t>
    <rPh sb="0" eb="1">
      <t>カ</t>
    </rPh>
    <rPh sb="2" eb="3">
      <t>モク</t>
    </rPh>
    <phoneticPr fontId="4"/>
  </si>
  <si>
    <t>福祉サービス
苦情調整</t>
    <rPh sb="0" eb="2">
      <t>フクシ</t>
    </rPh>
    <phoneticPr fontId="4"/>
  </si>
  <si>
    <t>福祉総合窓口相談室</t>
    <rPh sb="0" eb="2">
      <t>フクシ</t>
    </rPh>
    <rPh sb="2" eb="4">
      <t>ソウゴウ</t>
    </rPh>
    <rPh sb="4" eb="6">
      <t>マドグチ</t>
    </rPh>
    <rPh sb="6" eb="9">
      <t>ソウダンシツ</t>
    </rPh>
    <phoneticPr fontId="4"/>
  </si>
  <si>
    <t>(原則)
金</t>
    <rPh sb="1" eb="3">
      <t>ゲンソク</t>
    </rPh>
    <phoneticPr fontId="4"/>
  </si>
  <si>
    <t>福祉管理課</t>
    <rPh sb="0" eb="2">
      <t>フクシ</t>
    </rPh>
    <rPh sb="2" eb="4">
      <t>カンリ</t>
    </rPh>
    <rPh sb="4" eb="5">
      <t>カ</t>
    </rPh>
    <phoneticPr fontId="4"/>
  </si>
  <si>
    <t>成年後見センター出張相談</t>
    <rPh sb="0" eb="2">
      <t>セイネン</t>
    </rPh>
    <rPh sb="2" eb="4">
      <t>コウケン</t>
    </rPh>
    <rPh sb="8" eb="10">
      <t>シュッチョウ</t>
    </rPh>
    <rPh sb="10" eb="12">
      <t>ソウダン</t>
    </rPh>
    <phoneticPr fontId="4"/>
  </si>
  <si>
    <t>区民相談室</t>
  </si>
  <si>
    <t>第2・4
火</t>
    <rPh sb="0" eb="1">
      <t>ダイ</t>
    </rPh>
    <phoneticPr fontId="4"/>
  </si>
  <si>
    <t>成年後見センター
出張相談</t>
    <rPh sb="0" eb="2">
      <t>セイネン</t>
    </rPh>
    <rPh sb="2" eb="4">
      <t>コウケン</t>
    </rPh>
    <rPh sb="9" eb="11">
      <t>シュッチョウ</t>
    </rPh>
    <rPh sb="11" eb="13">
      <t>ソウダン</t>
    </rPh>
    <phoneticPr fontId="4"/>
  </si>
  <si>
    <t>遺言書・遺産分割
協議書の書き方相談</t>
    <rPh sb="0" eb="3">
      <t>ユイゴンショ</t>
    </rPh>
    <rPh sb="4" eb="6">
      <t>イサン</t>
    </rPh>
    <rPh sb="6" eb="8">
      <t>ブンカツ</t>
    </rPh>
    <phoneticPr fontId="4"/>
  </si>
  <si>
    <t>第1・3
火</t>
    <rPh sb="0" eb="1">
      <t>ダイ</t>
    </rPh>
    <phoneticPr fontId="4"/>
  </si>
  <si>
    <t>年金・社会保険・
労働問題相談</t>
    <rPh sb="9" eb="11">
      <t>ロウドウ</t>
    </rPh>
    <rPh sb="11" eb="13">
      <t>モンダイ</t>
    </rPh>
    <phoneticPr fontId="4"/>
  </si>
  <si>
    <t>第2木</t>
    <rPh sb="2" eb="3">
      <t>モク</t>
    </rPh>
    <phoneticPr fontId="4"/>
  </si>
  <si>
    <t>外国人の入国・
在留・帰化・就労等
手続き相談</t>
    <rPh sb="0" eb="2">
      <t>ガイコク</t>
    </rPh>
    <rPh sb="2" eb="3">
      <t>ヒト</t>
    </rPh>
    <rPh sb="4" eb="6">
      <t>ニュウコク</t>
    </rPh>
    <rPh sb="8" eb="10">
      <t>ザイリュウ</t>
    </rPh>
    <rPh sb="11" eb="13">
      <t>キカ</t>
    </rPh>
    <rPh sb="14" eb="16">
      <t>シュウロウ</t>
    </rPh>
    <rPh sb="16" eb="17">
      <t>トウ</t>
    </rPh>
    <rPh sb="18" eb="20">
      <t>テツヅ</t>
    </rPh>
    <rPh sb="21" eb="23">
      <t>ソウダン</t>
    </rPh>
    <phoneticPr fontId="4"/>
  </si>
  <si>
    <t>第2金</t>
    <rPh sb="2" eb="3">
      <t>キン</t>
    </rPh>
    <phoneticPr fontId="4"/>
  </si>
  <si>
    <t>文化国際課</t>
    <rPh sb="0" eb="2">
      <t>ブンカ</t>
    </rPh>
    <rPh sb="2" eb="4">
      <t>コクサイ</t>
    </rPh>
    <rPh sb="4" eb="5">
      <t>カ</t>
    </rPh>
    <phoneticPr fontId="4"/>
  </si>
  <si>
    <t>外国人生活相談</t>
    <phoneticPr fontId="4"/>
  </si>
  <si>
    <t>月</t>
  </si>
  <si>
    <t>区政・一般相談</t>
    <phoneticPr fontId="4"/>
  </si>
  <si>
    <t>住宅修繕相談</t>
    <phoneticPr fontId="4"/>
  </si>
  <si>
    <t>交通事故相談</t>
    <phoneticPr fontId="4"/>
  </si>
  <si>
    <t>月～金</t>
    <phoneticPr fontId="4"/>
  </si>
  <si>
    <t>登記・測量相談</t>
    <rPh sb="3" eb="5">
      <t>ソクリョウ</t>
    </rPh>
    <phoneticPr fontId="4"/>
  </si>
  <si>
    <t>第3木</t>
    <rPh sb="2" eb="3">
      <t>モク</t>
    </rPh>
    <phoneticPr fontId="4"/>
  </si>
  <si>
    <t>不動産取引相談</t>
    <phoneticPr fontId="4"/>
  </si>
  <si>
    <t>第2・4
火</t>
    <phoneticPr fontId="4"/>
  </si>
  <si>
    <t>青少年の生活相談</t>
    <phoneticPr fontId="4"/>
  </si>
  <si>
    <t>第1～4
月</t>
    <phoneticPr fontId="4"/>
  </si>
  <si>
    <t>行政相談</t>
    <phoneticPr fontId="4"/>
  </si>
  <si>
    <t>第4木</t>
    <phoneticPr fontId="2"/>
  </si>
  <si>
    <t>人権身の上相談</t>
    <phoneticPr fontId="4"/>
  </si>
  <si>
    <t>第2金</t>
    <rPh sb="2" eb="3">
      <t>キン</t>
    </rPh>
    <phoneticPr fontId="2"/>
  </si>
  <si>
    <t>建築・リフォーム
なんでも相談</t>
    <phoneticPr fontId="4"/>
  </si>
  <si>
    <t>第1・3
金</t>
    <phoneticPr fontId="4"/>
  </si>
  <si>
    <t>税金相談</t>
    <phoneticPr fontId="4"/>
  </si>
  <si>
    <t>水</t>
  </si>
  <si>
    <t>区民相談室他</t>
  </si>
  <si>
    <t>所管課</t>
    <rPh sb="0" eb="2">
      <t>ショカン</t>
    </rPh>
    <rPh sb="2" eb="3">
      <t>カ</t>
    </rPh>
    <phoneticPr fontId="4"/>
  </si>
  <si>
    <t>相談種目</t>
    <rPh sb="0" eb="2">
      <t>ソウダン</t>
    </rPh>
    <rPh sb="2" eb="4">
      <t>シュモク</t>
    </rPh>
    <phoneticPr fontId="4"/>
  </si>
  <si>
    <t>各年度の相談件数</t>
    <rPh sb="0" eb="3">
      <t>カクネンド</t>
    </rPh>
    <rPh sb="4" eb="6">
      <t>ソウダン</t>
    </rPh>
    <rPh sb="6" eb="8">
      <t>ケンスウ</t>
    </rPh>
    <phoneticPr fontId="2"/>
  </si>
  <si>
    <t>相談会場</t>
  </si>
  <si>
    <t>相談日
(曜日)</t>
    <rPh sb="5" eb="7">
      <t>ヨウビ</t>
    </rPh>
    <phoneticPr fontId="4"/>
  </si>
  <si>
    <t>相談種目</t>
  </si>
  <si>
    <t>（単位：件）</t>
    <rPh sb="1" eb="3">
      <t>タンイ</t>
    </rPh>
    <rPh sb="4" eb="5">
      <t>ケン</t>
    </rPh>
    <phoneticPr fontId="2"/>
  </si>
  <si>
    <t>(契約管財課)</t>
    <rPh sb="1" eb="3">
      <t>ケイヤク</t>
    </rPh>
    <rPh sb="3" eb="5">
      <t>カンザイ</t>
    </rPh>
    <rPh sb="5" eb="6">
      <t>カ</t>
    </rPh>
    <phoneticPr fontId="4"/>
  </si>
  <si>
    <t>20人以内</t>
    <phoneticPr fontId="4"/>
  </si>
  <si>
    <t>評議員</t>
  </si>
  <si>
    <t>理事14人以内、監事2人</t>
    <phoneticPr fontId="4"/>
  </si>
  <si>
    <t>役員</t>
  </si>
  <si>
    <t>10,000千円</t>
  </si>
  <si>
    <t>基本財産</t>
  </si>
  <si>
    <t>・公共用地、公用地等の取得　　　・区が買い取るまでの間の土地の管理
・民間金融機関からの資金調達　　・区への売渡し、借入金の償還</t>
    <phoneticPr fontId="4"/>
  </si>
  <si>
    <t>事業</t>
  </si>
  <si>
    <t>　公共用地・公用地等の取得・管理・処分等を行うことにより、地域の秩序ある整備と区民福祉の増進に寄与すること。</t>
    <rPh sb="19" eb="20">
      <t>トウ</t>
    </rPh>
    <phoneticPr fontId="4"/>
  </si>
  <si>
    <t>目的</t>
  </si>
  <si>
    <t>設立年月日</t>
  </si>
  <si>
    <t>葛飾区土地開発公社</t>
    <rPh sb="0" eb="2">
      <t>カツシカ</t>
    </rPh>
    <rPh sb="2" eb="3">
      <t>ク</t>
    </rPh>
    <phoneticPr fontId="4"/>
  </si>
  <si>
    <t>３　公社</t>
    <rPh sb="3" eb="4">
      <t>シャ</t>
    </rPh>
    <phoneticPr fontId="4"/>
  </si>
  <si>
    <t>立石1-9-1</t>
    <rPh sb="0" eb="2">
      <t>タテイシ</t>
    </rPh>
    <phoneticPr fontId="4"/>
  </si>
  <si>
    <t>リサイクル
清掃課</t>
    <phoneticPr fontId="4"/>
  </si>
  <si>
    <t>リサイクルセンター</t>
    <phoneticPr fontId="4"/>
  </si>
  <si>
    <t>H12.4.1移管、H23.4.1所管課変更</t>
    <phoneticPr fontId="4"/>
  </si>
  <si>
    <t>堀切4-6-12</t>
    <phoneticPr fontId="4"/>
  </si>
  <si>
    <t>新宿分室</t>
    <rPh sb="0" eb="2">
      <t>ニイジュク</t>
    </rPh>
    <rPh sb="2" eb="4">
      <t>ブンシツ</t>
    </rPh>
    <phoneticPr fontId="4"/>
  </si>
  <si>
    <t>H12移管、H17名称変更</t>
    <phoneticPr fontId="4"/>
  </si>
  <si>
    <t>新宿3-17-5</t>
    <phoneticPr fontId="4"/>
  </si>
  <si>
    <t>清掃事務所</t>
    <rPh sb="2" eb="4">
      <t>ジム</t>
    </rPh>
    <rPh sb="4" eb="5">
      <t>ショ</t>
    </rPh>
    <phoneticPr fontId="4"/>
  </si>
  <si>
    <t>清掃事務所</t>
    <phoneticPr fontId="4"/>
  </si>
  <si>
    <t>公園課内、H16名称変更</t>
    <rPh sb="0" eb="2">
      <t>コウエン</t>
    </rPh>
    <rPh sb="2" eb="4">
      <t>カナイ</t>
    </rPh>
    <rPh sb="8" eb="10">
      <t>メイショウ</t>
    </rPh>
    <rPh sb="10" eb="12">
      <t>ヘンコウ</t>
    </rPh>
    <phoneticPr fontId="4"/>
  </si>
  <si>
    <t>立石6-9-1</t>
    <rPh sb="0" eb="2">
      <t>タテイシ</t>
    </rPh>
    <phoneticPr fontId="4"/>
  </si>
  <si>
    <t>公園課</t>
    <rPh sb="0" eb="1">
      <t>コウ</t>
    </rPh>
    <rPh sb="1" eb="2">
      <t>エン</t>
    </rPh>
    <rPh sb="2" eb="3">
      <t>カ</t>
    </rPh>
    <phoneticPr fontId="4"/>
  </si>
  <si>
    <t>公園課</t>
    <rPh sb="0" eb="3">
      <t>コウエンカ</t>
    </rPh>
    <phoneticPr fontId="4"/>
  </si>
  <si>
    <t>立石4-34-4</t>
    <rPh sb="0" eb="2">
      <t>タテイシ</t>
    </rPh>
    <phoneticPr fontId="4"/>
  </si>
  <si>
    <t>道路補修課</t>
    <rPh sb="0" eb="2">
      <t>ドウロ</t>
    </rPh>
    <rPh sb="2" eb="4">
      <t>ホシュウ</t>
    </rPh>
    <rPh sb="4" eb="5">
      <t>カ</t>
    </rPh>
    <phoneticPr fontId="4"/>
  </si>
  <si>
    <t>道路補修課</t>
    <rPh sb="2" eb="4">
      <t>ホシュウ</t>
    </rPh>
    <phoneticPr fontId="4"/>
  </si>
  <si>
    <t>職員人材育成センター</t>
    <rPh sb="1" eb="2">
      <t>イン</t>
    </rPh>
    <rPh sb="2" eb="4">
      <t>ジンザイ</t>
    </rPh>
    <rPh sb="4" eb="6">
      <t>イクセイ</t>
    </rPh>
    <phoneticPr fontId="4"/>
  </si>
  <si>
    <t>東生活課</t>
    <phoneticPr fontId="4"/>
  </si>
  <si>
    <t>金町1-6-24</t>
    <phoneticPr fontId="4"/>
  </si>
  <si>
    <t>福祉
事務所</t>
    <rPh sb="0" eb="1">
      <t>フク</t>
    </rPh>
    <rPh sb="1" eb="2">
      <t>サイワイ</t>
    </rPh>
    <rPh sb="3" eb="5">
      <t>ジム</t>
    </rPh>
    <rPh sb="5" eb="6">
      <t>ショ</t>
    </rPh>
    <phoneticPr fontId="4"/>
  </si>
  <si>
    <t>本庁舎内</t>
    <rPh sb="3" eb="4">
      <t>ナイ</t>
    </rPh>
    <phoneticPr fontId="4"/>
  </si>
  <si>
    <t>区民サービスコーナー</t>
    <rPh sb="0" eb="2">
      <t>クミン</t>
    </rPh>
    <phoneticPr fontId="4"/>
  </si>
  <si>
    <t>S54改築</t>
    <phoneticPr fontId="4"/>
  </si>
  <si>
    <t>堀切6-28-5</t>
    <phoneticPr fontId="4"/>
  </si>
  <si>
    <t>四ツ木駅</t>
    <rPh sb="0" eb="1">
      <t>ヨ</t>
    </rPh>
    <rPh sb="2" eb="3">
      <t>ギ</t>
    </rPh>
    <rPh sb="3" eb="4">
      <t>エキ</t>
    </rPh>
    <phoneticPr fontId="4"/>
  </si>
  <si>
    <t>四つ木1-15-1</t>
    <rPh sb="0" eb="1">
      <t>ヨ</t>
    </rPh>
    <rPh sb="2" eb="3">
      <t>ギ</t>
    </rPh>
    <phoneticPr fontId="4"/>
  </si>
  <si>
    <t>新小岩2-17-1</t>
    <phoneticPr fontId="4"/>
  </si>
  <si>
    <t>柴又1-38-2</t>
    <phoneticPr fontId="4"/>
  </si>
  <si>
    <t>水元3-13-22</t>
    <phoneticPr fontId="4"/>
  </si>
  <si>
    <t>堀切3-8-5</t>
    <phoneticPr fontId="4"/>
  </si>
  <si>
    <t>高砂3-1-39</t>
    <phoneticPr fontId="4"/>
  </si>
  <si>
    <t>東新小岩6-21-1</t>
    <phoneticPr fontId="4"/>
  </si>
  <si>
    <t>東金町1-22-1</t>
    <rPh sb="0" eb="1">
      <t>ヒガシ</t>
    </rPh>
    <phoneticPr fontId="4"/>
  </si>
  <si>
    <t>議会棟</t>
    <phoneticPr fontId="4"/>
  </si>
  <si>
    <t>S37移転</t>
    <phoneticPr fontId="4"/>
  </si>
  <si>
    <t>本庁舎
（本館・新館）</t>
    <rPh sb="5" eb="7">
      <t>ホンカン</t>
    </rPh>
    <rPh sb="8" eb="10">
      <t>シンカン</t>
    </rPh>
    <phoneticPr fontId="4"/>
  </si>
  <si>
    <t>２　庁舎・区民事務所等</t>
    <rPh sb="2" eb="4">
      <t>チョウシャ</t>
    </rPh>
    <phoneticPr fontId="4"/>
  </si>
  <si>
    <t>次長</t>
  </si>
  <si>
    <t>事務局長</t>
  </si>
  <si>
    <t>区議会事務局</t>
  </si>
  <si>
    <t>選挙担当係</t>
  </si>
  <si>
    <t>選挙管理委員会事務局</t>
  </si>
  <si>
    <t>監査事務局</t>
  </si>
  <si>
    <t>図書館</t>
    <rPh sb="0" eb="2">
      <t>トショ</t>
    </rPh>
    <rPh sb="2" eb="3">
      <t>カン</t>
    </rPh>
    <phoneticPr fontId="4"/>
  </si>
  <si>
    <t>事業推進係</t>
    <rPh sb="0" eb="2">
      <t>ジギョウ</t>
    </rPh>
    <rPh sb="2" eb="4">
      <t>スイシン</t>
    </rPh>
    <phoneticPr fontId="4"/>
  </si>
  <si>
    <t>管理係</t>
  </si>
  <si>
    <t>中央図書館</t>
    <rPh sb="0" eb="2">
      <t>チュウオウ</t>
    </rPh>
    <phoneticPr fontId="4"/>
  </si>
  <si>
    <t>事業係</t>
  </si>
  <si>
    <t>管理係</t>
    <rPh sb="0" eb="1">
      <t>カン</t>
    </rPh>
    <rPh sb="1" eb="2">
      <t>リ</t>
    </rPh>
    <rPh sb="2" eb="3">
      <t>カカリ</t>
    </rPh>
    <phoneticPr fontId="4"/>
  </si>
  <si>
    <t>生涯スポーツ課</t>
  </si>
  <si>
    <t>かつしか区民大学</t>
    <rPh sb="4" eb="6">
      <t>クミン</t>
    </rPh>
    <rPh sb="6" eb="8">
      <t>ダイガク</t>
    </rPh>
    <phoneticPr fontId="4"/>
  </si>
  <si>
    <t>区民大学係</t>
    <rPh sb="0" eb="2">
      <t>クミン</t>
    </rPh>
    <rPh sb="2" eb="4">
      <t>ダイガク</t>
    </rPh>
    <rPh sb="4" eb="5">
      <t>カカ</t>
    </rPh>
    <phoneticPr fontId="4"/>
  </si>
  <si>
    <t>学び支援係</t>
    <rPh sb="0" eb="1">
      <t>マナ</t>
    </rPh>
    <rPh sb="2" eb="4">
      <t>シエン</t>
    </rPh>
    <rPh sb="4" eb="5">
      <t>カカリ</t>
    </rPh>
    <phoneticPr fontId="4"/>
  </si>
  <si>
    <t>生涯学習の調整、文化・芸術、課内庶務</t>
    <phoneticPr fontId="4"/>
  </si>
  <si>
    <t>生涯学習係</t>
  </si>
  <si>
    <t>放課後子ども事業の運営</t>
    <rPh sb="0" eb="3">
      <t>ホウカゴ</t>
    </rPh>
    <rPh sb="3" eb="4">
      <t>コ</t>
    </rPh>
    <rPh sb="6" eb="8">
      <t>ジギョウ</t>
    </rPh>
    <rPh sb="9" eb="11">
      <t>ウンエイ</t>
    </rPh>
    <phoneticPr fontId="4"/>
  </si>
  <si>
    <t>放課後子ども事業係</t>
    <rPh sb="0" eb="3">
      <t>ホウカゴ</t>
    </rPh>
    <rPh sb="3" eb="4">
      <t>コ</t>
    </rPh>
    <rPh sb="6" eb="8">
      <t>ジギョウ</t>
    </rPh>
    <rPh sb="8" eb="9">
      <t>カカリ</t>
    </rPh>
    <phoneticPr fontId="4"/>
  </si>
  <si>
    <t>地域家庭連携係</t>
    <rPh sb="0" eb="2">
      <t>チイキ</t>
    </rPh>
    <rPh sb="2" eb="4">
      <t>カテイ</t>
    </rPh>
    <rPh sb="4" eb="6">
      <t>レンケイ</t>
    </rPh>
    <rPh sb="6" eb="7">
      <t>カカリ</t>
    </rPh>
    <phoneticPr fontId="4"/>
  </si>
  <si>
    <t>青少年育成係</t>
    <rPh sb="3" eb="5">
      <t>イクセイ</t>
    </rPh>
    <phoneticPr fontId="4"/>
  </si>
  <si>
    <t>地域教育課</t>
    <rPh sb="0" eb="2">
      <t>チイキ</t>
    </rPh>
    <rPh sb="2" eb="4">
      <t>キョウイク</t>
    </rPh>
    <rPh sb="4" eb="5">
      <t>カ</t>
    </rPh>
    <phoneticPr fontId="4"/>
  </si>
  <si>
    <t>学校教育支援担当課長</t>
    <rPh sb="0" eb="2">
      <t>ガッコウ</t>
    </rPh>
    <rPh sb="2" eb="4">
      <t>キョウイク</t>
    </rPh>
    <rPh sb="4" eb="6">
      <t>シエン</t>
    </rPh>
    <rPh sb="6" eb="8">
      <t>タントウ</t>
    </rPh>
    <rPh sb="8" eb="10">
      <t>カチョウ</t>
    </rPh>
    <phoneticPr fontId="4"/>
  </si>
  <si>
    <t>適応支援係</t>
    <rPh sb="0" eb="2">
      <t>テキオウ</t>
    </rPh>
    <rPh sb="2" eb="4">
      <t>シエン</t>
    </rPh>
    <rPh sb="4" eb="5">
      <t>カカリ</t>
    </rPh>
    <phoneticPr fontId="4"/>
  </si>
  <si>
    <t>特別支援教育係</t>
    <rPh sb="0" eb="2">
      <t>トクベツ</t>
    </rPh>
    <rPh sb="2" eb="4">
      <t>シエン</t>
    </rPh>
    <rPh sb="4" eb="6">
      <t>キョウイク</t>
    </rPh>
    <rPh sb="6" eb="7">
      <t>カカリ</t>
    </rPh>
    <phoneticPr fontId="4"/>
  </si>
  <si>
    <t>総合教育センター管理係</t>
    <rPh sb="0" eb="2">
      <t>ソウゴウ</t>
    </rPh>
    <rPh sb="2" eb="4">
      <t>キョウイク</t>
    </rPh>
    <rPh sb="8" eb="10">
      <t>カンリ</t>
    </rPh>
    <rPh sb="10" eb="11">
      <t>カカリ</t>
    </rPh>
    <phoneticPr fontId="4"/>
  </si>
  <si>
    <t>学校教育課程、学校の学習指導・生活指導・進路指導等、教職員の研修、教材の取扱い、教科書採択</t>
    <phoneticPr fontId="4"/>
  </si>
  <si>
    <t>指導主事</t>
    <rPh sb="0" eb="1">
      <t>ユビ</t>
    </rPh>
    <rPh sb="1" eb="2">
      <t>シルベ</t>
    </rPh>
    <rPh sb="2" eb="3">
      <t>シュ</t>
    </rPh>
    <rPh sb="3" eb="4">
      <t>コト</t>
    </rPh>
    <phoneticPr fontId="4"/>
  </si>
  <si>
    <t>教育情報係</t>
    <rPh sb="0" eb="2">
      <t>キョウイク</t>
    </rPh>
    <rPh sb="2" eb="4">
      <t>ジョウホウ</t>
    </rPh>
    <rPh sb="4" eb="5">
      <t>カカリ</t>
    </rPh>
    <phoneticPr fontId="4"/>
  </si>
  <si>
    <t>教職員の身分取扱い・服務・給与（旅費を除く。）・福利厚生、東京都教育委員会との連絡・補助執行</t>
    <phoneticPr fontId="4"/>
  </si>
  <si>
    <t>事務係</t>
    <rPh sb="0" eb="1">
      <t>コト</t>
    </rPh>
    <rPh sb="1" eb="2">
      <t>ツトム</t>
    </rPh>
    <rPh sb="2" eb="3">
      <t>カカリ</t>
    </rPh>
    <phoneticPr fontId="4"/>
  </si>
  <si>
    <t>教育振興係</t>
    <rPh sb="0" eb="2">
      <t>キョウイク</t>
    </rPh>
    <rPh sb="2" eb="4">
      <t>シンコウ</t>
    </rPh>
    <rPh sb="4" eb="5">
      <t>カカリ</t>
    </rPh>
    <phoneticPr fontId="4"/>
  </si>
  <si>
    <t>指導室</t>
    <rPh sb="0" eb="1">
      <t>ユビ</t>
    </rPh>
    <rPh sb="1" eb="2">
      <t>シルベ</t>
    </rPh>
    <rPh sb="2" eb="3">
      <t>シツ</t>
    </rPh>
    <phoneticPr fontId="4"/>
  </si>
  <si>
    <t>学校給食、学校保健衛生、学校管理下における児童・生徒の災害共済給付、学校保健委員会、学校医・学校専門医・学校歯科医・学校薬剤師</t>
    <phoneticPr fontId="4"/>
  </si>
  <si>
    <t>給食保健係</t>
    <rPh sb="0" eb="1">
      <t>キュウ</t>
    </rPh>
    <rPh sb="1" eb="2">
      <t>ショク</t>
    </rPh>
    <rPh sb="2" eb="3">
      <t>タモツ</t>
    </rPh>
    <rPh sb="3" eb="4">
      <t>ケン</t>
    </rPh>
    <rPh sb="4" eb="5">
      <t>カカリ</t>
    </rPh>
    <phoneticPr fontId="4"/>
  </si>
  <si>
    <t>学事係</t>
    <rPh sb="0" eb="1">
      <t>ガク</t>
    </rPh>
    <rPh sb="1" eb="2">
      <t>コト</t>
    </rPh>
    <rPh sb="2" eb="3">
      <t>カカリ</t>
    </rPh>
    <phoneticPr fontId="4"/>
  </si>
  <si>
    <t>学務課</t>
    <rPh sb="0" eb="1">
      <t>ガク</t>
    </rPh>
    <rPh sb="1" eb="2">
      <t>ツトム</t>
    </rPh>
    <rPh sb="2" eb="3">
      <t>カ</t>
    </rPh>
    <phoneticPr fontId="4"/>
  </si>
  <si>
    <t>学校施設係</t>
    <rPh sb="0" eb="2">
      <t>ガッコウ</t>
    </rPh>
    <rPh sb="2" eb="4">
      <t>シセツ</t>
    </rPh>
    <rPh sb="4" eb="5">
      <t>カカリ</t>
    </rPh>
    <phoneticPr fontId="4"/>
  </si>
  <si>
    <t>教育企画係</t>
    <rPh sb="0" eb="2">
      <t>キョウイク</t>
    </rPh>
    <rPh sb="2" eb="3">
      <t>クワダ</t>
    </rPh>
    <rPh sb="3" eb="4">
      <t>ガ</t>
    </rPh>
    <rPh sb="4" eb="5">
      <t>カカリ</t>
    </rPh>
    <phoneticPr fontId="4"/>
  </si>
  <si>
    <t>学校教育担当部長</t>
    <rPh sb="0" eb="2">
      <t>ガッコウ</t>
    </rPh>
    <rPh sb="2" eb="4">
      <t>キョウイク</t>
    </rPh>
    <rPh sb="4" eb="6">
      <t>タントウ</t>
    </rPh>
    <phoneticPr fontId="4"/>
  </si>
  <si>
    <t>教育次長</t>
    <rPh sb="0" eb="1">
      <t>キョウ</t>
    </rPh>
    <rPh sb="1" eb="2">
      <t>イク</t>
    </rPh>
    <rPh sb="2" eb="4">
      <t>ジチョウ</t>
    </rPh>
    <phoneticPr fontId="4"/>
  </si>
  <si>
    <t>教育委員会事務局</t>
    <rPh sb="0" eb="2">
      <t>キョウイク</t>
    </rPh>
    <rPh sb="2" eb="5">
      <t>イインカイ</t>
    </rPh>
    <rPh sb="5" eb="8">
      <t>ジムキョク</t>
    </rPh>
    <phoneticPr fontId="4"/>
  </si>
  <si>
    <t>出納係</t>
  </si>
  <si>
    <t>会計管理係</t>
  </si>
  <si>
    <t>会計管理室</t>
    <rPh sb="0" eb="2">
      <t>カイケイ</t>
    </rPh>
    <rPh sb="2" eb="4">
      <t>カンリ</t>
    </rPh>
    <rPh sb="4" eb="5">
      <t>シツ</t>
    </rPh>
    <phoneticPr fontId="4"/>
  </si>
  <si>
    <t>公園管理所</t>
  </si>
  <si>
    <t>管理運営係</t>
    <rPh sb="0" eb="2">
      <t>カンリ</t>
    </rPh>
    <rPh sb="2" eb="4">
      <t>ウンエイ</t>
    </rPh>
    <rPh sb="4" eb="5">
      <t>カカリ</t>
    </rPh>
    <phoneticPr fontId="4"/>
  </si>
  <si>
    <t>施設再生係</t>
    <rPh sb="0" eb="2">
      <t>シセツ</t>
    </rPh>
    <rPh sb="2" eb="4">
      <t>サイセイ</t>
    </rPh>
    <rPh sb="4" eb="5">
      <t>カカリ</t>
    </rPh>
    <phoneticPr fontId="4"/>
  </si>
  <si>
    <t>建設係</t>
    <rPh sb="0" eb="2">
      <t>ケンセツ</t>
    </rPh>
    <rPh sb="2" eb="3">
      <t>カカリ</t>
    </rPh>
    <phoneticPr fontId="4"/>
  </si>
  <si>
    <t>工務係</t>
  </si>
  <si>
    <t>街路樹係</t>
    <rPh sb="0" eb="3">
      <t>ガイロジュ</t>
    </rPh>
    <rPh sb="3" eb="4">
      <t>カカリ</t>
    </rPh>
    <phoneticPr fontId="4"/>
  </si>
  <si>
    <t>橋梁係</t>
    <rPh sb="0" eb="2">
      <t>キョウリョウ</t>
    </rPh>
    <rPh sb="2" eb="3">
      <t>カカリ</t>
    </rPh>
    <phoneticPr fontId="4"/>
  </si>
  <si>
    <t>工事第二係</t>
    <rPh sb="0" eb="2">
      <t>コウジ</t>
    </rPh>
    <rPh sb="2" eb="4">
      <t>ダイニ</t>
    </rPh>
    <rPh sb="4" eb="5">
      <t>カカリ</t>
    </rPh>
    <phoneticPr fontId="4"/>
  </si>
  <si>
    <t>工事第一係</t>
    <rPh sb="0" eb="2">
      <t>コウジ</t>
    </rPh>
    <rPh sb="2" eb="4">
      <t>ダイイチ</t>
    </rPh>
    <rPh sb="4" eb="5">
      <t>カカリ</t>
    </rPh>
    <phoneticPr fontId="4"/>
  </si>
  <si>
    <t>道路照明係</t>
  </si>
  <si>
    <t>道路補修課</t>
    <rPh sb="0" eb="1">
      <t>ミチ</t>
    </rPh>
    <rPh sb="1" eb="2">
      <t>ミチ</t>
    </rPh>
    <rPh sb="2" eb="4">
      <t>ホシュウ</t>
    </rPh>
    <rPh sb="4" eb="5">
      <t>カ</t>
    </rPh>
    <phoneticPr fontId="4"/>
  </si>
  <si>
    <t>工事係</t>
    <rPh sb="0" eb="2">
      <t>コウジ</t>
    </rPh>
    <rPh sb="2" eb="3">
      <t>カカリ</t>
    </rPh>
    <phoneticPr fontId="4"/>
  </si>
  <si>
    <t>事業推進係</t>
    <rPh sb="0" eb="2">
      <t>ジギョウ</t>
    </rPh>
    <rPh sb="2" eb="4">
      <t>スイシン</t>
    </rPh>
    <rPh sb="4" eb="5">
      <t>カカリ</t>
    </rPh>
    <phoneticPr fontId="4"/>
  </si>
  <si>
    <t>道路建設課</t>
    <rPh sb="0" eb="2">
      <t>ドウロ</t>
    </rPh>
    <rPh sb="2" eb="5">
      <t>ケンセツカ</t>
    </rPh>
    <phoneticPr fontId="4"/>
  </si>
  <si>
    <t>測量係</t>
    <rPh sb="1" eb="2">
      <t>リョウ</t>
    </rPh>
    <phoneticPr fontId="4"/>
  </si>
  <si>
    <t>占用監察係</t>
    <rPh sb="2" eb="4">
      <t>カンサツ</t>
    </rPh>
    <rPh sb="4" eb="5">
      <t>カカリ</t>
    </rPh>
    <phoneticPr fontId="4"/>
  </si>
  <si>
    <t>道路管理課</t>
    <rPh sb="0" eb="1">
      <t>ミチ</t>
    </rPh>
    <rPh sb="1" eb="2">
      <t>ロ</t>
    </rPh>
    <rPh sb="2" eb="3">
      <t>カン</t>
    </rPh>
    <rPh sb="3" eb="4">
      <t>リ</t>
    </rPh>
    <rPh sb="4" eb="5">
      <t>カ</t>
    </rPh>
    <phoneticPr fontId="4"/>
  </si>
  <si>
    <t>建築安全係</t>
    <rPh sb="0" eb="2">
      <t>ケンチク</t>
    </rPh>
    <rPh sb="2" eb="4">
      <t>アンゼン</t>
    </rPh>
    <rPh sb="4" eb="5">
      <t>カカリ</t>
    </rPh>
    <phoneticPr fontId="4"/>
  </si>
  <si>
    <t>審査係</t>
  </si>
  <si>
    <t>建築課</t>
  </si>
  <si>
    <t>細街路整備係</t>
  </si>
  <si>
    <t>企画管理係</t>
    <rPh sb="0" eb="2">
      <t>キカク</t>
    </rPh>
    <rPh sb="2" eb="4">
      <t>カンリ</t>
    </rPh>
    <rPh sb="4" eb="5">
      <t>カカリ</t>
    </rPh>
    <phoneticPr fontId="4"/>
  </si>
  <si>
    <t>住環境整備課</t>
    <rPh sb="0" eb="3">
      <t>ジュウカンキョウ</t>
    </rPh>
    <rPh sb="3" eb="5">
      <t>セイビ</t>
    </rPh>
    <phoneticPr fontId="4"/>
  </si>
  <si>
    <t>高砂・鉄道立体担当課長</t>
    <rPh sb="0" eb="2">
      <t>タカサゴ</t>
    </rPh>
    <rPh sb="3" eb="5">
      <t>テツドウ</t>
    </rPh>
    <rPh sb="5" eb="7">
      <t>リッタイ</t>
    </rPh>
    <rPh sb="7" eb="9">
      <t>タントウ</t>
    </rPh>
    <rPh sb="9" eb="11">
      <t>カチョウ</t>
    </rPh>
    <phoneticPr fontId="4"/>
  </si>
  <si>
    <t>立石駅南街づくり担当課長</t>
    <rPh sb="0" eb="2">
      <t>タテイシ</t>
    </rPh>
    <rPh sb="2" eb="3">
      <t>エキ</t>
    </rPh>
    <rPh sb="3" eb="4">
      <t>ミナミ</t>
    </rPh>
    <rPh sb="4" eb="5">
      <t>マチ</t>
    </rPh>
    <rPh sb="8" eb="10">
      <t>タントウ</t>
    </rPh>
    <rPh sb="10" eb="11">
      <t>カ</t>
    </rPh>
    <rPh sb="11" eb="12">
      <t>チョウ</t>
    </rPh>
    <phoneticPr fontId="4"/>
  </si>
  <si>
    <t>立石駅北街づくり担当課長</t>
    <rPh sb="0" eb="2">
      <t>タテイシ</t>
    </rPh>
    <rPh sb="2" eb="3">
      <t>エキ</t>
    </rPh>
    <rPh sb="3" eb="4">
      <t>キタ</t>
    </rPh>
    <rPh sb="4" eb="5">
      <t>マチ</t>
    </rPh>
    <rPh sb="8" eb="10">
      <t>タントウ</t>
    </rPh>
    <rPh sb="10" eb="11">
      <t>カ</t>
    </rPh>
    <rPh sb="11" eb="12">
      <t>チョウ</t>
    </rPh>
    <phoneticPr fontId="4"/>
  </si>
  <si>
    <t>金町街づくり担当課長</t>
    <rPh sb="2" eb="3">
      <t>マチ</t>
    </rPh>
    <phoneticPr fontId="4"/>
  </si>
  <si>
    <t>新小岩街づくり担当課長</t>
    <rPh sb="1" eb="2">
      <t>コ</t>
    </rPh>
    <rPh sb="3" eb="4">
      <t>マチ</t>
    </rPh>
    <phoneticPr fontId="4"/>
  </si>
  <si>
    <t>高砂地域整備担当係</t>
    <rPh sb="0" eb="2">
      <t>タカサゴ</t>
    </rPh>
    <rPh sb="2" eb="4">
      <t>チイキ</t>
    </rPh>
    <rPh sb="4" eb="6">
      <t>セイビ</t>
    </rPh>
    <rPh sb="6" eb="8">
      <t>タントウ</t>
    </rPh>
    <rPh sb="8" eb="9">
      <t>カカリ</t>
    </rPh>
    <phoneticPr fontId="4"/>
  </si>
  <si>
    <t>立石駅北街づくり担当係</t>
    <rPh sb="0" eb="2">
      <t>タテイシ</t>
    </rPh>
    <rPh sb="2" eb="3">
      <t>エキ</t>
    </rPh>
    <rPh sb="3" eb="4">
      <t>キタ</t>
    </rPh>
    <rPh sb="4" eb="5">
      <t>マチ</t>
    </rPh>
    <rPh sb="8" eb="10">
      <t>タントウ</t>
    </rPh>
    <rPh sb="10" eb="11">
      <t>カカリ</t>
    </rPh>
    <phoneticPr fontId="4"/>
  </si>
  <si>
    <t>金町街づくり担当係</t>
    <rPh sb="0" eb="2">
      <t>カナマチ</t>
    </rPh>
    <rPh sb="2" eb="3">
      <t>マチ</t>
    </rPh>
    <rPh sb="6" eb="8">
      <t>タントウ</t>
    </rPh>
    <rPh sb="8" eb="9">
      <t>ガカリ</t>
    </rPh>
    <phoneticPr fontId="4"/>
  </si>
  <si>
    <t>新小岩街づくり担当係</t>
    <rPh sb="0" eb="3">
      <t>シンコイワ</t>
    </rPh>
    <rPh sb="3" eb="4">
      <t>マチ</t>
    </rPh>
    <rPh sb="7" eb="9">
      <t>タントウ</t>
    </rPh>
    <rPh sb="9" eb="10">
      <t>カカリ</t>
    </rPh>
    <phoneticPr fontId="4"/>
  </si>
  <si>
    <t>密集地域整備第三係</t>
    <rPh sb="0" eb="2">
      <t>ミッシュウ</t>
    </rPh>
    <rPh sb="2" eb="4">
      <t>チイキ</t>
    </rPh>
    <rPh sb="4" eb="6">
      <t>セイビ</t>
    </rPh>
    <rPh sb="6" eb="7">
      <t>ダイ</t>
    </rPh>
    <rPh sb="7" eb="8">
      <t>サン</t>
    </rPh>
    <rPh sb="8" eb="9">
      <t>カカリ</t>
    </rPh>
    <phoneticPr fontId="4"/>
  </si>
  <si>
    <t>密集地域整備第二係</t>
    <rPh sb="0" eb="2">
      <t>ミッシュウ</t>
    </rPh>
    <rPh sb="2" eb="4">
      <t>チイキ</t>
    </rPh>
    <rPh sb="4" eb="6">
      <t>セイビ</t>
    </rPh>
    <rPh sb="6" eb="7">
      <t>ダイ</t>
    </rPh>
    <rPh sb="7" eb="8">
      <t>ニ</t>
    </rPh>
    <rPh sb="8" eb="9">
      <t>カカリ</t>
    </rPh>
    <phoneticPr fontId="4"/>
  </si>
  <si>
    <t>密集地域整備第一係</t>
    <rPh sb="0" eb="2">
      <t>ミッシュウ</t>
    </rPh>
    <rPh sb="2" eb="4">
      <t>チイキ</t>
    </rPh>
    <rPh sb="4" eb="6">
      <t>セイビ</t>
    </rPh>
    <rPh sb="6" eb="7">
      <t>ダイ</t>
    </rPh>
    <rPh sb="7" eb="8">
      <t>イチ</t>
    </rPh>
    <rPh sb="8" eb="9">
      <t>カカリ</t>
    </rPh>
    <phoneticPr fontId="4"/>
  </si>
  <si>
    <t>市街地開発担当係</t>
    <rPh sb="0" eb="3">
      <t>シガイチ</t>
    </rPh>
    <rPh sb="3" eb="5">
      <t>カイハツ</t>
    </rPh>
    <rPh sb="5" eb="7">
      <t>タントウ</t>
    </rPh>
    <rPh sb="7" eb="8">
      <t>カカリ</t>
    </rPh>
    <phoneticPr fontId="4"/>
  </si>
  <si>
    <t>地域街づくり担当係</t>
    <rPh sb="0" eb="2">
      <t>チイキ</t>
    </rPh>
    <rPh sb="2" eb="3">
      <t>マチ</t>
    </rPh>
    <rPh sb="6" eb="8">
      <t>タントウ</t>
    </rPh>
    <rPh sb="8" eb="9">
      <t>カカリ</t>
    </rPh>
    <phoneticPr fontId="4"/>
  </si>
  <si>
    <t>街づくり計画担当係</t>
    <rPh sb="0" eb="1">
      <t>マチ</t>
    </rPh>
    <rPh sb="4" eb="6">
      <t>ケイカク</t>
    </rPh>
    <rPh sb="6" eb="8">
      <t>タントウ</t>
    </rPh>
    <rPh sb="8" eb="9">
      <t>カカリ</t>
    </rPh>
    <phoneticPr fontId="4"/>
  </si>
  <si>
    <t>都市計画係</t>
    <rPh sb="0" eb="2">
      <t>トシ</t>
    </rPh>
    <rPh sb="2" eb="4">
      <t>ケイカク</t>
    </rPh>
    <rPh sb="4" eb="5">
      <t>カカリ</t>
    </rPh>
    <phoneticPr fontId="4"/>
  </si>
  <si>
    <t>事務係</t>
    <rPh sb="0" eb="2">
      <t>ジム</t>
    </rPh>
    <rPh sb="2" eb="3">
      <t>カカリ</t>
    </rPh>
    <phoneticPr fontId="4"/>
  </si>
  <si>
    <t>交通安全対策担当課長</t>
    <rPh sb="0" eb="2">
      <t>コウツウ</t>
    </rPh>
    <rPh sb="2" eb="4">
      <t>アンゼン</t>
    </rPh>
    <rPh sb="4" eb="6">
      <t>タイサク</t>
    </rPh>
    <rPh sb="6" eb="8">
      <t>タントウ</t>
    </rPh>
    <rPh sb="8" eb="10">
      <t>カチョウ</t>
    </rPh>
    <phoneticPr fontId="4"/>
  </si>
  <si>
    <t>交通安全対策、自転車の活用推進、自転車の安全利用、自転車駐車場の整備に係る調整、自転車駐車場・自転車置場・自転車保管場所の管理、民営自転車等駐車場の整備に係る助成、路上の放置自転車等の対策、駐車場整備計画、公共駐車場の設置・管理、駐車場の整備に係る助成、路外駐車場の届出、違法駐車等の対策</t>
    <phoneticPr fontId="4"/>
  </si>
  <si>
    <t>交通計画係</t>
    <rPh sb="0" eb="2">
      <t>コウツウ</t>
    </rPh>
    <rPh sb="2" eb="4">
      <t>ケイカク</t>
    </rPh>
    <rPh sb="4" eb="5">
      <t>カカリ</t>
    </rPh>
    <phoneticPr fontId="4"/>
  </si>
  <si>
    <t>交通政策課</t>
    <rPh sb="0" eb="2">
      <t>コウツウ</t>
    </rPh>
    <rPh sb="2" eb="4">
      <t>セイサク</t>
    </rPh>
    <rPh sb="4" eb="5">
      <t>カ</t>
    </rPh>
    <phoneticPr fontId="4"/>
  </si>
  <si>
    <t>事業調整担当係</t>
    <rPh sb="0" eb="2">
      <t>ジギョウ</t>
    </rPh>
    <rPh sb="2" eb="4">
      <t>チョウセイ</t>
    </rPh>
    <rPh sb="4" eb="6">
      <t>タントウ</t>
    </rPh>
    <rPh sb="6" eb="7">
      <t>カカリ</t>
    </rPh>
    <phoneticPr fontId="4"/>
  </si>
  <si>
    <t>事務係</t>
    <rPh sb="0" eb="2">
      <t>ジム</t>
    </rPh>
    <phoneticPr fontId="4"/>
  </si>
  <si>
    <t>街づくり担当部長</t>
    <rPh sb="0" eb="1">
      <t>マチ</t>
    </rPh>
    <rPh sb="4" eb="6">
      <t>タントウ</t>
    </rPh>
    <phoneticPr fontId="4"/>
  </si>
  <si>
    <t>交通・都市施設担当部長</t>
    <rPh sb="0" eb="2">
      <t>コウツウ</t>
    </rPh>
    <rPh sb="3" eb="5">
      <t>トシ</t>
    </rPh>
    <rPh sb="5" eb="7">
      <t>シセツ</t>
    </rPh>
    <phoneticPr fontId="4"/>
  </si>
  <si>
    <t>都市整備部</t>
    <rPh sb="2" eb="4">
      <t>セイビ</t>
    </rPh>
    <phoneticPr fontId="4"/>
  </si>
  <si>
    <t>児童相談所開設準備担当係</t>
    <rPh sb="0" eb="2">
      <t>ジドウ</t>
    </rPh>
    <rPh sb="2" eb="4">
      <t>ソウダン</t>
    </rPh>
    <rPh sb="4" eb="5">
      <t>ジョ</t>
    </rPh>
    <rPh sb="5" eb="7">
      <t>カイセツ</t>
    </rPh>
    <rPh sb="7" eb="9">
      <t>ジュンビ</t>
    </rPh>
    <rPh sb="9" eb="11">
      <t>タントウ</t>
    </rPh>
    <rPh sb="11" eb="12">
      <t>カカリ</t>
    </rPh>
    <phoneticPr fontId="4"/>
  </si>
  <si>
    <t>母子保健係</t>
    <rPh sb="0" eb="2">
      <t>ボシ</t>
    </rPh>
    <rPh sb="2" eb="4">
      <t>ホケン</t>
    </rPh>
    <rPh sb="4" eb="5">
      <t>カカリ</t>
    </rPh>
    <phoneticPr fontId="4"/>
  </si>
  <si>
    <t>金町子どもセンター係</t>
    <rPh sb="0" eb="2">
      <t>カナマチ</t>
    </rPh>
    <rPh sb="2" eb="3">
      <t>コ</t>
    </rPh>
    <rPh sb="9" eb="10">
      <t>カカリ</t>
    </rPh>
    <phoneticPr fontId="4"/>
  </si>
  <si>
    <t>保育所</t>
    <rPh sb="0" eb="2">
      <t>ホイク</t>
    </rPh>
    <rPh sb="2" eb="3">
      <t>ショ</t>
    </rPh>
    <phoneticPr fontId="4"/>
  </si>
  <si>
    <t>入園相談係</t>
    <phoneticPr fontId="4"/>
  </si>
  <si>
    <t>保育管理係</t>
    <rPh sb="0" eb="1">
      <t>タモツ</t>
    </rPh>
    <rPh sb="1" eb="2">
      <t>イク</t>
    </rPh>
    <rPh sb="2" eb="4">
      <t>カンリ</t>
    </rPh>
    <rPh sb="4" eb="5">
      <t>カカリ</t>
    </rPh>
    <phoneticPr fontId="4"/>
  </si>
  <si>
    <t>※ひとり親家庭相談係</t>
    <rPh sb="9" eb="10">
      <t>カカリ</t>
    </rPh>
    <phoneticPr fontId="4"/>
  </si>
  <si>
    <t>児童手当係</t>
    <rPh sb="0" eb="1">
      <t>ジ</t>
    </rPh>
    <rPh sb="1" eb="2">
      <t>ワラベ</t>
    </rPh>
    <rPh sb="2" eb="3">
      <t>テ</t>
    </rPh>
    <rPh sb="3" eb="4">
      <t>トウ</t>
    </rPh>
    <rPh sb="4" eb="5">
      <t>カカリ</t>
    </rPh>
    <phoneticPr fontId="4"/>
  </si>
  <si>
    <t>私立幼稚園係</t>
    <rPh sb="0" eb="2">
      <t>シリツ</t>
    </rPh>
    <rPh sb="2" eb="5">
      <t>ヨウチエン</t>
    </rPh>
    <rPh sb="5" eb="6">
      <t>カカリ</t>
    </rPh>
    <phoneticPr fontId="4"/>
  </si>
  <si>
    <t>児童館</t>
    <rPh sb="0" eb="3">
      <t>ジドウカン</t>
    </rPh>
    <phoneticPr fontId="4"/>
  </si>
  <si>
    <t>管理係</t>
    <rPh sb="0" eb="2">
      <t>カンリ</t>
    </rPh>
    <rPh sb="2" eb="3">
      <t>カカリ</t>
    </rPh>
    <phoneticPr fontId="4"/>
  </si>
  <si>
    <t>※の組織が福祉事務所</t>
    <phoneticPr fontId="4"/>
  </si>
  <si>
    <t>◎保健サービス係</t>
    <rPh sb="1" eb="3">
      <t>ホケン</t>
    </rPh>
    <rPh sb="7" eb="8">
      <t>カカリ</t>
    </rPh>
    <phoneticPr fontId="4"/>
  </si>
  <si>
    <t>◎医務担当係</t>
    <rPh sb="1" eb="3">
      <t>イム</t>
    </rPh>
    <rPh sb="3" eb="5">
      <t>タントウ</t>
    </rPh>
    <rPh sb="5" eb="6">
      <t>カカリ</t>
    </rPh>
    <phoneticPr fontId="4"/>
  </si>
  <si>
    <t>◎保健予防係</t>
    <rPh sb="1" eb="2">
      <t>タモツ</t>
    </rPh>
    <rPh sb="2" eb="3">
      <t>ケン</t>
    </rPh>
    <rPh sb="3" eb="4">
      <t>ヨ</t>
    </rPh>
    <rPh sb="4" eb="5">
      <t>ボウ</t>
    </rPh>
    <rPh sb="5" eb="6">
      <t>カカリ</t>
    </rPh>
    <phoneticPr fontId="4"/>
  </si>
  <si>
    <t>保健予防課</t>
    <rPh sb="0" eb="1">
      <t>タモツ</t>
    </rPh>
    <rPh sb="1" eb="2">
      <t>ケン</t>
    </rPh>
    <rPh sb="2" eb="3">
      <t>ヨ</t>
    </rPh>
    <rPh sb="3" eb="4">
      <t>ボウ</t>
    </rPh>
    <rPh sb="4" eb="5">
      <t>カ</t>
    </rPh>
    <phoneticPr fontId="4"/>
  </si>
  <si>
    <t>◎歯科保健担当係</t>
    <rPh sb="1" eb="3">
      <t>シカ</t>
    </rPh>
    <rPh sb="3" eb="5">
      <t>ホケン</t>
    </rPh>
    <rPh sb="5" eb="7">
      <t>タントウ</t>
    </rPh>
    <rPh sb="7" eb="8">
      <t>カカリ</t>
    </rPh>
    <phoneticPr fontId="4"/>
  </si>
  <si>
    <t>栄養推進（母子保健に関するものを除く。）</t>
    <rPh sb="0" eb="2">
      <t>エイヨウ</t>
    </rPh>
    <rPh sb="2" eb="4">
      <t>スイシン</t>
    </rPh>
    <phoneticPr fontId="4"/>
  </si>
  <si>
    <t>◎栄養推進担当係</t>
    <rPh sb="1" eb="3">
      <t>エイヨウ</t>
    </rPh>
    <rPh sb="3" eb="5">
      <t>スイシン</t>
    </rPh>
    <rPh sb="5" eb="7">
      <t>タントウ</t>
    </rPh>
    <rPh sb="7" eb="8">
      <t>カカリ</t>
    </rPh>
    <phoneticPr fontId="4"/>
  </si>
  <si>
    <t>医務（母子保健に関するものを除く。）</t>
    <rPh sb="0" eb="2">
      <t>イム</t>
    </rPh>
    <rPh sb="3" eb="5">
      <t>ボシ</t>
    </rPh>
    <rPh sb="5" eb="7">
      <t>ホケン</t>
    </rPh>
    <rPh sb="8" eb="9">
      <t>カン</t>
    </rPh>
    <rPh sb="14" eb="15">
      <t>ノゾ</t>
    </rPh>
    <phoneticPr fontId="4"/>
  </si>
  <si>
    <t>◎医務担当係</t>
    <rPh sb="1" eb="2">
      <t>イ</t>
    </rPh>
    <rPh sb="2" eb="3">
      <t>ツトム</t>
    </rPh>
    <rPh sb="3" eb="4">
      <t>ニナ</t>
    </rPh>
    <rPh sb="4" eb="5">
      <t>トウ</t>
    </rPh>
    <rPh sb="5" eb="6">
      <t>カカリ</t>
    </rPh>
    <phoneticPr fontId="4"/>
  </si>
  <si>
    <t>◎健康づくり係</t>
    <rPh sb="1" eb="3">
      <t>ケンコウ</t>
    </rPh>
    <rPh sb="6" eb="7">
      <t>カカリ</t>
    </rPh>
    <phoneticPr fontId="4"/>
  </si>
  <si>
    <t>◎食品衛生担当係</t>
    <rPh sb="1" eb="3">
      <t>ショクヒン</t>
    </rPh>
    <rPh sb="3" eb="5">
      <t>エイセイ</t>
    </rPh>
    <rPh sb="5" eb="7">
      <t>タントウ</t>
    </rPh>
    <rPh sb="7" eb="8">
      <t>カカリ</t>
    </rPh>
    <phoneticPr fontId="4"/>
  </si>
  <si>
    <t>◎環境衛生担当係</t>
    <rPh sb="1" eb="3">
      <t>カンキョウ</t>
    </rPh>
    <rPh sb="3" eb="5">
      <t>エイセイ</t>
    </rPh>
    <rPh sb="5" eb="7">
      <t>タントウ</t>
    </rPh>
    <rPh sb="7" eb="8">
      <t>カカリ</t>
    </rPh>
    <phoneticPr fontId="4"/>
  </si>
  <si>
    <t>◎医薬担当係</t>
    <rPh sb="1" eb="3">
      <t>イヤク</t>
    </rPh>
    <rPh sb="3" eb="5">
      <t>タントウ</t>
    </rPh>
    <rPh sb="5" eb="6">
      <t>ガカリ</t>
    </rPh>
    <phoneticPr fontId="4"/>
  </si>
  <si>
    <t>生活衛生課</t>
    <rPh sb="0" eb="1">
      <t>ショウ</t>
    </rPh>
    <rPh sb="1" eb="2">
      <t>カツ</t>
    </rPh>
    <rPh sb="2" eb="3">
      <t>マモル</t>
    </rPh>
    <rPh sb="3" eb="4">
      <t>ショウ</t>
    </rPh>
    <rPh sb="4" eb="5">
      <t>カ</t>
    </rPh>
    <phoneticPr fontId="4"/>
  </si>
  <si>
    <t>◎庶務係</t>
    <rPh sb="1" eb="3">
      <t>ショム</t>
    </rPh>
    <rPh sb="3" eb="4">
      <t>カカリ</t>
    </rPh>
    <phoneticPr fontId="4"/>
  </si>
  <si>
    <t>地域保健課</t>
    <rPh sb="0" eb="1">
      <t>チ</t>
    </rPh>
    <rPh sb="1" eb="2">
      <t>イキ</t>
    </rPh>
    <rPh sb="2" eb="3">
      <t>タモツ</t>
    </rPh>
    <rPh sb="3" eb="4">
      <t>ケン</t>
    </rPh>
    <rPh sb="4" eb="5">
      <t>カ</t>
    </rPh>
    <phoneticPr fontId="4"/>
  </si>
  <si>
    <t>◎の組織が保健所</t>
    <rPh sb="5" eb="8">
      <t>ホケンジョ</t>
    </rPh>
    <phoneticPr fontId="4"/>
  </si>
  <si>
    <t>中国帰国者支援担当係</t>
    <rPh sb="0" eb="2">
      <t>チュウゴク</t>
    </rPh>
    <rPh sb="2" eb="4">
      <t>キコク</t>
    </rPh>
    <rPh sb="4" eb="5">
      <t>シャ</t>
    </rPh>
    <rPh sb="5" eb="7">
      <t>シエン</t>
    </rPh>
    <rPh sb="7" eb="9">
      <t>タントウ</t>
    </rPh>
    <rPh sb="9" eb="10">
      <t>カカリ</t>
    </rPh>
    <phoneticPr fontId="4"/>
  </si>
  <si>
    <t>※生活第五係</t>
    <rPh sb="4" eb="5">
      <t>ゴ</t>
    </rPh>
    <phoneticPr fontId="4"/>
  </si>
  <si>
    <t>※生活第四係</t>
    <rPh sb="4" eb="5">
      <t>ヨン</t>
    </rPh>
    <phoneticPr fontId="4"/>
  </si>
  <si>
    <t>※生活第三係</t>
  </si>
  <si>
    <t>※生活第二係</t>
  </si>
  <si>
    <t>生活保護等に係る法外援護事務の調査</t>
    <rPh sb="4" eb="5">
      <t>トウ</t>
    </rPh>
    <phoneticPr fontId="4"/>
  </si>
  <si>
    <t>受付・面接相談、女性福祉</t>
    <phoneticPr fontId="4"/>
  </si>
  <si>
    <t>※相談係</t>
    <rPh sb="1" eb="2">
      <t>ソウ</t>
    </rPh>
    <phoneticPr fontId="4"/>
  </si>
  <si>
    <t>※管理係</t>
  </si>
  <si>
    <t>※生活第六係</t>
    <rPh sb="4" eb="5">
      <t>ロク</t>
    </rPh>
    <phoneticPr fontId="4"/>
  </si>
  <si>
    <t>※生活第四係</t>
  </si>
  <si>
    <t>西生活課</t>
  </si>
  <si>
    <t>要介護認定の申請受付、要介護認定の調査、介護認定審査会、他の係に属しない要介護認定</t>
    <phoneticPr fontId="4"/>
  </si>
  <si>
    <t>事業者係</t>
    <rPh sb="0" eb="3">
      <t>ジギョウシャ</t>
    </rPh>
    <rPh sb="3" eb="4">
      <t>カカリ</t>
    </rPh>
    <phoneticPr fontId="4"/>
  </si>
  <si>
    <t>介護保険の給付、償還払の給付、高額介護サービス費等の貸付け、利用者負担金の減免、居宅介護住宅改修費等の申請受付、国民健康保険団体連合会との連絡調整、介護保険に係る給付の適正化、介護保険法に基づく訪問型サービス・通所型サービス（住民主体サービスを除く。）・介護予防支援事業</t>
    <phoneticPr fontId="4"/>
  </si>
  <si>
    <t>給付係</t>
    <rPh sb="0" eb="2">
      <t>キュウフ</t>
    </rPh>
    <rPh sb="2" eb="3">
      <t>カカリ</t>
    </rPh>
    <phoneticPr fontId="4"/>
  </si>
  <si>
    <t>介護保険課</t>
  </si>
  <si>
    <t>長寿医療・年金担当課長</t>
    <rPh sb="0" eb="2">
      <t>チョウジュ</t>
    </rPh>
    <rPh sb="2" eb="4">
      <t>イリョウ</t>
    </rPh>
    <rPh sb="5" eb="7">
      <t>ネンキン</t>
    </rPh>
    <rPh sb="7" eb="9">
      <t>タントウ</t>
    </rPh>
    <rPh sb="9" eb="11">
      <t>カチョウ</t>
    </rPh>
    <phoneticPr fontId="4"/>
  </si>
  <si>
    <t>国民年金係</t>
    <rPh sb="0" eb="2">
      <t>コクミン</t>
    </rPh>
    <rPh sb="2" eb="4">
      <t>ネンキン</t>
    </rPh>
    <rPh sb="4" eb="5">
      <t>カカリ</t>
    </rPh>
    <phoneticPr fontId="4"/>
  </si>
  <si>
    <t>長寿医療係</t>
    <rPh sb="0" eb="2">
      <t>チョウジュ</t>
    </rPh>
    <rPh sb="2" eb="4">
      <t>イリョウ</t>
    </rPh>
    <rPh sb="4" eb="5">
      <t>カカリ</t>
    </rPh>
    <phoneticPr fontId="4"/>
  </si>
  <si>
    <t>国保年金課</t>
    <rPh sb="2" eb="3">
      <t>トシ</t>
    </rPh>
    <rPh sb="3" eb="4">
      <t>キン</t>
    </rPh>
    <rPh sb="4" eb="5">
      <t>カ</t>
    </rPh>
    <phoneticPr fontId="4"/>
  </si>
  <si>
    <t>発達支援第二係</t>
    <rPh sb="0" eb="2">
      <t>ハッタツ</t>
    </rPh>
    <rPh sb="2" eb="4">
      <t>シエン</t>
    </rPh>
    <rPh sb="4" eb="6">
      <t>ダイニ</t>
    </rPh>
    <rPh sb="6" eb="7">
      <t>カカリ</t>
    </rPh>
    <phoneticPr fontId="4"/>
  </si>
  <si>
    <t>発達支援第一係</t>
    <rPh sb="0" eb="2">
      <t>ハッタツ</t>
    </rPh>
    <rPh sb="2" eb="4">
      <t>シエン</t>
    </rPh>
    <rPh sb="4" eb="6">
      <t>ダイイチ</t>
    </rPh>
    <rPh sb="6" eb="7">
      <t>カカリ</t>
    </rPh>
    <phoneticPr fontId="4"/>
  </si>
  <si>
    <t>通所施設係</t>
    <rPh sb="0" eb="2">
      <t>ツウショ</t>
    </rPh>
    <rPh sb="2" eb="4">
      <t>シセツ</t>
    </rPh>
    <rPh sb="4" eb="5">
      <t>カカリ</t>
    </rPh>
    <phoneticPr fontId="4"/>
  </si>
  <si>
    <t>地域活動支援係</t>
    <rPh sb="0" eb="2">
      <t>チイキ</t>
    </rPh>
    <rPh sb="2" eb="4">
      <t>カツドウ</t>
    </rPh>
    <rPh sb="4" eb="6">
      <t>シエン</t>
    </rPh>
    <rPh sb="6" eb="7">
      <t>カカリ</t>
    </rPh>
    <phoneticPr fontId="4"/>
  </si>
  <si>
    <t>※援護係</t>
    <rPh sb="1" eb="3">
      <t>エンゴ</t>
    </rPh>
    <rPh sb="3" eb="4">
      <t>カカリ</t>
    </rPh>
    <phoneticPr fontId="4"/>
  </si>
  <si>
    <t>相談係</t>
    <rPh sb="0" eb="2">
      <t>ソウダン</t>
    </rPh>
    <rPh sb="2" eb="3">
      <t>カカリ</t>
    </rPh>
    <phoneticPr fontId="4"/>
  </si>
  <si>
    <t>審査係</t>
    <rPh sb="0" eb="2">
      <t>シンサ</t>
    </rPh>
    <rPh sb="2" eb="3">
      <t>カカリ</t>
    </rPh>
    <phoneticPr fontId="4"/>
  </si>
  <si>
    <t>※障害事業係</t>
    <rPh sb="1" eb="3">
      <t>ショウガイ</t>
    </rPh>
    <rPh sb="3" eb="5">
      <t>ジギョウ</t>
    </rPh>
    <rPh sb="5" eb="6">
      <t>カカリ</t>
    </rPh>
    <phoneticPr fontId="4"/>
  </si>
  <si>
    <t>障害福祉課</t>
  </si>
  <si>
    <t>介護予防係</t>
    <rPh sb="0" eb="2">
      <t>カイゴ</t>
    </rPh>
    <rPh sb="2" eb="4">
      <t>ヨボウ</t>
    </rPh>
    <rPh sb="4" eb="5">
      <t>カカリ</t>
    </rPh>
    <phoneticPr fontId="4"/>
  </si>
  <si>
    <t>※相談係</t>
    <rPh sb="1" eb="2">
      <t>ソウ</t>
    </rPh>
    <rPh sb="2" eb="3">
      <t>ダン</t>
    </rPh>
    <rPh sb="3" eb="4">
      <t>カカリ</t>
    </rPh>
    <phoneticPr fontId="4"/>
  </si>
  <si>
    <t>在宅サービス係</t>
    <rPh sb="0" eb="2">
      <t>ザイタク</t>
    </rPh>
    <rPh sb="6" eb="7">
      <t>カカリ</t>
    </rPh>
    <phoneticPr fontId="4"/>
  </si>
  <si>
    <t>地域福祉係</t>
    <rPh sb="0" eb="1">
      <t>チ</t>
    </rPh>
    <rPh sb="1" eb="2">
      <t>イキ</t>
    </rPh>
    <rPh sb="2" eb="3">
      <t>フク</t>
    </rPh>
    <rPh sb="3" eb="4">
      <t>シ</t>
    </rPh>
    <rPh sb="4" eb="5">
      <t>カカリ</t>
    </rPh>
    <phoneticPr fontId="4"/>
  </si>
  <si>
    <t>施設整備法人指導係</t>
    <rPh sb="0" eb="2">
      <t>シセツ</t>
    </rPh>
    <rPh sb="2" eb="4">
      <t>セイビ</t>
    </rPh>
    <rPh sb="4" eb="6">
      <t>ホウジン</t>
    </rPh>
    <rPh sb="6" eb="8">
      <t>シドウ</t>
    </rPh>
    <rPh sb="8" eb="9">
      <t>カカリ</t>
    </rPh>
    <phoneticPr fontId="4"/>
  </si>
  <si>
    <t>企画係</t>
    <rPh sb="0" eb="1">
      <t>クワダ</t>
    </rPh>
    <rPh sb="1" eb="2">
      <t>ガ</t>
    </rPh>
    <rPh sb="2" eb="3">
      <t>カカリ</t>
    </rPh>
    <phoneticPr fontId="4"/>
  </si>
  <si>
    <t>福祉管理課</t>
    <rPh sb="2" eb="3">
      <t>カン</t>
    </rPh>
    <rPh sb="3" eb="4">
      <t>リ</t>
    </rPh>
    <rPh sb="4" eb="5">
      <t>カ</t>
    </rPh>
    <phoneticPr fontId="4"/>
  </si>
  <si>
    <t>事業調整係</t>
    <rPh sb="0" eb="2">
      <t>ジギョウ</t>
    </rPh>
    <rPh sb="2" eb="4">
      <t>チョウセイ</t>
    </rPh>
    <rPh sb="4" eb="5">
      <t>カカリ</t>
    </rPh>
    <phoneticPr fontId="4"/>
  </si>
  <si>
    <t>ごみ減量推進係</t>
    <rPh sb="2" eb="4">
      <t>ゲンリョウ</t>
    </rPh>
    <rPh sb="4" eb="6">
      <t>スイシン</t>
    </rPh>
    <rPh sb="6" eb="7">
      <t>カカリ</t>
    </rPh>
    <phoneticPr fontId="4"/>
  </si>
  <si>
    <t>計画調整係</t>
    <rPh sb="0" eb="2">
      <t>ケイカク</t>
    </rPh>
    <rPh sb="2" eb="4">
      <t>チョウセイ</t>
    </rPh>
    <rPh sb="4" eb="5">
      <t>カカリ</t>
    </rPh>
    <phoneticPr fontId="4"/>
  </si>
  <si>
    <t>リサイクル清掃課</t>
  </si>
  <si>
    <t>民間緑化事業の推進、緑化の指導・啓発、区民農園、あき地の管理の適正化</t>
    <phoneticPr fontId="4"/>
  </si>
  <si>
    <t>公害対策相談係</t>
    <rPh sb="0" eb="2">
      <t>コウガイ</t>
    </rPh>
    <rPh sb="2" eb="4">
      <t>タイサク</t>
    </rPh>
    <rPh sb="4" eb="6">
      <t>ソウダン</t>
    </rPh>
    <rPh sb="6" eb="7">
      <t>カカリ</t>
    </rPh>
    <phoneticPr fontId="4"/>
  </si>
  <si>
    <t>自然環境係</t>
    <rPh sb="0" eb="2">
      <t>シゼン</t>
    </rPh>
    <rPh sb="2" eb="4">
      <t>カンキョウ</t>
    </rPh>
    <rPh sb="4" eb="5">
      <t>カカリ</t>
    </rPh>
    <phoneticPr fontId="4"/>
  </si>
  <si>
    <t>環境計画係</t>
    <rPh sb="0" eb="2">
      <t>カンキョウ</t>
    </rPh>
    <rPh sb="2" eb="4">
      <t>ケイカク</t>
    </rPh>
    <rPh sb="4" eb="5">
      <t>カカリ</t>
    </rPh>
    <phoneticPr fontId="4"/>
  </si>
  <si>
    <t>環境課</t>
  </si>
  <si>
    <t>環境部</t>
  </si>
  <si>
    <t>観光担当係</t>
    <rPh sb="0" eb="2">
      <t>カンコウ</t>
    </rPh>
    <rPh sb="2" eb="4">
      <t>タントウ</t>
    </rPh>
    <rPh sb="4" eb="5">
      <t>カカリ</t>
    </rPh>
    <phoneticPr fontId="4"/>
  </si>
  <si>
    <t>観光課</t>
    <rPh sb="0" eb="2">
      <t>カンコウ</t>
    </rPh>
    <rPh sb="2" eb="3">
      <t>カ</t>
    </rPh>
    <phoneticPr fontId="4"/>
  </si>
  <si>
    <t>商業振興、商店街振興組合、公衆浴場の支援</t>
    <phoneticPr fontId="4"/>
  </si>
  <si>
    <t>商業振興係</t>
    <phoneticPr fontId="4"/>
  </si>
  <si>
    <t>工業振興、産業との交流・ふれあいの推進、伝統産業の保護育成、課内庶務</t>
    <phoneticPr fontId="4"/>
  </si>
  <si>
    <t>工業振興係</t>
    <phoneticPr fontId="4"/>
  </si>
  <si>
    <t>商工振興課</t>
  </si>
  <si>
    <t>経済企画係</t>
    <phoneticPr fontId="4"/>
  </si>
  <si>
    <t>産業観光部</t>
    <rPh sb="0" eb="2">
      <t>サンギョウ</t>
    </rPh>
    <rPh sb="2" eb="4">
      <t>カンコウ</t>
    </rPh>
    <phoneticPr fontId="4"/>
  </si>
  <si>
    <t>文化国際担当係</t>
    <rPh sb="0" eb="2">
      <t>ブンカ</t>
    </rPh>
    <rPh sb="2" eb="4">
      <t>コクサイ</t>
    </rPh>
    <rPh sb="4" eb="6">
      <t>タントウ</t>
    </rPh>
    <rPh sb="6" eb="7">
      <t>カカリ</t>
    </rPh>
    <phoneticPr fontId="4"/>
  </si>
  <si>
    <t>地域安全係</t>
    <rPh sb="0" eb="2">
      <t>チイキ</t>
    </rPh>
    <rPh sb="2" eb="4">
      <t>アンゼン</t>
    </rPh>
    <rPh sb="4" eb="5">
      <t>カカリ</t>
    </rPh>
    <phoneticPr fontId="4"/>
  </si>
  <si>
    <t>生活安全係</t>
    <rPh sb="0" eb="2">
      <t>セイカツ</t>
    </rPh>
    <rPh sb="2" eb="4">
      <t>アンゼン</t>
    </rPh>
    <rPh sb="4" eb="5">
      <t>カカリ</t>
    </rPh>
    <phoneticPr fontId="4"/>
  </si>
  <si>
    <t>生活安全課</t>
    <rPh sb="0" eb="2">
      <t>セイカツ</t>
    </rPh>
    <rPh sb="2" eb="4">
      <t>アンゼン</t>
    </rPh>
    <rPh sb="4" eb="5">
      <t>カ</t>
    </rPh>
    <phoneticPr fontId="4"/>
  </si>
  <si>
    <t>訓練係</t>
    <rPh sb="0" eb="2">
      <t>クンレン</t>
    </rPh>
    <rPh sb="2" eb="3">
      <t>カカリ</t>
    </rPh>
    <phoneticPr fontId="4"/>
  </si>
  <si>
    <t>自助・共助係</t>
    <rPh sb="0" eb="2">
      <t>ジジョ</t>
    </rPh>
    <rPh sb="3" eb="5">
      <t>キョウジョ</t>
    </rPh>
    <rPh sb="5" eb="6">
      <t>カカリ</t>
    </rPh>
    <phoneticPr fontId="4"/>
  </si>
  <si>
    <t>地域防災課</t>
    <rPh sb="0" eb="2">
      <t>チイキ</t>
    </rPh>
    <rPh sb="2" eb="4">
      <t>ボウサイ</t>
    </rPh>
    <rPh sb="4" eb="5">
      <t>カ</t>
    </rPh>
    <phoneticPr fontId="4"/>
  </si>
  <si>
    <t>災害対策係</t>
    <rPh sb="0" eb="2">
      <t>サイガイ</t>
    </rPh>
    <rPh sb="2" eb="4">
      <t>タイサク</t>
    </rPh>
    <rPh sb="4" eb="5">
      <t>カカリ</t>
    </rPh>
    <phoneticPr fontId="4"/>
  </si>
  <si>
    <t>戸籍届出係</t>
  </si>
  <si>
    <t>住民記録係</t>
    <rPh sb="0" eb="2">
      <t>ジュウミン</t>
    </rPh>
    <rPh sb="2" eb="4">
      <t>キロク</t>
    </rPh>
    <rPh sb="4" eb="5">
      <t>カカリ</t>
    </rPh>
    <phoneticPr fontId="4"/>
  </si>
  <si>
    <t>管理係</t>
    <rPh sb="0" eb="2">
      <t>カンリ</t>
    </rPh>
    <rPh sb="2" eb="3">
      <t>カカ</t>
    </rPh>
    <phoneticPr fontId="4"/>
  </si>
  <si>
    <t>地区センター</t>
    <rPh sb="0" eb="1">
      <t>チ</t>
    </rPh>
    <rPh sb="1" eb="2">
      <t>ク</t>
    </rPh>
    <phoneticPr fontId="4"/>
  </si>
  <si>
    <t>地域施設係</t>
    <rPh sb="0" eb="2">
      <t>チイキ</t>
    </rPh>
    <rPh sb="2" eb="4">
      <t>シセツ</t>
    </rPh>
    <rPh sb="4" eb="5">
      <t>カカリ</t>
    </rPh>
    <phoneticPr fontId="4"/>
  </si>
  <si>
    <t>地域活動係</t>
    <rPh sb="0" eb="2">
      <t>チイキ</t>
    </rPh>
    <rPh sb="2" eb="4">
      <t>カツドウ</t>
    </rPh>
    <rPh sb="4" eb="5">
      <t>カカリ</t>
    </rPh>
    <phoneticPr fontId="4"/>
  </si>
  <si>
    <t>庶務係</t>
    <rPh sb="0" eb="1">
      <t>チカシ</t>
    </rPh>
    <rPh sb="1" eb="2">
      <t>ツトム</t>
    </rPh>
    <rPh sb="2" eb="3">
      <t>カカリ</t>
    </rPh>
    <phoneticPr fontId="4"/>
  </si>
  <si>
    <t>危機管理・防災担当部長</t>
    <rPh sb="0" eb="2">
      <t>キキ</t>
    </rPh>
    <rPh sb="2" eb="4">
      <t>カンリ</t>
    </rPh>
    <rPh sb="5" eb="7">
      <t>ボウサイ</t>
    </rPh>
    <rPh sb="7" eb="9">
      <t>タントウ</t>
    </rPh>
    <rPh sb="9" eb="11">
      <t>ブチョウ</t>
    </rPh>
    <phoneticPr fontId="4"/>
  </si>
  <si>
    <t>地域振興部</t>
  </si>
  <si>
    <t>施設維持担当係</t>
    <rPh sb="0" eb="2">
      <t>シセツ</t>
    </rPh>
    <rPh sb="2" eb="4">
      <t>イジ</t>
    </rPh>
    <rPh sb="4" eb="6">
      <t>タントウ</t>
    </rPh>
    <rPh sb="6" eb="7">
      <t>カカリ</t>
    </rPh>
    <phoneticPr fontId="4"/>
  </si>
  <si>
    <t>庁舎維持係</t>
    <rPh sb="0" eb="2">
      <t>チョウシャ</t>
    </rPh>
    <rPh sb="2" eb="4">
      <t>イジ</t>
    </rPh>
    <rPh sb="4" eb="5">
      <t>カカリ</t>
    </rPh>
    <phoneticPr fontId="4"/>
  </si>
  <si>
    <t>電気設備係</t>
    <rPh sb="0" eb="1">
      <t>デン</t>
    </rPh>
    <rPh sb="1" eb="2">
      <t>キ</t>
    </rPh>
    <rPh sb="2" eb="4">
      <t>セツビ</t>
    </rPh>
    <rPh sb="4" eb="5">
      <t>カカリ</t>
    </rPh>
    <phoneticPr fontId="4"/>
  </si>
  <si>
    <t>建築第三係</t>
    <rPh sb="0" eb="2">
      <t>ケンチク</t>
    </rPh>
    <rPh sb="2" eb="3">
      <t>ダイ</t>
    </rPh>
    <rPh sb="3" eb="4">
      <t>サン</t>
    </rPh>
    <rPh sb="4" eb="5">
      <t>カカリ</t>
    </rPh>
    <phoneticPr fontId="4"/>
  </si>
  <si>
    <t>建築第二係</t>
    <rPh sb="0" eb="2">
      <t>ケンチク</t>
    </rPh>
    <rPh sb="2" eb="3">
      <t>ダイ</t>
    </rPh>
    <rPh sb="3" eb="4">
      <t>ニ</t>
    </rPh>
    <rPh sb="4" eb="5">
      <t>カカリ</t>
    </rPh>
    <phoneticPr fontId="4"/>
  </si>
  <si>
    <t>建築第一係</t>
    <rPh sb="0" eb="2">
      <t>ケンチク</t>
    </rPh>
    <rPh sb="2" eb="3">
      <t>ダイ</t>
    </rPh>
    <rPh sb="3" eb="4">
      <t>イチ</t>
    </rPh>
    <rPh sb="4" eb="5">
      <t>カカリ</t>
    </rPh>
    <phoneticPr fontId="4"/>
  </si>
  <si>
    <t>工務係</t>
    <rPh sb="0" eb="2">
      <t>コウム</t>
    </rPh>
    <rPh sb="2" eb="3">
      <t>カカリ</t>
    </rPh>
    <phoneticPr fontId="4"/>
  </si>
  <si>
    <t>営繕課</t>
  </si>
  <si>
    <t>学校施設計画担当係</t>
    <rPh sb="0" eb="2">
      <t>ガッコウ</t>
    </rPh>
    <rPh sb="2" eb="4">
      <t>シセツ</t>
    </rPh>
    <rPh sb="4" eb="6">
      <t>ケイカク</t>
    </rPh>
    <rPh sb="6" eb="8">
      <t>タントウ</t>
    </rPh>
    <rPh sb="8" eb="9">
      <t>カカリ</t>
    </rPh>
    <phoneticPr fontId="4"/>
  </si>
  <si>
    <t>保全計画係</t>
    <rPh sb="0" eb="2">
      <t>ホゼン</t>
    </rPh>
    <rPh sb="2" eb="4">
      <t>ケイカク</t>
    </rPh>
    <rPh sb="4" eb="5">
      <t>カカリ</t>
    </rPh>
    <phoneticPr fontId="4"/>
  </si>
  <si>
    <t>施設調整係</t>
    <rPh sb="0" eb="2">
      <t>シセツ</t>
    </rPh>
    <rPh sb="2" eb="4">
      <t>チョウセイ</t>
    </rPh>
    <rPh sb="4" eb="5">
      <t>カカリ</t>
    </rPh>
    <phoneticPr fontId="4"/>
  </si>
  <si>
    <t>区税の予算・決算、特別区たばこ税・入湯税の賦課、税制・区税の統計・徴収計画、納税貯蓄組合、課内庶務</t>
    <phoneticPr fontId="4"/>
  </si>
  <si>
    <t>税務課</t>
  </si>
  <si>
    <t>特別滞納整理係</t>
    <rPh sb="0" eb="2">
      <t>トクベツ</t>
    </rPh>
    <rPh sb="2" eb="4">
      <t>タイノウ</t>
    </rPh>
    <rPh sb="4" eb="6">
      <t>セイリ</t>
    </rPh>
    <rPh sb="6" eb="7">
      <t>カカリ</t>
    </rPh>
    <phoneticPr fontId="4"/>
  </si>
  <si>
    <t>収納対策課</t>
  </si>
  <si>
    <t>品質確保促進担当係</t>
    <rPh sb="0" eb="1">
      <t>ヒン</t>
    </rPh>
    <rPh sb="1" eb="2">
      <t>シツ</t>
    </rPh>
    <rPh sb="2" eb="4">
      <t>カクホ</t>
    </rPh>
    <rPh sb="4" eb="6">
      <t>ソクシン</t>
    </rPh>
    <rPh sb="6" eb="8">
      <t>タントウ</t>
    </rPh>
    <rPh sb="8" eb="9">
      <t>カカリ</t>
    </rPh>
    <phoneticPr fontId="4"/>
  </si>
  <si>
    <t>人材育成係</t>
    <rPh sb="0" eb="2">
      <t>ジンザイ</t>
    </rPh>
    <rPh sb="2" eb="4">
      <t>イクセイ</t>
    </rPh>
    <rPh sb="4" eb="5">
      <t>カカリ</t>
    </rPh>
    <phoneticPr fontId="4"/>
  </si>
  <si>
    <t>調整担当係</t>
    <rPh sb="0" eb="2">
      <t>チョウセイ</t>
    </rPh>
    <rPh sb="2" eb="4">
      <t>タントウ</t>
    </rPh>
    <rPh sb="4" eb="5">
      <t>カカリ</t>
    </rPh>
    <phoneticPr fontId="4"/>
  </si>
  <si>
    <t>職員の定数管理</t>
    <rPh sb="0" eb="2">
      <t>ショクイン</t>
    </rPh>
    <rPh sb="3" eb="5">
      <t>テイスウ</t>
    </rPh>
    <rPh sb="5" eb="7">
      <t>カンリ</t>
    </rPh>
    <phoneticPr fontId="4"/>
  </si>
  <si>
    <t>定数管理担当係</t>
    <rPh sb="0" eb="2">
      <t>テイスウ</t>
    </rPh>
    <rPh sb="2" eb="4">
      <t>カンリ</t>
    </rPh>
    <rPh sb="4" eb="6">
      <t>タントウ</t>
    </rPh>
    <rPh sb="6" eb="7">
      <t>カカ</t>
    </rPh>
    <phoneticPr fontId="4"/>
  </si>
  <si>
    <t>給与福利係</t>
    <rPh sb="2" eb="4">
      <t>フクリ</t>
    </rPh>
    <rPh sb="4" eb="5">
      <t>カカリ</t>
    </rPh>
    <phoneticPr fontId="4"/>
  </si>
  <si>
    <t>職員の任免・表彰その他人事、課内庶務</t>
    <phoneticPr fontId="4"/>
  </si>
  <si>
    <t>人事係</t>
  </si>
  <si>
    <t>人事課</t>
    <rPh sb="0" eb="3">
      <t>ジンジカ</t>
    </rPh>
    <phoneticPr fontId="4"/>
  </si>
  <si>
    <t>男女平等推進係</t>
    <rPh sb="0" eb="2">
      <t>ダンジョ</t>
    </rPh>
    <rPh sb="2" eb="4">
      <t>ビョウドウ</t>
    </rPh>
    <rPh sb="4" eb="6">
      <t>スイシン</t>
    </rPh>
    <rPh sb="6" eb="7">
      <t>カカリ</t>
    </rPh>
    <phoneticPr fontId="4"/>
  </si>
  <si>
    <t>人権施策推進係</t>
    <rPh sb="0" eb="2">
      <t>ジンケン</t>
    </rPh>
    <rPh sb="2" eb="4">
      <t>セサク</t>
    </rPh>
    <rPh sb="4" eb="6">
      <t>スイシン</t>
    </rPh>
    <rPh sb="6" eb="7">
      <t>カカリ</t>
    </rPh>
    <phoneticPr fontId="4"/>
  </si>
  <si>
    <t>人権推進課</t>
  </si>
  <si>
    <t>すぐやる係</t>
    <rPh sb="4" eb="5">
      <t>カカ</t>
    </rPh>
    <phoneticPr fontId="4"/>
  </si>
  <si>
    <t>すぐやる課</t>
  </si>
  <si>
    <t>シティセールス係</t>
    <rPh sb="7" eb="8">
      <t>カカリ</t>
    </rPh>
    <phoneticPr fontId="4"/>
  </si>
  <si>
    <t>広報係</t>
    <rPh sb="0" eb="2">
      <t>コウホウ</t>
    </rPh>
    <rPh sb="2" eb="3">
      <t>カカ</t>
    </rPh>
    <phoneticPr fontId="4"/>
  </si>
  <si>
    <t>広報課</t>
  </si>
  <si>
    <t>秘書課</t>
  </si>
  <si>
    <t>総合庁舎技術担当課長</t>
    <rPh sb="0" eb="2">
      <t>ソウゴウ</t>
    </rPh>
    <rPh sb="2" eb="4">
      <t>チョウシャ</t>
    </rPh>
    <rPh sb="4" eb="6">
      <t>ギジュツ</t>
    </rPh>
    <rPh sb="6" eb="8">
      <t>タントウ</t>
    </rPh>
    <rPh sb="8" eb="9">
      <t>カ</t>
    </rPh>
    <rPh sb="9" eb="10">
      <t>チョウ</t>
    </rPh>
    <phoneticPr fontId="4"/>
  </si>
  <si>
    <t>総合庁舎推進担当課長</t>
    <rPh sb="0" eb="2">
      <t>ソウゴウ</t>
    </rPh>
    <rPh sb="2" eb="4">
      <t>チョウシャ</t>
    </rPh>
    <rPh sb="4" eb="6">
      <t>スイシン</t>
    </rPh>
    <rPh sb="6" eb="8">
      <t>タントウ</t>
    </rPh>
    <rPh sb="8" eb="9">
      <t>カ</t>
    </rPh>
    <rPh sb="9" eb="10">
      <t>チョウ</t>
    </rPh>
    <phoneticPr fontId="4"/>
  </si>
  <si>
    <t>総合庁舎の整備</t>
    <rPh sb="0" eb="2">
      <t>ソウゴウ</t>
    </rPh>
    <rPh sb="2" eb="4">
      <t>チョウシャ</t>
    </rPh>
    <rPh sb="5" eb="7">
      <t>セイビ</t>
    </rPh>
    <phoneticPr fontId="4"/>
  </si>
  <si>
    <t>総合庁舎整備担当係</t>
    <rPh sb="0" eb="2">
      <t>ソウゴウ</t>
    </rPh>
    <rPh sb="2" eb="4">
      <t>チョウシャ</t>
    </rPh>
    <rPh sb="4" eb="6">
      <t>セイビ</t>
    </rPh>
    <rPh sb="6" eb="8">
      <t>タントウ</t>
    </rPh>
    <rPh sb="8" eb="9">
      <t>カカリ</t>
    </rPh>
    <phoneticPr fontId="4"/>
  </si>
  <si>
    <t>総務係</t>
  </si>
  <si>
    <t>区長室担当部長</t>
    <rPh sb="0" eb="2">
      <t>クチョウ</t>
    </rPh>
    <rPh sb="2" eb="3">
      <t>シツ</t>
    </rPh>
    <rPh sb="3" eb="5">
      <t>タントウ</t>
    </rPh>
    <rPh sb="5" eb="7">
      <t>ブチョウ</t>
    </rPh>
    <phoneticPr fontId="4"/>
  </si>
  <si>
    <t>総務部</t>
  </si>
  <si>
    <t>調整係</t>
    <rPh sb="0" eb="2">
      <t>チョウセイ</t>
    </rPh>
    <rPh sb="2" eb="3">
      <t>カカリ</t>
    </rPh>
    <phoneticPr fontId="4"/>
  </si>
  <si>
    <t>情報システム課</t>
    <rPh sb="0" eb="2">
      <t>ジョウホウ</t>
    </rPh>
    <rPh sb="6" eb="7">
      <t>カ</t>
    </rPh>
    <phoneticPr fontId="4"/>
  </si>
  <si>
    <t>財政担当係</t>
  </si>
  <si>
    <t>財政課</t>
  </si>
  <si>
    <t>デジタル推進担当課長</t>
    <rPh sb="4" eb="6">
      <t>スイシン</t>
    </rPh>
    <rPh sb="6" eb="8">
      <t>タントウ</t>
    </rPh>
    <rPh sb="8" eb="10">
      <t>カチョウ</t>
    </rPh>
    <phoneticPr fontId="4"/>
  </si>
  <si>
    <t>統計・調査</t>
    <rPh sb="0" eb="2">
      <t>トウケイ</t>
    </rPh>
    <rPh sb="3" eb="5">
      <t>チョウサ</t>
    </rPh>
    <phoneticPr fontId="4"/>
  </si>
  <si>
    <t>統計調査係</t>
    <rPh sb="0" eb="1">
      <t>オサム</t>
    </rPh>
    <rPh sb="1" eb="2">
      <t>ケイ</t>
    </rPh>
    <rPh sb="2" eb="3">
      <t>チョウ</t>
    </rPh>
    <rPh sb="3" eb="4">
      <t>サ</t>
    </rPh>
    <rPh sb="4" eb="5">
      <t>カカリ</t>
    </rPh>
    <phoneticPr fontId="4"/>
  </si>
  <si>
    <t>経営改革担当係</t>
    <rPh sb="0" eb="2">
      <t>ケイエイ</t>
    </rPh>
    <rPh sb="2" eb="4">
      <t>カイカク</t>
    </rPh>
    <rPh sb="4" eb="6">
      <t>タントウ</t>
    </rPh>
    <rPh sb="6" eb="7">
      <t>カカリ</t>
    </rPh>
    <phoneticPr fontId="4"/>
  </si>
  <si>
    <t>企画担当係</t>
  </si>
  <si>
    <t>政策経営部</t>
  </si>
  <si>
    <t>（２）国籍別外国人住民数</t>
    <rPh sb="9" eb="11">
      <t>ジュウミン</t>
    </rPh>
    <phoneticPr fontId="4"/>
  </si>
  <si>
    <t>（１）高齢者人口構成</t>
  </si>
  <si>
    <t>（２）職種別職員数</t>
  </si>
  <si>
    <t>（１）歳入歳出予算の内訳</t>
  </si>
  <si>
    <t>（１）主な施設</t>
  </si>
  <si>
    <t>（７）エイズ対策</t>
  </si>
  <si>
    <t>（８）乳幼児健康診査</t>
  </si>
  <si>
    <t>（１）介護保険</t>
  </si>
  <si>
    <t>（５）障害者巡回入浴サービス</t>
  </si>
  <si>
    <t>（６）在宅障害者緊急一時保護</t>
  </si>
  <si>
    <t>（１）消防水利</t>
  </si>
  <si>
    <t>（２）区設置地下貯水槽</t>
  </si>
  <si>
    <t>（１）道路（橋を含む）</t>
  </si>
  <si>
    <t>（２）橋梁</t>
  </si>
  <si>
    <t>（３）交通安全施設</t>
  </si>
  <si>
    <t>（６）道路騒音</t>
  </si>
  <si>
    <t>（１）産業別事業所・従業者数</t>
  </si>
  <si>
    <t>（６）農家・農地面積</t>
  </si>
  <si>
    <t>（３）ポニースクールかつしか</t>
  </si>
  <si>
    <t>（４）にいじゅくプレイパーク</t>
  </si>
  <si>
    <t>（１）区指定・登録文化財</t>
  </si>
  <si>
    <t>（１）地区センター（ホール）</t>
  </si>
  <si>
    <t>（２）地区センター（地域集会室）</t>
  </si>
  <si>
    <t>（２）審議会等における女性の登用状況</t>
  </si>
  <si>
    <t>ページ数</t>
    <rPh sb="3" eb="4">
      <t>スウ</t>
    </rPh>
    <phoneticPr fontId="2"/>
  </si>
  <si>
    <t>（戸籍住民課）</t>
    <phoneticPr fontId="4"/>
  </si>
  <si>
    <t>台湾</t>
  </si>
  <si>
    <t>バングラデシュ</t>
  </si>
  <si>
    <t>ネパール</t>
  </si>
  <si>
    <t>ベトナム</t>
  </si>
  <si>
    <t>フィリピン</t>
  </si>
  <si>
    <t>中国</t>
  </si>
  <si>
    <t>（戸籍住民課）</t>
  </si>
  <si>
    <t>女</t>
    <rPh sb="0" eb="1">
      <t>オンナ</t>
    </rPh>
    <phoneticPr fontId="4"/>
  </si>
  <si>
    <t>男</t>
    <rPh sb="0" eb="1">
      <t>オトコ</t>
    </rPh>
    <phoneticPr fontId="4"/>
  </si>
  <si>
    <t>総数</t>
    <phoneticPr fontId="2"/>
  </si>
  <si>
    <t>人口密度
（人/㎢）</t>
    <rPh sb="0" eb="2">
      <t>ジンコウ</t>
    </rPh>
    <rPh sb="6" eb="7">
      <t>ヒト</t>
    </rPh>
    <phoneticPr fontId="4"/>
  </si>
  <si>
    <t>人口（人）</t>
    <rPh sb="3" eb="4">
      <t>ヒト</t>
    </rPh>
    <phoneticPr fontId="2"/>
  </si>
  <si>
    <t>世帯数</t>
  </si>
  <si>
    <t>面積
（㎢）</t>
    <rPh sb="0" eb="1">
      <t>メン</t>
    </rPh>
    <rPh sb="1" eb="2">
      <t>セキ</t>
    </rPh>
    <phoneticPr fontId="4"/>
  </si>
  <si>
    <t>１　面積・世帯・人口</t>
    <rPh sb="8" eb="10">
      <t>ジンコウ</t>
    </rPh>
    <phoneticPr fontId="4"/>
  </si>
  <si>
    <t>90以上</t>
    <rPh sb="2" eb="4">
      <t>イジョウ</t>
    </rPh>
    <phoneticPr fontId="4"/>
  </si>
  <si>
    <t>85-89</t>
    <phoneticPr fontId="4"/>
  </si>
  <si>
    <t>80-84</t>
    <phoneticPr fontId="4"/>
  </si>
  <si>
    <t>75-79</t>
    <phoneticPr fontId="4"/>
  </si>
  <si>
    <t>70-74</t>
    <phoneticPr fontId="4"/>
  </si>
  <si>
    <t>65-69</t>
    <phoneticPr fontId="4"/>
  </si>
  <si>
    <t>60-64</t>
    <phoneticPr fontId="4"/>
  </si>
  <si>
    <t>55-59</t>
    <phoneticPr fontId="4"/>
  </si>
  <si>
    <t>50-54</t>
    <phoneticPr fontId="4"/>
  </si>
  <si>
    <t>45-49</t>
    <phoneticPr fontId="4"/>
  </si>
  <si>
    <t>40-44</t>
    <phoneticPr fontId="4"/>
  </si>
  <si>
    <t>35-39</t>
    <phoneticPr fontId="4"/>
  </si>
  <si>
    <t>30-34</t>
    <phoneticPr fontId="4"/>
  </si>
  <si>
    <t>25-29</t>
    <phoneticPr fontId="4"/>
  </si>
  <si>
    <t>20-24</t>
    <phoneticPr fontId="4"/>
  </si>
  <si>
    <t>15-19</t>
    <phoneticPr fontId="4"/>
  </si>
  <si>
    <t>10-14</t>
    <phoneticPr fontId="4"/>
  </si>
  <si>
    <t>5-9</t>
    <phoneticPr fontId="4"/>
  </si>
  <si>
    <t>0-4</t>
  </si>
  <si>
    <t>年齢</t>
    <rPh sb="0" eb="2">
      <t>ネンレイ</t>
    </rPh>
    <phoneticPr fontId="4"/>
  </si>
  <si>
    <t>総数（人）</t>
    <rPh sb="0" eb="2">
      <t>ソウスウ</t>
    </rPh>
    <rPh sb="3" eb="4">
      <t>ヒト</t>
    </rPh>
    <phoneticPr fontId="4"/>
  </si>
  <si>
    <t>（戸籍住民課）</t>
    <rPh sb="1" eb="3">
      <t>コセキ</t>
    </rPh>
    <rPh sb="3" eb="6">
      <t>ジュウミンカ</t>
    </rPh>
    <phoneticPr fontId="4"/>
  </si>
  <si>
    <t>人口</t>
    <rPh sb="0" eb="1">
      <t>ヒト</t>
    </rPh>
    <rPh sb="1" eb="2">
      <t>コウ</t>
    </rPh>
    <phoneticPr fontId="4"/>
  </si>
  <si>
    <t>世帯数</t>
    <rPh sb="0" eb="1">
      <t>ヨ</t>
    </rPh>
    <rPh sb="1" eb="2">
      <t>オビ</t>
    </rPh>
    <rPh sb="2" eb="3">
      <t>カズ</t>
    </rPh>
    <phoneticPr fontId="4"/>
  </si>
  <si>
    <t>年</t>
    <rPh sb="0" eb="1">
      <t>トシ</t>
    </rPh>
    <phoneticPr fontId="4"/>
  </si>
  <si>
    <t>対前年同月比</t>
    <rPh sb="0" eb="1">
      <t>タイ</t>
    </rPh>
    <rPh sb="1" eb="3">
      <t>ゼンネン</t>
    </rPh>
    <rPh sb="3" eb="6">
      <t>ドウゲツヒ</t>
    </rPh>
    <phoneticPr fontId="4"/>
  </si>
  <si>
    <t>前年同月との増減</t>
    <rPh sb="0" eb="2">
      <t>ゼンネン</t>
    </rPh>
    <rPh sb="2" eb="4">
      <t>ドウゲツ</t>
    </rPh>
    <rPh sb="6" eb="8">
      <t>ゾウゲン</t>
    </rPh>
    <phoneticPr fontId="4"/>
  </si>
  <si>
    <t>前年同月数</t>
    <rPh sb="0" eb="2">
      <t>ゼンネン</t>
    </rPh>
    <rPh sb="2" eb="4">
      <t>ドウゲツ</t>
    </rPh>
    <rPh sb="4" eb="5">
      <t>スウ</t>
    </rPh>
    <phoneticPr fontId="4"/>
  </si>
  <si>
    <t>合計</t>
    <rPh sb="0" eb="2">
      <t>ゴウケイ</t>
    </rPh>
    <phoneticPr fontId="4"/>
  </si>
  <si>
    <t>人口</t>
    <rPh sb="0" eb="1">
      <t>ヒト</t>
    </rPh>
    <rPh sb="1" eb="2">
      <t>クチ</t>
    </rPh>
    <phoneticPr fontId="4"/>
  </si>
  <si>
    <t>世帯数</t>
    <rPh sb="0" eb="3">
      <t>セタイスウ</t>
    </rPh>
    <phoneticPr fontId="4"/>
  </si>
  <si>
    <t>町名</t>
    <rPh sb="0" eb="1">
      <t>マチ</t>
    </rPh>
    <rPh sb="1" eb="2">
      <t>メイ</t>
    </rPh>
    <phoneticPr fontId="4"/>
  </si>
  <si>
    <t>（単位：世帯、人）</t>
    <rPh sb="1" eb="3">
      <t>タンイ</t>
    </rPh>
    <rPh sb="4" eb="6">
      <t>セタイ</t>
    </rPh>
    <rPh sb="7" eb="8">
      <t>ヒト</t>
    </rPh>
    <phoneticPr fontId="2"/>
  </si>
  <si>
    <t>町名</t>
    <rPh sb="0" eb="2">
      <t>チョウメイ</t>
    </rPh>
    <phoneticPr fontId="69"/>
  </si>
  <si>
    <t>ひとり暮らし高齢者数</t>
    <rPh sb="3" eb="4">
      <t>ク</t>
    </rPh>
    <rPh sb="6" eb="9">
      <t>コウレイシャ</t>
    </rPh>
    <rPh sb="9" eb="10">
      <t>スウ</t>
    </rPh>
    <phoneticPr fontId="4"/>
  </si>
  <si>
    <t>（１）高齢者人口構成</t>
    <phoneticPr fontId="4"/>
  </si>
  <si>
    <t>（選挙管理委員会事務局）</t>
    <phoneticPr fontId="4"/>
  </si>
  <si>
    <t>在外選挙人名簿</t>
    <phoneticPr fontId="4"/>
  </si>
  <si>
    <t>選挙人名簿</t>
    <phoneticPr fontId="4"/>
  </si>
  <si>
    <t>名簿</t>
  </si>
  <si>
    <t>(戸籍住民課)</t>
    <rPh sb="1" eb="3">
      <t>コセキ</t>
    </rPh>
    <rPh sb="3" eb="5">
      <t>ジュウミン</t>
    </rPh>
    <rPh sb="5" eb="6">
      <t>カ</t>
    </rPh>
    <phoneticPr fontId="4"/>
  </si>
  <si>
    <t>総人口に
占める割合</t>
    <rPh sb="0" eb="3">
      <t>ソウジンコウ</t>
    </rPh>
    <rPh sb="5" eb="6">
      <t>シ</t>
    </rPh>
    <rPh sb="8" eb="10">
      <t>ワリアイ</t>
    </rPh>
    <phoneticPr fontId="4"/>
  </si>
  <si>
    <t>生産年齢人口(15～64歳）</t>
    <phoneticPr fontId="4"/>
  </si>
  <si>
    <t>年少人口（0～14歳）</t>
    <phoneticPr fontId="4"/>
  </si>
  <si>
    <t>５歳児</t>
    <phoneticPr fontId="4"/>
  </si>
  <si>
    <t>４歳児</t>
    <phoneticPr fontId="4"/>
  </si>
  <si>
    <t>３歳児</t>
    <phoneticPr fontId="4"/>
  </si>
  <si>
    <t>２歳児</t>
    <phoneticPr fontId="4"/>
  </si>
  <si>
    <t>１歳児</t>
    <phoneticPr fontId="4"/>
  </si>
  <si>
    <t>０歳児</t>
    <phoneticPr fontId="4"/>
  </si>
  <si>
    <t>区議会事務局</t>
    <rPh sb="0" eb="1">
      <t>ク</t>
    </rPh>
    <rPh sb="1" eb="3">
      <t>ギカイ</t>
    </rPh>
    <rPh sb="3" eb="6">
      <t>ジムキョク</t>
    </rPh>
    <phoneticPr fontId="2"/>
  </si>
  <si>
    <t>ページ
リンク</t>
    <phoneticPr fontId="2"/>
  </si>
  <si>
    <t>凡例</t>
    <rPh sb="0" eb="2">
      <t>ハンレイ</t>
    </rPh>
    <phoneticPr fontId="2"/>
  </si>
  <si>
    <t>１　各表の符号の用法は次のとおり。</t>
    <rPh sb="2" eb="3">
      <t>カク</t>
    </rPh>
    <rPh sb="3" eb="4">
      <t>オモテ</t>
    </rPh>
    <rPh sb="5" eb="7">
      <t>フゴウ</t>
    </rPh>
    <rPh sb="8" eb="10">
      <t>ヨウホウ</t>
    </rPh>
    <rPh sb="11" eb="12">
      <t>ツギ</t>
    </rPh>
    <phoneticPr fontId="4"/>
  </si>
  <si>
    <t>　「－」・・・皆無又は該当数字がないもの</t>
    <rPh sb="7" eb="9">
      <t>カイム</t>
    </rPh>
    <rPh sb="9" eb="10">
      <t>マタ</t>
    </rPh>
    <rPh sb="11" eb="13">
      <t>ガイトウ</t>
    </rPh>
    <rPh sb="13" eb="15">
      <t>スウジ</t>
    </rPh>
    <phoneticPr fontId="4"/>
  </si>
  <si>
    <t>　「０」・・・表示単位未満を四捨五入した値が０となったもの</t>
    <rPh sb="7" eb="9">
      <t>ヒョウジ</t>
    </rPh>
    <rPh sb="9" eb="11">
      <t>タンイ</t>
    </rPh>
    <rPh sb="11" eb="13">
      <t>ミマン</t>
    </rPh>
    <rPh sb="14" eb="18">
      <t>シシャゴニュウ</t>
    </rPh>
    <rPh sb="20" eb="21">
      <t>アタイ</t>
    </rPh>
    <phoneticPr fontId="4"/>
  </si>
  <si>
    <t>　「…」・・・資料無し又は不詳のもの</t>
    <rPh sb="7" eb="9">
      <t>シリョウ</t>
    </rPh>
    <rPh sb="9" eb="10">
      <t>ナ</t>
    </rPh>
    <rPh sb="11" eb="12">
      <t>マタ</t>
    </rPh>
    <rPh sb="13" eb="15">
      <t>フショウ</t>
    </rPh>
    <phoneticPr fontId="4"/>
  </si>
  <si>
    <t>　「ｘ」・・・特定できる恐れ等により秘密を保持するため秘匿とするもの</t>
    <rPh sb="7" eb="9">
      <t>トクテイ</t>
    </rPh>
    <rPh sb="12" eb="13">
      <t>オソ</t>
    </rPh>
    <rPh sb="14" eb="15">
      <t>トウ</t>
    </rPh>
    <rPh sb="18" eb="20">
      <t>ヒミツ</t>
    </rPh>
    <rPh sb="21" eb="23">
      <t>ホジ</t>
    </rPh>
    <rPh sb="27" eb="29">
      <t>ヒトク</t>
    </rPh>
    <phoneticPr fontId="4"/>
  </si>
  <si>
    <t>　「△」・・・負数又は数値が減少しているもの</t>
    <rPh sb="7" eb="9">
      <t>フスウ</t>
    </rPh>
    <rPh sb="9" eb="10">
      <t>マタ</t>
    </rPh>
    <rPh sb="11" eb="13">
      <t>スウチ</t>
    </rPh>
    <rPh sb="14" eb="16">
      <t>ゲンショウ</t>
    </rPh>
    <phoneticPr fontId="4"/>
  </si>
  <si>
    <t>該当なし</t>
    <rPh sb="0" eb="2">
      <t>ガイトウ</t>
    </rPh>
    <phoneticPr fontId="4"/>
  </si>
  <si>
    <t>監査事務局</t>
    <rPh sb="0" eb="2">
      <t>カンサ</t>
    </rPh>
    <rPh sb="2" eb="5">
      <t>ジムキョク</t>
    </rPh>
    <phoneticPr fontId="2"/>
  </si>
  <si>
    <t>選挙管理委員会事務局</t>
    <rPh sb="0" eb="2">
      <t>センキョ</t>
    </rPh>
    <rPh sb="2" eb="4">
      <t>カンリ</t>
    </rPh>
    <rPh sb="4" eb="7">
      <t>イインカイ</t>
    </rPh>
    <rPh sb="7" eb="10">
      <t>ジムキョク</t>
    </rPh>
    <phoneticPr fontId="2"/>
  </si>
  <si>
    <t>２　数字の表示単位未満は、四捨五入することを原則とする。</t>
    <rPh sb="2" eb="4">
      <t>スウジ</t>
    </rPh>
    <rPh sb="5" eb="7">
      <t>ヒョウジ</t>
    </rPh>
    <rPh sb="7" eb="9">
      <t>タンイ</t>
    </rPh>
    <rPh sb="9" eb="11">
      <t>ミマン</t>
    </rPh>
    <rPh sb="13" eb="17">
      <t>シシャゴニュウ</t>
    </rPh>
    <rPh sb="22" eb="24">
      <t>ゲンソク</t>
    </rPh>
    <phoneticPr fontId="4"/>
  </si>
  <si>
    <t>　そのため、合計の数字と内訳の計とが一致しない場合がある。</t>
    <phoneticPr fontId="2"/>
  </si>
  <si>
    <t>政策経営部　政策企画課</t>
    <rPh sb="0" eb="2">
      <t>セイサク</t>
    </rPh>
    <rPh sb="2" eb="4">
      <t>ケイエイ</t>
    </rPh>
    <rPh sb="4" eb="5">
      <t>ブ</t>
    </rPh>
    <rPh sb="6" eb="8">
      <t>セイサク</t>
    </rPh>
    <rPh sb="8" eb="10">
      <t>キカク</t>
    </rPh>
    <rPh sb="10" eb="11">
      <t>カ</t>
    </rPh>
    <phoneticPr fontId="2"/>
  </si>
  <si>
    <t>政策経営部　財政課</t>
    <rPh sb="6" eb="8">
      <t>ザイセイ</t>
    </rPh>
    <rPh sb="8" eb="9">
      <t>カ</t>
    </rPh>
    <phoneticPr fontId="2"/>
  </si>
  <si>
    <t>政策経営部　情報システム課</t>
    <rPh sb="6" eb="8">
      <t>ジョウホウ</t>
    </rPh>
    <rPh sb="12" eb="13">
      <t>カ</t>
    </rPh>
    <phoneticPr fontId="2"/>
  </si>
  <si>
    <t>総務部　総務課</t>
    <rPh sb="0" eb="2">
      <t>ソウム</t>
    </rPh>
    <rPh sb="2" eb="3">
      <t>ブ</t>
    </rPh>
    <rPh sb="4" eb="6">
      <t>ソウム</t>
    </rPh>
    <rPh sb="6" eb="7">
      <t>カ</t>
    </rPh>
    <phoneticPr fontId="2"/>
  </si>
  <si>
    <t>総務部　秘書課</t>
    <rPh sb="4" eb="7">
      <t>ヒショカ</t>
    </rPh>
    <phoneticPr fontId="2"/>
  </si>
  <si>
    <t>総務部　広報課</t>
    <rPh sb="4" eb="7">
      <t>コウホウカ</t>
    </rPh>
    <phoneticPr fontId="2"/>
  </si>
  <si>
    <t>総務部　すぐやる課</t>
    <rPh sb="8" eb="9">
      <t>カ</t>
    </rPh>
    <phoneticPr fontId="2"/>
  </si>
  <si>
    <t>総務部　人権推進課</t>
    <rPh sb="4" eb="6">
      <t>ジンケン</t>
    </rPh>
    <rPh sb="6" eb="8">
      <t>スイシン</t>
    </rPh>
    <rPh sb="8" eb="9">
      <t>カ</t>
    </rPh>
    <phoneticPr fontId="2"/>
  </si>
  <si>
    <t>総務部　人事課</t>
    <rPh sb="4" eb="6">
      <t>ジンジ</t>
    </rPh>
    <rPh sb="6" eb="7">
      <t>カ</t>
    </rPh>
    <phoneticPr fontId="2"/>
  </si>
  <si>
    <t>総務部　人材育成課</t>
    <rPh sb="4" eb="6">
      <t>ジンザイ</t>
    </rPh>
    <rPh sb="6" eb="8">
      <t>イクセイ</t>
    </rPh>
    <rPh sb="8" eb="9">
      <t>カ</t>
    </rPh>
    <phoneticPr fontId="2"/>
  </si>
  <si>
    <t>総務部　契約管財課</t>
    <rPh sb="4" eb="6">
      <t>ケイヤク</t>
    </rPh>
    <rPh sb="6" eb="8">
      <t>カンザイ</t>
    </rPh>
    <rPh sb="8" eb="9">
      <t>カ</t>
    </rPh>
    <phoneticPr fontId="2"/>
  </si>
  <si>
    <t>総務部　収納対策課</t>
    <rPh sb="4" eb="6">
      <t>シュウノウ</t>
    </rPh>
    <rPh sb="6" eb="9">
      <t>タイサクカ</t>
    </rPh>
    <phoneticPr fontId="2"/>
  </si>
  <si>
    <t>総務部　税務課</t>
    <rPh sb="4" eb="7">
      <t>ゼイムカ</t>
    </rPh>
    <phoneticPr fontId="2"/>
  </si>
  <si>
    <t>施設部　施設管理課</t>
    <rPh sb="0" eb="2">
      <t>シセツ</t>
    </rPh>
    <rPh sb="2" eb="3">
      <t>ブ</t>
    </rPh>
    <rPh sb="4" eb="6">
      <t>シセツ</t>
    </rPh>
    <rPh sb="6" eb="8">
      <t>カンリ</t>
    </rPh>
    <rPh sb="8" eb="9">
      <t>カ</t>
    </rPh>
    <phoneticPr fontId="2"/>
  </si>
  <si>
    <t>施設部　営繕課</t>
    <rPh sb="4" eb="6">
      <t>エイゼン</t>
    </rPh>
    <rPh sb="6" eb="7">
      <t>カ</t>
    </rPh>
    <phoneticPr fontId="2"/>
  </si>
  <si>
    <t>施設部　施設維持課</t>
    <rPh sb="4" eb="6">
      <t>シセツ</t>
    </rPh>
    <rPh sb="6" eb="9">
      <t>イジカ</t>
    </rPh>
    <phoneticPr fontId="2"/>
  </si>
  <si>
    <t>地域振興部　戸籍住民課（区民事務所を含む）</t>
    <rPh sb="6" eb="8">
      <t>コセキ</t>
    </rPh>
    <rPh sb="8" eb="11">
      <t>ジュウミンカ</t>
    </rPh>
    <rPh sb="12" eb="14">
      <t>クミン</t>
    </rPh>
    <rPh sb="14" eb="16">
      <t>ジム</t>
    </rPh>
    <rPh sb="16" eb="17">
      <t>ショ</t>
    </rPh>
    <rPh sb="18" eb="19">
      <t>フク</t>
    </rPh>
    <phoneticPr fontId="2"/>
  </si>
  <si>
    <t>地域振興部　危機管理課</t>
    <rPh sb="6" eb="8">
      <t>キキ</t>
    </rPh>
    <rPh sb="8" eb="10">
      <t>カンリ</t>
    </rPh>
    <rPh sb="10" eb="11">
      <t>カ</t>
    </rPh>
    <phoneticPr fontId="2"/>
  </si>
  <si>
    <t>地域振興部　地域防災課</t>
    <rPh sb="6" eb="8">
      <t>チイキ</t>
    </rPh>
    <rPh sb="8" eb="10">
      <t>ボウサイ</t>
    </rPh>
    <rPh sb="10" eb="11">
      <t>カ</t>
    </rPh>
    <phoneticPr fontId="2"/>
  </si>
  <si>
    <t>地域振興部　生活安全課</t>
    <rPh sb="6" eb="8">
      <t>セイカツ</t>
    </rPh>
    <rPh sb="8" eb="11">
      <t>アンゼンカ</t>
    </rPh>
    <phoneticPr fontId="2"/>
  </si>
  <si>
    <t>地域振興部　文化国際課</t>
    <rPh sb="6" eb="8">
      <t>ブンカ</t>
    </rPh>
    <rPh sb="8" eb="10">
      <t>コクサイ</t>
    </rPh>
    <rPh sb="10" eb="11">
      <t>カ</t>
    </rPh>
    <phoneticPr fontId="2"/>
  </si>
  <si>
    <t>環境部　環境課</t>
    <rPh sb="0" eb="3">
      <t>カンキョウブ</t>
    </rPh>
    <rPh sb="4" eb="6">
      <t>カンキョウ</t>
    </rPh>
    <rPh sb="6" eb="7">
      <t>カ</t>
    </rPh>
    <phoneticPr fontId="2"/>
  </si>
  <si>
    <t>産業観光部　産業経済課（消費生活センターを含む）</t>
    <rPh sb="0" eb="2">
      <t>サンギョウ</t>
    </rPh>
    <rPh sb="2" eb="4">
      <t>カンコウ</t>
    </rPh>
    <rPh sb="4" eb="5">
      <t>ブ</t>
    </rPh>
    <rPh sb="6" eb="8">
      <t>サンギョウ</t>
    </rPh>
    <rPh sb="8" eb="10">
      <t>ケイザイ</t>
    </rPh>
    <rPh sb="10" eb="11">
      <t>カ</t>
    </rPh>
    <rPh sb="12" eb="14">
      <t>ショウヒ</t>
    </rPh>
    <rPh sb="14" eb="16">
      <t>セイカツ</t>
    </rPh>
    <rPh sb="21" eb="22">
      <t>フク</t>
    </rPh>
    <phoneticPr fontId="2"/>
  </si>
  <si>
    <t>産業観光部　商工振興課</t>
    <rPh sb="6" eb="8">
      <t>ショウコウ</t>
    </rPh>
    <rPh sb="8" eb="11">
      <t>シンコウカ</t>
    </rPh>
    <phoneticPr fontId="2"/>
  </si>
  <si>
    <t>産業観光部　観光課</t>
    <rPh sb="6" eb="9">
      <t>カンコウカ</t>
    </rPh>
    <phoneticPr fontId="2"/>
  </si>
  <si>
    <t>環境部　リサイクル清掃課</t>
    <rPh sb="9" eb="11">
      <t>セイソウ</t>
    </rPh>
    <rPh sb="11" eb="12">
      <t>カ</t>
    </rPh>
    <phoneticPr fontId="2"/>
  </si>
  <si>
    <t>環境部　清掃事務所</t>
    <rPh sb="4" eb="6">
      <t>セイソウ</t>
    </rPh>
    <rPh sb="6" eb="8">
      <t>ジム</t>
    </rPh>
    <rPh sb="8" eb="9">
      <t>ショ</t>
    </rPh>
    <phoneticPr fontId="2"/>
  </si>
  <si>
    <t>福祉部　福祉管理課</t>
    <rPh sb="0" eb="2">
      <t>フクシ</t>
    </rPh>
    <rPh sb="2" eb="3">
      <t>ブ</t>
    </rPh>
    <rPh sb="4" eb="6">
      <t>フクシ</t>
    </rPh>
    <rPh sb="6" eb="9">
      <t>カンリカ</t>
    </rPh>
    <phoneticPr fontId="2"/>
  </si>
  <si>
    <t>福祉部　高齢者支援課（シニア活動支援センター含む）</t>
    <rPh sb="4" eb="7">
      <t>コウレイシャ</t>
    </rPh>
    <rPh sb="7" eb="9">
      <t>シエン</t>
    </rPh>
    <rPh sb="9" eb="10">
      <t>カ</t>
    </rPh>
    <rPh sb="14" eb="16">
      <t>カツドウ</t>
    </rPh>
    <rPh sb="16" eb="18">
      <t>シエン</t>
    </rPh>
    <rPh sb="22" eb="23">
      <t>フク</t>
    </rPh>
    <phoneticPr fontId="2"/>
  </si>
  <si>
    <t>福祉部　障害福祉課</t>
    <rPh sb="4" eb="6">
      <t>ショウガイ</t>
    </rPh>
    <rPh sb="6" eb="9">
      <t>フクシカ</t>
    </rPh>
    <phoneticPr fontId="2"/>
  </si>
  <si>
    <t>福祉部　障害者施設課</t>
    <rPh sb="4" eb="7">
      <t>ショウガイシャ</t>
    </rPh>
    <rPh sb="7" eb="10">
      <t>シセツカ</t>
    </rPh>
    <phoneticPr fontId="2"/>
  </si>
  <si>
    <t>福祉部　国保年金課</t>
    <rPh sb="4" eb="6">
      <t>コクホ</t>
    </rPh>
    <rPh sb="6" eb="8">
      <t>ネンキン</t>
    </rPh>
    <rPh sb="8" eb="9">
      <t>カ</t>
    </rPh>
    <phoneticPr fontId="2"/>
  </si>
  <si>
    <t>福祉部　介護保険課</t>
    <rPh sb="4" eb="6">
      <t>カイゴ</t>
    </rPh>
    <rPh sb="6" eb="8">
      <t>ホケン</t>
    </rPh>
    <rPh sb="8" eb="9">
      <t>カ</t>
    </rPh>
    <phoneticPr fontId="2"/>
  </si>
  <si>
    <t>福祉部　西生活課・東生活課</t>
    <rPh sb="4" eb="5">
      <t>ニシ</t>
    </rPh>
    <rPh sb="5" eb="7">
      <t>セイカツ</t>
    </rPh>
    <rPh sb="7" eb="8">
      <t>カ</t>
    </rPh>
    <rPh sb="9" eb="10">
      <t>ヒガシ</t>
    </rPh>
    <rPh sb="10" eb="12">
      <t>セイカツ</t>
    </rPh>
    <rPh sb="12" eb="13">
      <t>カ</t>
    </rPh>
    <phoneticPr fontId="2"/>
  </si>
  <si>
    <t>健康部　地域保健課</t>
    <rPh sb="0" eb="2">
      <t>ケンコウ</t>
    </rPh>
    <rPh sb="2" eb="3">
      <t>ブ</t>
    </rPh>
    <rPh sb="4" eb="6">
      <t>チイキ</t>
    </rPh>
    <rPh sb="6" eb="8">
      <t>ホケン</t>
    </rPh>
    <rPh sb="8" eb="9">
      <t>カ</t>
    </rPh>
    <phoneticPr fontId="2"/>
  </si>
  <si>
    <t>健康部　生活衛生課</t>
    <rPh sb="4" eb="6">
      <t>セイカツ</t>
    </rPh>
    <rPh sb="6" eb="9">
      <t>エイセイカ</t>
    </rPh>
    <phoneticPr fontId="2"/>
  </si>
  <si>
    <t>健康部　健康づくり課</t>
    <rPh sb="4" eb="6">
      <t>ケンコウ</t>
    </rPh>
    <rPh sb="9" eb="10">
      <t>カ</t>
    </rPh>
    <phoneticPr fontId="2"/>
  </si>
  <si>
    <t>健康部　保健予防課</t>
    <rPh sb="0" eb="2">
      <t>ケンコウ</t>
    </rPh>
    <rPh sb="2" eb="3">
      <t>ブ</t>
    </rPh>
    <rPh sb="4" eb="6">
      <t>ホケン</t>
    </rPh>
    <rPh sb="6" eb="9">
      <t>ヨボウカホケンヨボウカ</t>
    </rPh>
    <phoneticPr fontId="2"/>
  </si>
  <si>
    <t>健康部　青戸保健センター</t>
    <rPh sb="0" eb="2">
      <t>ケンコウ</t>
    </rPh>
    <rPh sb="2" eb="3">
      <t>ブ</t>
    </rPh>
    <rPh sb="4" eb="6">
      <t>アオト</t>
    </rPh>
    <rPh sb="6" eb="8">
      <t>ホケン</t>
    </rPh>
    <phoneticPr fontId="2"/>
  </si>
  <si>
    <t>健康部　金町保健センター</t>
    <rPh sb="4" eb="6">
      <t>カナマチ</t>
    </rPh>
    <rPh sb="6" eb="8">
      <t>ホケン</t>
    </rPh>
    <phoneticPr fontId="2"/>
  </si>
  <si>
    <t>子育て支援部　保育課</t>
    <rPh sb="7" eb="9">
      <t>ホイク</t>
    </rPh>
    <rPh sb="9" eb="10">
      <t>カ</t>
    </rPh>
    <phoneticPr fontId="2"/>
  </si>
  <si>
    <t>子育て支援部　子ども家庭支援課</t>
    <rPh sb="7" eb="8">
      <t>コ</t>
    </rPh>
    <rPh sb="10" eb="12">
      <t>カテイ</t>
    </rPh>
    <rPh sb="12" eb="14">
      <t>シエン</t>
    </rPh>
    <rPh sb="14" eb="15">
      <t>カ</t>
    </rPh>
    <phoneticPr fontId="2"/>
  </si>
  <si>
    <t>子育て支援部　児童相談所開設準備室</t>
    <rPh sb="7" eb="9">
      <t>ジドウ</t>
    </rPh>
    <rPh sb="9" eb="11">
      <t>ソウダン</t>
    </rPh>
    <rPh sb="11" eb="12">
      <t>ジョ</t>
    </rPh>
    <rPh sb="12" eb="14">
      <t>カイセツ</t>
    </rPh>
    <rPh sb="14" eb="17">
      <t>ジュンビシツ</t>
    </rPh>
    <phoneticPr fontId="2"/>
  </si>
  <si>
    <t>都市整備部　調整課</t>
    <rPh sb="0" eb="2">
      <t>トシ</t>
    </rPh>
    <rPh sb="2" eb="4">
      <t>セイビ</t>
    </rPh>
    <rPh sb="4" eb="5">
      <t>ブ</t>
    </rPh>
    <rPh sb="6" eb="8">
      <t>チョウセイ</t>
    </rPh>
    <rPh sb="8" eb="9">
      <t>カ</t>
    </rPh>
    <phoneticPr fontId="2"/>
  </si>
  <si>
    <t>都市整備部　交通政策課</t>
    <rPh sb="6" eb="8">
      <t>コウツウ</t>
    </rPh>
    <rPh sb="8" eb="11">
      <t>セイサクカ</t>
    </rPh>
    <phoneticPr fontId="2"/>
  </si>
  <si>
    <t>都市整備部　都市計画課</t>
    <rPh sb="6" eb="8">
      <t>トシ</t>
    </rPh>
    <rPh sb="8" eb="10">
      <t>ケイカク</t>
    </rPh>
    <rPh sb="10" eb="11">
      <t>カ</t>
    </rPh>
    <phoneticPr fontId="2"/>
  </si>
  <si>
    <t>都市整備部　住環境整備課</t>
    <rPh sb="6" eb="9">
      <t>ジュウカンキョウ</t>
    </rPh>
    <rPh sb="9" eb="11">
      <t>セイビ</t>
    </rPh>
    <rPh sb="11" eb="12">
      <t>カ</t>
    </rPh>
    <phoneticPr fontId="2"/>
  </si>
  <si>
    <t>都市整備部　建築課</t>
    <rPh sb="6" eb="9">
      <t>ケンチクカ</t>
    </rPh>
    <phoneticPr fontId="2"/>
  </si>
  <si>
    <t>都市整備部　道路管理課</t>
    <rPh sb="6" eb="8">
      <t>ドウロ</t>
    </rPh>
    <rPh sb="8" eb="10">
      <t>カンリ</t>
    </rPh>
    <rPh sb="10" eb="11">
      <t>カ</t>
    </rPh>
    <phoneticPr fontId="2"/>
  </si>
  <si>
    <t>都市整備部　道路建設課</t>
    <rPh sb="6" eb="8">
      <t>ドウロ</t>
    </rPh>
    <rPh sb="8" eb="10">
      <t>ケンセツ</t>
    </rPh>
    <rPh sb="10" eb="11">
      <t>カ</t>
    </rPh>
    <phoneticPr fontId="2"/>
  </si>
  <si>
    <t>都市整備部　道路補修課</t>
    <rPh sb="6" eb="8">
      <t>ドウロ</t>
    </rPh>
    <rPh sb="8" eb="10">
      <t>ホシュウ</t>
    </rPh>
    <rPh sb="10" eb="11">
      <t>カ</t>
    </rPh>
    <phoneticPr fontId="2"/>
  </si>
  <si>
    <t>都市整備部　公園課</t>
    <rPh sb="6" eb="9">
      <t>コウエンカ</t>
    </rPh>
    <phoneticPr fontId="2"/>
  </si>
  <si>
    <t>会計管理室　会計管理課</t>
    <rPh sb="0" eb="2">
      <t>カイケイ</t>
    </rPh>
    <rPh sb="2" eb="4">
      <t>カンリ</t>
    </rPh>
    <rPh sb="4" eb="5">
      <t>シツ</t>
    </rPh>
    <rPh sb="6" eb="8">
      <t>カイケイ</t>
    </rPh>
    <rPh sb="8" eb="10">
      <t>カンリ</t>
    </rPh>
    <rPh sb="10" eb="11">
      <t>カ</t>
    </rPh>
    <phoneticPr fontId="2"/>
  </si>
  <si>
    <t>教育委員会事務局　教育総務課</t>
    <rPh sb="0" eb="2">
      <t>キョウイク</t>
    </rPh>
    <rPh sb="2" eb="5">
      <t>イインカイ</t>
    </rPh>
    <rPh sb="5" eb="8">
      <t>ジムキョク</t>
    </rPh>
    <rPh sb="9" eb="11">
      <t>キョウイク</t>
    </rPh>
    <rPh sb="11" eb="14">
      <t>ソウムカ</t>
    </rPh>
    <phoneticPr fontId="2"/>
  </si>
  <si>
    <t>教育委員会事務局　学務課</t>
    <rPh sb="9" eb="12">
      <t>ガクムカ</t>
    </rPh>
    <phoneticPr fontId="2"/>
  </si>
  <si>
    <t>教育委員会事務局　指導室（総合教育センター、科学教育センターを含む）</t>
    <rPh sb="9" eb="11">
      <t>シドウ</t>
    </rPh>
    <rPh sb="11" eb="12">
      <t>シツ</t>
    </rPh>
    <rPh sb="13" eb="15">
      <t>ソウゴウ</t>
    </rPh>
    <rPh sb="15" eb="17">
      <t>キョウイク</t>
    </rPh>
    <rPh sb="22" eb="24">
      <t>カガク</t>
    </rPh>
    <rPh sb="24" eb="26">
      <t>キョウイク</t>
    </rPh>
    <rPh sb="31" eb="32">
      <t>フク</t>
    </rPh>
    <phoneticPr fontId="2"/>
  </si>
  <si>
    <t>教育委員会事務局　地域教育課</t>
    <rPh sb="9" eb="11">
      <t>チイキ</t>
    </rPh>
    <rPh sb="11" eb="13">
      <t>キョウイク</t>
    </rPh>
    <rPh sb="13" eb="14">
      <t>カ</t>
    </rPh>
    <phoneticPr fontId="2"/>
  </si>
  <si>
    <t>教育委員会事務局　放課後支援課</t>
    <rPh sb="9" eb="12">
      <t>ホウカゴ</t>
    </rPh>
    <rPh sb="12" eb="14">
      <t>シエン</t>
    </rPh>
    <rPh sb="14" eb="15">
      <t>カ</t>
    </rPh>
    <phoneticPr fontId="2"/>
  </si>
  <si>
    <t>教育委員会事務局　生涯学習課</t>
    <rPh sb="9" eb="14">
      <t>ショウガイガクシュウカ</t>
    </rPh>
    <phoneticPr fontId="2"/>
  </si>
  <si>
    <t>教育委員会事務局　生涯スポーツ課</t>
    <rPh sb="9" eb="11">
      <t>ショウガイ</t>
    </rPh>
    <rPh sb="15" eb="16">
      <t>カ</t>
    </rPh>
    <phoneticPr fontId="2"/>
  </si>
  <si>
    <t>教育委員会事務局　中央図書館</t>
    <rPh sb="9" eb="11">
      <t>チュウオウ</t>
    </rPh>
    <rPh sb="11" eb="14">
      <t>トショカン</t>
    </rPh>
    <phoneticPr fontId="2"/>
  </si>
  <si>
    <t>-</t>
    <phoneticPr fontId="2"/>
  </si>
  <si>
    <t>目次内リンク</t>
    <rPh sb="0" eb="2">
      <t>モクジ</t>
    </rPh>
    <rPh sb="2" eb="3">
      <t>ナイ</t>
    </rPh>
    <phoneticPr fontId="2"/>
  </si>
  <si>
    <t>［１］１　面積・世帯・人口</t>
    <rPh sb="5" eb="7">
      <t>メンセキ</t>
    </rPh>
    <rPh sb="8" eb="10">
      <t>セタイ</t>
    </rPh>
    <rPh sb="11" eb="13">
      <t>ジンコウ</t>
    </rPh>
    <phoneticPr fontId="4"/>
  </si>
  <si>
    <t>項目</t>
    <rPh sb="0" eb="2">
      <t>コウモク</t>
    </rPh>
    <phoneticPr fontId="66"/>
  </si>
  <si>
    <t>所属</t>
  </si>
  <si>
    <t>参事</t>
  </si>
  <si>
    <t>副参事</t>
  </si>
  <si>
    <t>主事等</t>
    <rPh sb="2" eb="3">
      <t>トウ</t>
    </rPh>
    <phoneticPr fontId="21"/>
  </si>
  <si>
    <t>本庁舎内所属小計</t>
    <rPh sb="0" eb="1">
      <t>ホン</t>
    </rPh>
    <rPh sb="1" eb="3">
      <t>チョウシャ</t>
    </rPh>
    <rPh sb="3" eb="4">
      <t>ナイ</t>
    </rPh>
    <rPh sb="4" eb="6">
      <t>ショゾク</t>
    </rPh>
    <rPh sb="6" eb="8">
      <t>ショウケイ</t>
    </rPh>
    <phoneticPr fontId="21"/>
  </si>
  <si>
    <t>* 政策企画課 統計調査係</t>
    <rPh sb="2" eb="4">
      <t>セイサク</t>
    </rPh>
    <rPh sb="4" eb="6">
      <t>キカク</t>
    </rPh>
    <rPh sb="6" eb="7">
      <t>カ</t>
    </rPh>
    <rPh sb="8" eb="10">
      <t>トウケイ</t>
    </rPh>
    <rPh sb="10" eb="12">
      <t>チョウサ</t>
    </rPh>
    <rPh sb="12" eb="13">
      <t>ガカリ</t>
    </rPh>
    <phoneticPr fontId="21"/>
  </si>
  <si>
    <t>* 生活衛生課</t>
  </si>
  <si>
    <t>情報システム課</t>
    <rPh sb="0" eb="2">
      <t>ジョウホウ</t>
    </rPh>
    <rPh sb="6" eb="7">
      <t>カ</t>
    </rPh>
    <phoneticPr fontId="21"/>
  </si>
  <si>
    <t>* 健康づくり課</t>
  </si>
  <si>
    <t>総務部</t>
    <rPh sb="0" eb="2">
      <t>ソウム</t>
    </rPh>
    <rPh sb="2" eb="3">
      <t>ブ</t>
    </rPh>
    <phoneticPr fontId="21"/>
  </si>
  <si>
    <t>* 保健予防課</t>
  </si>
  <si>
    <t>広報課</t>
    <rPh sb="0" eb="3">
      <t>コウホウカ</t>
    </rPh>
    <phoneticPr fontId="21"/>
  </si>
  <si>
    <t>すぐやる課</t>
    <rPh sb="4" eb="5">
      <t>カ</t>
    </rPh>
    <phoneticPr fontId="21"/>
  </si>
  <si>
    <t>* すぐやる分室</t>
    <rPh sb="6" eb="8">
      <t>ブンシツ</t>
    </rPh>
    <phoneticPr fontId="21"/>
  </si>
  <si>
    <t>* 児童館</t>
  </si>
  <si>
    <t>* 人権推進課</t>
  </si>
  <si>
    <t>人事課</t>
    <rPh sb="0" eb="2">
      <t>ジンジ</t>
    </rPh>
    <rPh sb="2" eb="3">
      <t>カ</t>
    </rPh>
    <phoneticPr fontId="21"/>
  </si>
  <si>
    <t>* 人材育成課</t>
    <rPh sb="2" eb="4">
      <t>ジンザイ</t>
    </rPh>
    <rPh sb="4" eb="6">
      <t>イクセイ</t>
    </rPh>
    <rPh sb="6" eb="7">
      <t>カ</t>
    </rPh>
    <phoneticPr fontId="21"/>
  </si>
  <si>
    <t>契約管財課</t>
    <rPh sb="0" eb="2">
      <t>ケイヤク</t>
    </rPh>
    <rPh sb="2" eb="4">
      <t>カンザイ</t>
    </rPh>
    <rPh sb="4" eb="5">
      <t>カ</t>
    </rPh>
    <phoneticPr fontId="21"/>
  </si>
  <si>
    <t>* 保育園</t>
  </si>
  <si>
    <t>施設部</t>
    <rPh sb="0" eb="2">
      <t>シセツ</t>
    </rPh>
    <rPh sb="2" eb="3">
      <t>ブ</t>
    </rPh>
    <phoneticPr fontId="21"/>
  </si>
  <si>
    <t>施設管理課</t>
    <rPh sb="0" eb="2">
      <t>シセツ</t>
    </rPh>
    <rPh sb="2" eb="4">
      <t>カンリ</t>
    </rPh>
    <phoneticPr fontId="21"/>
  </si>
  <si>
    <t>* 施設維持課 施設維持担当係</t>
    <rPh sb="2" eb="4">
      <t>シセツ</t>
    </rPh>
    <rPh sb="4" eb="6">
      <t>イジ</t>
    </rPh>
    <rPh sb="6" eb="7">
      <t>カ</t>
    </rPh>
    <rPh sb="9" eb="10">
      <t>セツ</t>
    </rPh>
    <rPh sb="10" eb="12">
      <t>イジ</t>
    </rPh>
    <rPh sb="12" eb="14">
      <t>タントウ</t>
    </rPh>
    <rPh sb="14" eb="15">
      <t>ガカリ</t>
    </rPh>
    <phoneticPr fontId="21"/>
  </si>
  <si>
    <t>* 立石駅周辺地区街づくり事務所</t>
  </si>
  <si>
    <t>道路管理課</t>
  </si>
  <si>
    <t>* 道路保全事務所</t>
  </si>
  <si>
    <t>* 公園管理所</t>
  </si>
  <si>
    <t>* 商工振興課</t>
  </si>
  <si>
    <t>指導室</t>
  </si>
  <si>
    <t>* 総合教育センター</t>
  </si>
  <si>
    <t>* 清掃事務所</t>
  </si>
  <si>
    <t>福祉部</t>
  </si>
  <si>
    <t>福祉管理課</t>
  </si>
  <si>
    <t>* 郷土と天文の博物館</t>
  </si>
  <si>
    <t>* 生涯スポーツ課</t>
  </si>
  <si>
    <t>* 高齢者支援課 介護予防係</t>
    <rPh sb="2" eb="5">
      <t>コウレイシャ</t>
    </rPh>
    <rPh sb="5" eb="7">
      <t>シエン</t>
    </rPh>
    <rPh sb="7" eb="8">
      <t>カ</t>
    </rPh>
    <rPh sb="9" eb="11">
      <t>カイゴ</t>
    </rPh>
    <rPh sb="11" eb="13">
      <t>ヨボウ</t>
    </rPh>
    <rPh sb="13" eb="14">
      <t>ガカリ</t>
    </rPh>
    <phoneticPr fontId="21"/>
  </si>
  <si>
    <t>* シニア活動支援センター</t>
    <rPh sb="5" eb="7">
      <t>カツドウ</t>
    </rPh>
    <rPh sb="7" eb="9">
      <t>シエン</t>
    </rPh>
    <phoneticPr fontId="21"/>
  </si>
  <si>
    <t>* 障害福祉課 就労支援係</t>
    <rPh sb="2" eb="4">
      <t>ショウガイ</t>
    </rPh>
    <rPh sb="4" eb="7">
      <t>フクシカ</t>
    </rPh>
    <rPh sb="8" eb="10">
      <t>シュウロウ</t>
    </rPh>
    <rPh sb="10" eb="12">
      <t>シエン</t>
    </rPh>
    <rPh sb="12" eb="13">
      <t>ガカリ</t>
    </rPh>
    <phoneticPr fontId="21"/>
  </si>
  <si>
    <t>* 障害者施設課</t>
    <rPh sb="4" eb="5">
      <t>モノ</t>
    </rPh>
    <rPh sb="5" eb="7">
      <t>シセツ</t>
    </rPh>
    <rPh sb="7" eb="8">
      <t>カ</t>
    </rPh>
    <phoneticPr fontId="21"/>
  </si>
  <si>
    <t>国保年金課</t>
  </si>
  <si>
    <t>介護保険課</t>
    <rPh sb="2" eb="4">
      <t>ホケン</t>
    </rPh>
    <phoneticPr fontId="21"/>
  </si>
  <si>
    <t>* 東生活課</t>
  </si>
  <si>
    <t>資料：総務部人事課</t>
    <phoneticPr fontId="2"/>
  </si>
  <si>
    <t>〇</t>
  </si>
  <si>
    <t>…</t>
  </si>
  <si>
    <t>［１］面積、人ロ</t>
    <phoneticPr fontId="4"/>
  </si>
  <si>
    <t>［２］選挙、区議会、執行機関</t>
    <rPh sb="3" eb="5">
      <t>センキョ</t>
    </rPh>
    <rPh sb="6" eb="9">
      <t>クギカイ</t>
    </rPh>
    <rPh sb="10" eb="12">
      <t>シッコウ</t>
    </rPh>
    <rPh sb="12" eb="14">
      <t>キカン</t>
    </rPh>
    <phoneticPr fontId="4"/>
  </si>
  <si>
    <t>１　選挙人名簿登録者数</t>
    <phoneticPr fontId="4"/>
  </si>
  <si>
    <t>２　議員</t>
    <phoneticPr fontId="4"/>
  </si>
  <si>
    <t>（単位：人）　　</t>
    <phoneticPr fontId="4"/>
  </si>
  <si>
    <t>５　行政委員会</t>
    <phoneticPr fontId="4"/>
  </si>
  <si>
    <t>企画担当係（５）、経営改革担当係、統計調査係</t>
    <rPh sb="0" eb="2">
      <t>キカク</t>
    </rPh>
    <rPh sb="2" eb="4">
      <t>タントウ</t>
    </rPh>
    <rPh sb="4" eb="5">
      <t>カカリ</t>
    </rPh>
    <rPh sb="9" eb="11">
      <t>ケイエイ</t>
    </rPh>
    <rPh sb="11" eb="13">
      <t>カイカク</t>
    </rPh>
    <rPh sb="13" eb="15">
      <t>タントウ</t>
    </rPh>
    <rPh sb="15" eb="16">
      <t>カカリ</t>
    </rPh>
    <rPh sb="17" eb="19">
      <t>トウケイ</t>
    </rPh>
    <phoneticPr fontId="4"/>
  </si>
  <si>
    <t>デジタル推進
担当部長</t>
    <rPh sb="4" eb="6">
      <t>スイシン</t>
    </rPh>
    <rPh sb="7" eb="9">
      <t>タントウ</t>
    </rPh>
    <rPh sb="9" eb="11">
      <t>ブチョウ</t>
    </rPh>
    <phoneticPr fontId="4"/>
  </si>
  <si>
    <t>◇協働推進担当課長</t>
    <rPh sb="1" eb="3">
      <t>キョウドウ</t>
    </rPh>
    <rPh sb="3" eb="5">
      <t>スイシン</t>
    </rPh>
    <rPh sb="5" eb="7">
      <t>タントウ</t>
    </rPh>
    <rPh sb="7" eb="9">
      <t>カチョウ</t>
    </rPh>
    <phoneticPr fontId="4"/>
  </si>
  <si>
    <t>◆デジタル推進担当課長</t>
    <rPh sb="5" eb="7">
      <t>スイシン</t>
    </rPh>
    <rPh sb="7" eb="9">
      <t>タントウ</t>
    </rPh>
    <rPh sb="9" eb="11">
      <t>カチョウ</t>
    </rPh>
    <phoneticPr fontId="4"/>
  </si>
  <si>
    <t>ＳＤＧｓ推進担当部長</t>
    <rPh sb="4" eb="6">
      <t>スイシン</t>
    </rPh>
    <rPh sb="6" eb="8">
      <t>タントウ</t>
    </rPh>
    <rPh sb="8" eb="10">
      <t>ブチョウ</t>
    </rPh>
    <phoneticPr fontId="4"/>
  </si>
  <si>
    <t>◇ＳＤＧｓ推進担当課長</t>
    <rPh sb="5" eb="7">
      <t>スイシン</t>
    </rPh>
    <rPh sb="7" eb="9">
      <t>タントウ</t>
    </rPh>
    <rPh sb="9" eb="11">
      <t>カチョウ</t>
    </rPh>
    <phoneticPr fontId="4"/>
  </si>
  <si>
    <t>◆情報システム課</t>
    <rPh sb="1" eb="3">
      <t>ジョウホウ</t>
    </rPh>
    <rPh sb="7" eb="8">
      <t>カ</t>
    </rPh>
    <phoneticPr fontId="4"/>
  </si>
  <si>
    <t>庶務係、地域活動係、地域施設係、地区センター（１９）、</t>
    <rPh sb="0" eb="2">
      <t>ショム</t>
    </rPh>
    <rPh sb="2" eb="3">
      <t>カカリ</t>
    </rPh>
    <rPh sb="4" eb="6">
      <t>チイキ</t>
    </rPh>
    <rPh sb="6" eb="8">
      <t>カツドウ</t>
    </rPh>
    <rPh sb="8" eb="9">
      <t>カカリ</t>
    </rPh>
    <rPh sb="10" eb="12">
      <t>チイキ</t>
    </rPh>
    <rPh sb="12" eb="14">
      <t>シセツ</t>
    </rPh>
    <rPh sb="14" eb="15">
      <t>カカリ</t>
    </rPh>
    <rPh sb="16" eb="18">
      <t>チク</t>
    </rPh>
    <phoneticPr fontId="4"/>
  </si>
  <si>
    <t>新小岩地域活動センター</t>
    <rPh sb="0" eb="1">
      <t>シン</t>
    </rPh>
    <rPh sb="3" eb="5">
      <t>チイキ</t>
    </rPh>
    <rPh sb="5" eb="7">
      <t>カツドウ</t>
    </rPh>
    <phoneticPr fontId="4"/>
  </si>
  <si>
    <t>管理係、住民記録係、戸籍届出係、マイナンバーカード担当係、</t>
    <rPh sb="0" eb="2">
      <t>カンリ</t>
    </rPh>
    <rPh sb="2" eb="3">
      <t>カカ</t>
    </rPh>
    <rPh sb="10" eb="12">
      <t>コセキ</t>
    </rPh>
    <rPh sb="12" eb="14">
      <t>トドケデ</t>
    </rPh>
    <rPh sb="14" eb="15">
      <t>カカリ</t>
    </rPh>
    <rPh sb="25" eb="27">
      <t>タントウ</t>
    </rPh>
    <rPh sb="27" eb="28">
      <t>カカリ</t>
    </rPh>
    <phoneticPr fontId="4"/>
  </si>
  <si>
    <t>区民事務所（６）</t>
    <phoneticPr fontId="4"/>
  </si>
  <si>
    <t>※下線の部署が
　福祉事務所</t>
    <phoneticPr fontId="4"/>
  </si>
  <si>
    <t>発達支援第一係、発達支援第二係、発達支援第三係、発達支援第四係</t>
    <rPh sb="4" eb="6">
      <t>ダイイチ</t>
    </rPh>
    <rPh sb="12" eb="14">
      <t>ダイニ</t>
    </rPh>
    <rPh sb="21" eb="22">
      <t>サン</t>
    </rPh>
    <rPh sb="29" eb="30">
      <t>４</t>
    </rPh>
    <phoneticPr fontId="4"/>
  </si>
  <si>
    <t>※二重下線の部署
　が保健所</t>
    <phoneticPr fontId="4"/>
  </si>
  <si>
    <t>感染症対策係、</t>
    <rPh sb="0" eb="3">
      <t>カンセンショウ</t>
    </rPh>
    <rPh sb="3" eb="5">
      <t>タイサク</t>
    </rPh>
    <rPh sb="5" eb="6">
      <t>カカリ</t>
    </rPh>
    <phoneticPr fontId="4"/>
  </si>
  <si>
    <t>児童相談所
開設準備
担当部長</t>
    <phoneticPr fontId="4"/>
  </si>
  <si>
    <t>◆子ども家庭支援課</t>
    <rPh sb="1" eb="2">
      <t>コ</t>
    </rPh>
    <rPh sb="4" eb="6">
      <t>カテイ</t>
    </rPh>
    <rPh sb="6" eb="8">
      <t>シエン</t>
    </rPh>
    <rPh sb="8" eb="9">
      <t>カ</t>
    </rPh>
    <phoneticPr fontId="4"/>
  </si>
  <si>
    <t>◆児童相談所運営準備担当課長</t>
    <rPh sb="1" eb="3">
      <t>ジドウ</t>
    </rPh>
    <rPh sb="3" eb="5">
      <t>ソウダン</t>
    </rPh>
    <rPh sb="5" eb="6">
      <t>ショ</t>
    </rPh>
    <rPh sb="6" eb="8">
      <t>ウンエイ</t>
    </rPh>
    <rPh sb="12" eb="14">
      <t>カチョウ</t>
    </rPh>
    <phoneticPr fontId="4"/>
  </si>
  <si>
    <t>◆一時保護所運営準備担当課長</t>
    <rPh sb="1" eb="3">
      <t>イチジ</t>
    </rPh>
    <rPh sb="3" eb="5">
      <t>ホゴ</t>
    </rPh>
    <rPh sb="6" eb="8">
      <t>ウンエイ</t>
    </rPh>
    <rPh sb="12" eb="14">
      <t>カチョウ</t>
    </rPh>
    <phoneticPr fontId="4"/>
  </si>
  <si>
    <t>交通・都市
施設担当
部長</t>
    <rPh sb="0" eb="2">
      <t>コウツウ</t>
    </rPh>
    <rPh sb="3" eb="5">
      <t>トシ</t>
    </rPh>
    <rPh sb="6" eb="8">
      <t>シセツ</t>
    </rPh>
    <rPh sb="8" eb="10">
      <t>タントウ</t>
    </rPh>
    <rPh sb="11" eb="13">
      <t>ブチョウ</t>
    </rPh>
    <phoneticPr fontId="4"/>
  </si>
  <si>
    <t>学校施設係、学校環境整備担当係</t>
    <rPh sb="0" eb="2">
      <t>ガッコウ</t>
    </rPh>
    <rPh sb="2" eb="4">
      <t>シセツ</t>
    </rPh>
    <rPh sb="4" eb="5">
      <t>カカリ</t>
    </rPh>
    <phoneticPr fontId="4"/>
  </si>
  <si>
    <t>学校環境整備担当課長</t>
    <rPh sb="0" eb="2">
      <t>ガッコウ</t>
    </rPh>
    <rPh sb="2" eb="4">
      <t>カンキョウ</t>
    </rPh>
    <rPh sb="4" eb="6">
      <t>セイビ</t>
    </rPh>
    <rPh sb="6" eb="8">
      <t>タントウ</t>
    </rPh>
    <rPh sb="8" eb="10">
      <t>カチョウ</t>
    </rPh>
    <phoneticPr fontId="4"/>
  </si>
  <si>
    <t>教育振興係、事務係、教育情報係、教育環境調整係、指導主事、</t>
    <rPh sb="0" eb="2">
      <t>キョウイク</t>
    </rPh>
    <rPh sb="2" eb="4">
      <t>シンコウ</t>
    </rPh>
    <rPh sb="4" eb="5">
      <t>カカリ</t>
    </rPh>
    <rPh sb="6" eb="8">
      <t>ジム</t>
    </rPh>
    <rPh sb="8" eb="9">
      <t>カカリ</t>
    </rPh>
    <rPh sb="10" eb="12">
      <t>キョウイク</t>
    </rPh>
    <rPh sb="12" eb="14">
      <t>ジョウホウ</t>
    </rPh>
    <rPh sb="14" eb="15">
      <t>カカリ</t>
    </rPh>
    <rPh sb="16" eb="18">
      <t>キョウイク</t>
    </rPh>
    <rPh sb="18" eb="20">
      <t>カンキョウ</t>
    </rPh>
    <rPh sb="20" eb="22">
      <t>チョウセイ</t>
    </rPh>
    <rPh sb="22" eb="23">
      <t>カカリ</t>
    </rPh>
    <rPh sb="24" eb="26">
      <t>シドウ</t>
    </rPh>
    <phoneticPr fontId="4"/>
  </si>
  <si>
    <t>◆学校教育推進担当課長</t>
    <rPh sb="1" eb="3">
      <t>ガッコウ</t>
    </rPh>
    <rPh sb="3" eb="5">
      <t>キョウイク</t>
    </rPh>
    <rPh sb="5" eb="7">
      <t>スイシン</t>
    </rPh>
    <rPh sb="7" eb="9">
      <t>タントウ</t>
    </rPh>
    <rPh sb="9" eb="11">
      <t>カチョウ</t>
    </rPh>
    <phoneticPr fontId="4"/>
  </si>
  <si>
    <t>管理係、事業係、ランフェスタ係</t>
    <rPh sb="0" eb="2">
      <t>カンリ</t>
    </rPh>
    <rPh sb="2" eb="3">
      <t>カカリ</t>
    </rPh>
    <rPh sb="4" eb="6">
      <t>ジギョウ</t>
    </rPh>
    <rPh sb="6" eb="7">
      <t>カカリ</t>
    </rPh>
    <rPh sb="14" eb="15">
      <t>カカリ</t>
    </rPh>
    <phoneticPr fontId="4"/>
  </si>
  <si>
    <t>行財政改革に係る企画・調整、事務改善、行政組織、地方分権</t>
    <phoneticPr fontId="4"/>
  </si>
  <si>
    <t>ＳＤＧｓ推進担当課長</t>
    <rPh sb="4" eb="6">
      <t>スイシン</t>
    </rPh>
    <rPh sb="6" eb="8">
      <t>タントウ</t>
    </rPh>
    <rPh sb="8" eb="10">
      <t>カチョウ</t>
    </rPh>
    <phoneticPr fontId="4"/>
  </si>
  <si>
    <t>財政計画その他財務、予算の編成・執行統制、財政状況の公表、地方消費税交付金等の収納、課内庶務</t>
    <phoneticPr fontId="4"/>
  </si>
  <si>
    <t>情報システムガイドラインの運用等、電子自治体共同運営等、情報システム等に係るセキュリティ、課内庶務</t>
    <rPh sb="0" eb="2">
      <t>ジョウホウ</t>
    </rPh>
    <rPh sb="13" eb="15">
      <t>ウンヨウ</t>
    </rPh>
    <rPh sb="15" eb="16">
      <t>トウ</t>
    </rPh>
    <phoneticPr fontId="4"/>
  </si>
  <si>
    <t>区議会、名誉区民、区史の編集発行、庁中取締り・宿直、行政委員会との連絡、行政区域、部事務事業の調整・進行管理、ボランティア保険、自治体総合賠償責任保険、総合庁舎・付属施設の管理、代表電話、庁用自動車の管理等、部課内庶務</t>
    <phoneticPr fontId="4"/>
  </si>
  <si>
    <t>情報公開、個人情報の保護、情報セキュリティ委員会、情報セキュリティ監査、行政不服審査会、区政資料の収集・提供、文書の受領・発送・配布・保存、文書の交換、文書書庫・印刷室の管理</t>
    <phoneticPr fontId="4"/>
  </si>
  <si>
    <t>区長・副区長の秘書、儀礼・交際、その他特命事項、課内庶務</t>
    <phoneticPr fontId="4"/>
  </si>
  <si>
    <t>区政についての要望等の緊急処理・連絡調整、区民の要望・苦情についての相談・あっせんその他処理、陳情、世論調査、各種区民相談（他の部課に属するものを除く。）、その他区民の意見を聴くこと、課内庶務</t>
    <phoneticPr fontId="4"/>
  </si>
  <si>
    <t>人権施策の推進・総合調整、同和問題、人権擁護委員、他の部に属さない人権、課内庶務</t>
    <phoneticPr fontId="4"/>
  </si>
  <si>
    <t>職員の給与、職員の退職手当、職員の福利厚生施設、職員の共済組合・互助組合、その他職員の福利厚生</t>
    <phoneticPr fontId="4"/>
  </si>
  <si>
    <t>職員団体、職員の分限・懲戒・服務</t>
    <phoneticPr fontId="4"/>
  </si>
  <si>
    <t>職員の育成・能力開発、課内庶務</t>
    <phoneticPr fontId="4"/>
  </si>
  <si>
    <t>職員の安全衛生管理、職員の公務災害、職員の健康管理</t>
    <phoneticPr fontId="4"/>
  </si>
  <si>
    <t>売買・貸借・請負その他の契約、契約制度、課内庶務</t>
    <phoneticPr fontId="4"/>
  </si>
  <si>
    <t>契約の検査、公共工事等の品質の確保</t>
    <phoneticPr fontId="4"/>
  </si>
  <si>
    <t>収納対策方針の策定、収納推進員、口座振替受付事務、課内庶務</t>
    <phoneticPr fontId="4"/>
  </si>
  <si>
    <t>債権の保全、取立てその他債権の管理、滞納整理方針の策定</t>
    <phoneticPr fontId="4"/>
  </si>
  <si>
    <t xml:space="preserve">住民税の賦課、住民税の証明
</t>
    <rPh sb="0" eb="2">
      <t>ジュウミン</t>
    </rPh>
    <rPh sb="7" eb="10">
      <t>ジュウミンゼイ</t>
    </rPh>
    <phoneticPr fontId="4"/>
  </si>
  <si>
    <t>徴収金の収納・記録整理、過誤納金の還付・充当、徴収金の取りまとめ・払込み、軽自動車税の賦課・徴収、軽自動車税の証明、住民税の照会・調査・回答</t>
    <phoneticPr fontId="4"/>
  </si>
  <si>
    <t>徴収金の滞納整理・払込み、督促、徴収の猶予、滞納処分、徴収金の嘱託・受託</t>
    <phoneticPr fontId="4"/>
  </si>
  <si>
    <t>施設部</t>
    <rPh sb="0" eb="2">
      <t>シセツ</t>
    </rPh>
    <phoneticPr fontId="4"/>
  </si>
  <si>
    <t>施設の有効活用の推進・調整、部課内庶務</t>
    <rPh sb="11" eb="13">
      <t>チョウセイ</t>
    </rPh>
    <phoneticPr fontId="4"/>
  </si>
  <si>
    <t>施設の保全計画・改修計画</t>
    <phoneticPr fontId="4"/>
  </si>
  <si>
    <t>区立学校の改築計画</t>
    <phoneticPr fontId="4"/>
  </si>
  <si>
    <t>工事関係書類の作成・工事費その他の経理、課内庶務</t>
    <phoneticPr fontId="4"/>
  </si>
  <si>
    <t>工事の進行管理、技術管理、施設の点検・情報管理、施設の耐震診断等、施設における工事実施計画・修繕計画等の技術的事項</t>
    <phoneticPr fontId="4"/>
  </si>
  <si>
    <t xml:space="preserve">施設の建築・改修
</t>
    <phoneticPr fontId="4"/>
  </si>
  <si>
    <t>施設の電気設備</t>
    <phoneticPr fontId="4"/>
  </si>
  <si>
    <t>機械設備係</t>
    <rPh sb="0" eb="1">
      <t>キ</t>
    </rPh>
    <rPh sb="1" eb="2">
      <t>カセ</t>
    </rPh>
    <rPh sb="2" eb="4">
      <t>セツビ</t>
    </rPh>
    <rPh sb="4" eb="5">
      <t>カカリ</t>
    </rPh>
    <phoneticPr fontId="4"/>
  </si>
  <si>
    <t>施設の機械設備</t>
    <phoneticPr fontId="4"/>
  </si>
  <si>
    <t>総合庁舎・付属施設の維持管理（総務課に属するものを除く。）、課内庶務</t>
    <phoneticPr fontId="4"/>
  </si>
  <si>
    <t>施設の状況調査・点検、施設の小規模修繕</t>
    <phoneticPr fontId="4"/>
  </si>
  <si>
    <t>部事務事業の調整・進行管理、保養施設、自動車臨時運行の許可、専修学校・各種学校、諸証明の交付、他の部に属さない区民サービス、部課内庶務</t>
    <phoneticPr fontId="4"/>
  </si>
  <si>
    <t>新小岩地域活動センター</t>
    <rPh sb="0" eb="3">
      <t>シンコイワ</t>
    </rPh>
    <rPh sb="3" eb="5">
      <t>チイキ</t>
    </rPh>
    <rPh sb="5" eb="7">
      <t>カツドウ</t>
    </rPh>
    <phoneticPr fontId="4"/>
  </si>
  <si>
    <t>区民事務所、住民基本台帳の閲覧、人口統計（人口動態調査に関することを除く。）、犯罪人名簿、課内庶務</t>
    <phoneticPr fontId="4"/>
  </si>
  <si>
    <t>マイナンバーカード担当係</t>
    <rPh sb="9" eb="11">
      <t>タントウ</t>
    </rPh>
    <rPh sb="11" eb="12">
      <t>カカリ</t>
    </rPh>
    <phoneticPr fontId="4"/>
  </si>
  <si>
    <t>危機管理の総合調整・対策、災害対策本部装備品の管理、食糧等の備蓄、課内庶務</t>
    <phoneticPr fontId="4"/>
  </si>
  <si>
    <t>災害対策本部、災害応急対策の連絡調整、災害時通信網の整備・運用、防災会議、地域防災計画の企画立案・調整、受援計画・搬送計画・国土強靭化地域計画、業務継続計画の管理・運営、総合防災訓練</t>
    <phoneticPr fontId="4"/>
  </si>
  <si>
    <t>避難所・避難場所の整備、防災施設等の整備・運用、消防団、防災資器材等の助成、課内庶務</t>
    <phoneticPr fontId="4"/>
  </si>
  <si>
    <t>防災訓練、避難所運営訓練、地域別地域防災会議、防災意識の普及啓発</t>
    <phoneticPr fontId="4"/>
  </si>
  <si>
    <t>国民保護、新型インフルエンザ等の対策計画の立案・調整、人為的災害対策、自衛官の募集、課内庶務</t>
    <phoneticPr fontId="4"/>
  </si>
  <si>
    <t>地域安全活動の推進、防犯意識の普及啓発、犯罪予防、防犯設備の助成</t>
    <phoneticPr fontId="4"/>
  </si>
  <si>
    <t>文化振興・国際交流・多文化共生の推進、文化会館、亀有文化ホール、課内庶務</t>
    <phoneticPr fontId="4"/>
  </si>
  <si>
    <t>部事務事業の調整・進行管理、産業政策の企画・調査、産業振興に係る施設、大規模小売店舗出店の届出、産業関係団体、農業委員会、国有農地、農業振興、消費生活センターとの連絡調整、雇用対策の推進、内職相談あっせん事業、部課内庶務</t>
    <phoneticPr fontId="4"/>
  </si>
  <si>
    <t>経営支援係</t>
    <rPh sb="0" eb="2">
      <t>ケイエイ</t>
    </rPh>
    <rPh sb="2" eb="4">
      <t>シエン</t>
    </rPh>
    <phoneticPr fontId="4"/>
  </si>
  <si>
    <t>中小企業の経営支援、中小企業融資、中小企業勤労者生活資金融資、経営相談・下請相談・受注のあっせん、創業支援、中小企業勤労者等の福利厚生、勤労福祉会館</t>
    <phoneticPr fontId="4"/>
  </si>
  <si>
    <t>観光振興、観光プロモーション、観光振興に係る施設、課内庶務</t>
    <phoneticPr fontId="4"/>
  </si>
  <si>
    <t>環境基本計画の推進、環境保全の啓発事業の推進、地球温暖化対策実行計画の推進、温暖化防止機器の助成事業等、地球温暖化対策地域協議会、エネルギーの使用の合理化、再生可能エネルギーの利用の推進、部事務事業の計画・調整・進行管理、環境審議会、部課内庶務</t>
    <rPh sb="111" eb="113">
      <t>カンキョウ</t>
    </rPh>
    <rPh sb="113" eb="116">
      <t>シンギカイ</t>
    </rPh>
    <phoneticPr fontId="4"/>
  </si>
  <si>
    <t>生物多様性に関する取組の推進・関係機関との連絡調整、河川浄化対策</t>
    <phoneticPr fontId="4"/>
  </si>
  <si>
    <t>公害の相談・指導、工場の認可・立地に係る届出・調査・騒音等の指導、指定作業場の届出・調査・騒音等の指導、特定施設の届出、特定建設作業の規制・届出、指定建設作業の規制、土壌汚染・化学物質対策、地下水の揚水規制、大気汚染・水質・交通騒音・交通振動の調査、環境影響評価、深夜営業・飲食店等の騒音等の指導、解体工事等に伴うアスベスト飛散防止対策、空間放射線量の測定、健康部・消費生活センターに属しない放射線対策</t>
    <phoneticPr fontId="4"/>
  </si>
  <si>
    <t>リサイクル・清掃行政の企画・調整、清掃事務所との連絡調整、東京二十三区清掃一部事務組合・東京二十三区清掃協議会その他関係機関との連絡調整、作業計画、清掃車両、廃棄物の排出指導、一般廃棄物処理基本計画・分別収集計画の策定・推進、ごみ量の推計・排出実態調査、リサイクル清掃審議会、課内庶務</t>
    <phoneticPr fontId="4"/>
  </si>
  <si>
    <t>ごみ減量・リサイクルの普及啓発・推進、かつしかエコライフプラザ</t>
    <phoneticPr fontId="4"/>
  </si>
  <si>
    <t>資源の持ち去り対策、事業系一般廃棄物の適正処理の推進、一般廃棄物処理業等の許可、一般廃棄物処理業許可手数料等、浄化槽、廃棄物処理手数料等、廃棄物の排出指導、集団回収、粗大ごみの中継作業</t>
    <phoneticPr fontId="4"/>
  </si>
  <si>
    <t>高齢者福祉施設・介護老人保健施設等の整備・助成、社会福祉法人の認可等・指導監査、福祉サービスの第三者評価事業の推進</t>
    <phoneticPr fontId="4"/>
  </si>
  <si>
    <t>地域包括支援センター、シニア活動支援センターとの連絡調整、課内庶務</t>
    <phoneticPr fontId="4"/>
  </si>
  <si>
    <t>ひとり暮らし高齢者等の自立生活の支援、在宅高齢者の生活援護、敬老事業</t>
    <phoneticPr fontId="4"/>
  </si>
  <si>
    <t>高齢者の相談・訪問調査、福祉事務所高齢者支援課の経理、高齢者虐待の防止・高齢者の養護者に対する支援等に関する法律に基づく措置、認知症事業</t>
    <rPh sb="63" eb="66">
      <t>ニンチショウ</t>
    </rPh>
    <rPh sb="66" eb="68">
      <t>ジギョウ</t>
    </rPh>
    <phoneticPr fontId="4"/>
  </si>
  <si>
    <t>介護保険法に基づく住民主体サービス、運動習慣推進プラチナフィットネス事業、シニア版ポニースクール事業、高齢者の保健事業と介護予防の一体的な実施、地域包括ケアシステムに関する連絡調整</t>
    <phoneticPr fontId="4"/>
  </si>
  <si>
    <t>シニアの社会参加に対する支援、健康の維持・増進、教養の向上・レクリエーション、日常生活、健康等についての相談・指導、シニア活動支援センターの利用等センター内庶務</t>
    <phoneticPr fontId="4"/>
  </si>
  <si>
    <t>心身障害者福祉手当、心身障害者の医療費の助成、心身障害者に対する在宅福祉・援護、身体障害者手帳・愛の手帳</t>
    <phoneticPr fontId="4"/>
  </si>
  <si>
    <t>障害者総合支援法の規定による障害支援区分の調査・認定、障害福祉サービス給付認定審査会、障害者総合支援法の規定による介護給付費等・児童福祉法の規定による障害児通所給付費等に係る支給決定、移動支援事業</t>
    <phoneticPr fontId="4"/>
  </si>
  <si>
    <t>身体障害者・知的障害者に対する相談、障害者に対する差別の解消の推進、障害者権利擁護窓口の運営、障害者に対する自立支援・相談支援事業、児童福祉法の規定による障害児通所給付費等に係る給付</t>
    <phoneticPr fontId="4"/>
  </si>
  <si>
    <t>障害者の一般的就労の促進・相談・職場開拓・定着支援、障害者の福祉的就労の推進、障害者を雇用する事業者の支援</t>
    <phoneticPr fontId="4"/>
  </si>
  <si>
    <t>障害者福祉センターの管理、障害者福祉センターの事業・運営の総括、障害者福祉センターの利用団体等との連絡調整、課内庶務</t>
    <phoneticPr fontId="4"/>
  </si>
  <si>
    <t>地域活動支援センター、自立訓練事業所、障害者に対する地域生活支援</t>
    <phoneticPr fontId="4"/>
  </si>
  <si>
    <t>障害者生活介護事業所、特別支援学校・区内の通所施設等との連絡調整</t>
    <phoneticPr fontId="4"/>
  </si>
  <si>
    <t>子ども発達センター、知的障害児等に対する療育支援・知的障害児等に対する指導内容の保育園等との調整</t>
    <phoneticPr fontId="4"/>
  </si>
  <si>
    <t>発達支援第三係</t>
    <rPh sb="0" eb="2">
      <t>ハッタツ</t>
    </rPh>
    <rPh sb="2" eb="4">
      <t>シエン</t>
    </rPh>
    <rPh sb="4" eb="6">
      <t>ダイサン</t>
    </rPh>
    <rPh sb="6" eb="7">
      <t>カカリ</t>
    </rPh>
    <phoneticPr fontId="4"/>
  </si>
  <si>
    <t>発達支援第四係</t>
    <rPh sb="0" eb="2">
      <t>ハッタツ</t>
    </rPh>
    <rPh sb="2" eb="4">
      <t>シエン</t>
    </rPh>
    <rPh sb="4" eb="5">
      <t>ダイ</t>
    </rPh>
    <rPh sb="5" eb="6">
      <t>ヨン</t>
    </rPh>
    <rPh sb="6" eb="7">
      <t>カカリ</t>
    </rPh>
    <phoneticPr fontId="4"/>
  </si>
  <si>
    <t>国民健康保険事業の企画・調査・統計、国民健康保険事業の趣旨の普及、国民健康保険運営協議会、国民健康保険団体連合会その他の団体との連絡調整、国民健康保険事業の保健事業、国民健康保険事業特別会計・後期高齢者医療事業特別会計、国民年金事務に係る国庫支出金、課内庶務</t>
    <phoneticPr fontId="4"/>
  </si>
  <si>
    <t>国民健康保険被保険者の資格の得喪、国民健康保険被保険者証、国民健康保険料の賦課、保険料の減免、退職者医療制度</t>
    <phoneticPr fontId="4"/>
  </si>
  <si>
    <t>後期高齢者医療の事務のうち被保険者の資格に係る届出等、東京都後期高齢者医療広域連合との連絡調整</t>
    <phoneticPr fontId="4"/>
  </si>
  <si>
    <t>保険料収納計画の立案、保険料の収納整理、保険料の納付指導・納付奨励、保険料の口座振替、保険料の督促・催告、保険料の滞納整理・滞納処分、保険料その他徴収金の嘱託・受託、過誤納金の還付・充当、保険料の証明、後期高齢者医療の事務のうち後期高齢者医療保険料の徴収等</t>
    <rPh sb="118" eb="119">
      <t>シャ</t>
    </rPh>
    <phoneticPr fontId="4"/>
  </si>
  <si>
    <t>福祉年金、拠出年金の給付・相談、国民年金保険料の免除、国民年金保険被保険者の資格の得喪・適用審査事務、特別障害給付金の支給</t>
    <phoneticPr fontId="4"/>
  </si>
  <si>
    <t>国民健康保険制度等の調整、特定健康診査等の実施、特定健康診査等実施計画の策定</t>
    <phoneticPr fontId="4"/>
  </si>
  <si>
    <t>介護保険事業計画、介護保険事業審議会、介護保険事業の企画・調整・統計、趣旨の普及、予算、課内庶務</t>
    <phoneticPr fontId="4"/>
  </si>
  <si>
    <t>介護サービス事業者の指導・育成支援、特別養護老人ホームの優先入所基準、地域密着型サービス事業者の指定、居宅介護支援事業者の指定</t>
    <phoneticPr fontId="4"/>
  </si>
  <si>
    <t>介護保険被保険者の資格管理、介護保険被保険者証、介護保険料の賦課、保険料の収納・滞納整理・還付・充当、保険料の減免、介護保険事業に係るシステムの開発・運用・調整</t>
    <phoneticPr fontId="4"/>
  </si>
  <si>
    <t>生活保護等に係る法外援護事務の調査</t>
    <phoneticPr fontId="4"/>
  </si>
  <si>
    <t>中国残留邦人等の円滑な帰国の促進並びに永住帰国した中国残留邦人等及び特定配偶者の自立の支援に関する法律に基づく支援</t>
    <phoneticPr fontId="4"/>
  </si>
  <si>
    <t>次長</t>
    <rPh sb="0" eb="2">
      <t>ジチョウカンチョウ</t>
    </rPh>
    <phoneticPr fontId="4"/>
  </si>
  <si>
    <t>課所掌事業に係る課の予算・決算の総括、課所掌事業に係る課の経理事務、生活衛生事業の企画立案、化製場等、食品衛生・環境衛生の事務、興行場法・旅館業法・公衆浴場法運営協議会、課内庶務</t>
    <phoneticPr fontId="4"/>
  </si>
  <si>
    <t>医事・薬事に関する保健所との連絡調整、毒物・劇物に関する保健所との連絡調整</t>
    <phoneticPr fontId="4"/>
  </si>
  <si>
    <t>環境衛生に関する保健所との連絡調整</t>
    <phoneticPr fontId="4"/>
  </si>
  <si>
    <t>食品衛生に関する保健所との連絡調整</t>
    <phoneticPr fontId="4"/>
  </si>
  <si>
    <t>歯科保健（母子保健に関するものを除く。）、ねたきり高齢者・障害者の歯科診療</t>
    <phoneticPr fontId="4"/>
  </si>
  <si>
    <t>課所掌事業に係る課・保健センターの予算・決算の総括、課所掌事業に係る課・保健センターの経理事務（感染症対策係及び感染症予防係に属するものを除く。）、精神保健福祉及び難病対策に関する企画・保健センターとの連絡調整、難病患者福祉手当、難病に係る医療費助成等、肝炎の治療に係る医療費助成、小児慢性特定疾病に係る医療費助成等、障害者総合支援法に基づく扶助費の支払い（身体障害者及び知的障害者に係るものを除く。）、障害者総合支援法の規定による介護給付費等に係る費用の事業者への支払い等（身体障害者及び知的障害者に係るものを除く。）、障害者総合支援法の規定による介護給付費等に係る支給決定（身体障害者及び知的障害者に係るものを除く。）、精神保健（保健所に属するものを除く。）、心身障害者福祉手当（身体障害者及び知的障害者に係るものを除く。）、心身障害者の医療費の助成（身体障害者及び知的障害者に係るものを除く。）、自殺対策、課内庶務</t>
    <rPh sb="48" eb="51">
      <t>カンセンショウ</t>
    </rPh>
    <rPh sb="51" eb="53">
      <t>タイサク</t>
    </rPh>
    <rPh sb="53" eb="54">
      <t>カカリ</t>
    </rPh>
    <rPh sb="54" eb="55">
      <t>オヨ</t>
    </rPh>
    <rPh sb="56" eb="59">
      <t>カンセンショウ</t>
    </rPh>
    <rPh sb="59" eb="61">
      <t>ヨボウ</t>
    </rPh>
    <rPh sb="61" eb="62">
      <t>カカリ</t>
    </rPh>
    <rPh sb="63" eb="64">
      <t>ゾク</t>
    </rPh>
    <rPh sb="69" eb="70">
      <t>ノゾ</t>
    </rPh>
    <rPh sb="74" eb="76">
      <t>セイシン</t>
    </rPh>
    <rPh sb="76" eb="78">
      <t>ホケン</t>
    </rPh>
    <rPh sb="78" eb="80">
      <t>フクシ</t>
    </rPh>
    <rPh sb="80" eb="81">
      <t>オヨ</t>
    </rPh>
    <rPh sb="82" eb="84">
      <t>ナンビョウ</t>
    </rPh>
    <rPh sb="84" eb="86">
      <t>タイサク</t>
    </rPh>
    <phoneticPr fontId="4"/>
  </si>
  <si>
    <t>医務に関する保健所との連絡調整</t>
    <phoneticPr fontId="4"/>
  </si>
  <si>
    <t>◎感染症対策係</t>
    <rPh sb="1" eb="3">
      <t>カンセン</t>
    </rPh>
    <rPh sb="3" eb="4">
      <t>ショウ</t>
    </rPh>
    <rPh sb="4" eb="6">
      <t>タイサク</t>
    </rPh>
    <rPh sb="6" eb="7">
      <t>カカリ</t>
    </rPh>
    <phoneticPr fontId="4"/>
  </si>
  <si>
    <t>感染症対策係及び感染症予防係の経理事務、感染症対策に係る新規事業の企画及び保健所との連絡調整</t>
    <rPh sb="0" eb="3">
      <t>カンセンショウ</t>
    </rPh>
    <rPh sb="3" eb="5">
      <t>タイサク</t>
    </rPh>
    <rPh sb="5" eb="6">
      <t>カカリ</t>
    </rPh>
    <rPh sb="6" eb="7">
      <t>オヨ</t>
    </rPh>
    <rPh sb="8" eb="11">
      <t>カンセンショウ</t>
    </rPh>
    <rPh sb="11" eb="13">
      <t>ヨボウ</t>
    </rPh>
    <rPh sb="13" eb="14">
      <t>カカリ</t>
    </rPh>
    <rPh sb="15" eb="17">
      <t>ケイリ</t>
    </rPh>
    <rPh sb="17" eb="19">
      <t>ジム</t>
    </rPh>
    <rPh sb="20" eb="23">
      <t>カンセンショウ</t>
    </rPh>
    <rPh sb="23" eb="25">
      <t>タイサク</t>
    </rPh>
    <rPh sb="26" eb="27">
      <t>カカリ</t>
    </rPh>
    <rPh sb="28" eb="30">
      <t>シンキ</t>
    </rPh>
    <rPh sb="30" eb="32">
      <t>ジギョウ</t>
    </rPh>
    <rPh sb="33" eb="35">
      <t>キカク</t>
    </rPh>
    <rPh sb="35" eb="36">
      <t>オヨ</t>
    </rPh>
    <rPh sb="37" eb="40">
      <t>ホケンジョ</t>
    </rPh>
    <rPh sb="42" eb="44">
      <t>レンラク</t>
    </rPh>
    <rPh sb="44" eb="46">
      <t>チョウセイ</t>
    </rPh>
    <phoneticPr fontId="4"/>
  </si>
  <si>
    <t>◎感染症予防係</t>
    <rPh sb="1" eb="3">
      <t>カンセン</t>
    </rPh>
    <rPh sb="3" eb="4">
      <t>ショウ</t>
    </rPh>
    <rPh sb="4" eb="6">
      <t>ヨボウ</t>
    </rPh>
    <rPh sb="6" eb="7">
      <t>カカリ</t>
    </rPh>
    <phoneticPr fontId="4"/>
  </si>
  <si>
    <t>感染症予防に関する保健所との連絡調整</t>
    <rPh sb="0" eb="3">
      <t>カンセンショウ</t>
    </rPh>
    <rPh sb="3" eb="5">
      <t>ヨボウ</t>
    </rPh>
    <rPh sb="6" eb="7">
      <t>カン</t>
    </rPh>
    <rPh sb="9" eb="12">
      <t>ホケンジョ</t>
    </rPh>
    <rPh sb="14" eb="16">
      <t>レンラク</t>
    </rPh>
    <rPh sb="16" eb="18">
      <t>チョウセイ</t>
    </rPh>
    <phoneticPr fontId="4"/>
  </si>
  <si>
    <t>保健センターの予算・決算、保健センターの経理事務、地域の保健サービス（母子保健に関するものを除く。）、健康づくり事業、公害認定患者家庭療養事業、課内庶務</t>
    <phoneticPr fontId="4"/>
  </si>
  <si>
    <t>地域の保健サービス（母子保健に関するものを除く。）、医療費公費負担事業、要介護認定の申請受付、健康づくり事業、公害認定患者家庭療養事業</t>
    <phoneticPr fontId="4"/>
  </si>
  <si>
    <t>地域の保健サービス（母子保健に関するものを除く。）、医療費公費負担事業、要介護認定の申請受付、健康づくり事業、公害認定患者家庭療養事業、課内庶務</t>
    <phoneticPr fontId="4"/>
  </si>
  <si>
    <t>児童相談所開設準備担当部長</t>
    <rPh sb="0" eb="2">
      <t>ジドウ</t>
    </rPh>
    <rPh sb="2" eb="4">
      <t>ソウダン</t>
    </rPh>
    <rPh sb="4" eb="5">
      <t>ジョ</t>
    </rPh>
    <rPh sb="5" eb="7">
      <t>カイセツ</t>
    </rPh>
    <rPh sb="7" eb="9">
      <t>ジュンビ</t>
    </rPh>
    <rPh sb="9" eb="11">
      <t>タントウ</t>
    </rPh>
    <rPh sb="11" eb="13">
      <t>ブチョウ</t>
    </rPh>
    <phoneticPr fontId="4"/>
  </si>
  <si>
    <t>施設の利用公開、児童福祉・児童文化に関する資料の収集・整理・展示・利用・交換、児童福祉に関する行事、児童の健全な育成についての相談、児童厚生施設・児童の福祉を増進することを目的とする組織等との連絡</t>
    <phoneticPr fontId="4"/>
  </si>
  <si>
    <t>地域子ども・子育て支援事業、地域子育て支援拠点事業、一時預かり事業、子どもの健全育成の支援、子どもの健全育成の支援に係る関係機関との連携・調整、配慮を必要とする子ども・保護者に対する支援、地域の子育て支援体制の強化</t>
    <phoneticPr fontId="4"/>
  </si>
  <si>
    <t>私立幼稚園等との連絡調整、私立幼稚園等の運営に係る補助金等、私立幼稚園等の利用者に対する補助金等</t>
    <phoneticPr fontId="4"/>
  </si>
  <si>
    <t>児童手当・児童扶養手当・特別児童扶養手当・児童育成手当、ひとり親家庭等の医療費助成、子どもの医療費助成</t>
    <phoneticPr fontId="4"/>
  </si>
  <si>
    <t>区立保育所の管理運営、課内庶務</t>
    <phoneticPr fontId="4"/>
  </si>
  <si>
    <t>保育の必要性の認定、保育施設等の利用調整、保育の実施・保育料等の徴収</t>
    <phoneticPr fontId="4"/>
  </si>
  <si>
    <t>保育を必要とする乳児・幼児その他の児童の保育</t>
    <phoneticPr fontId="4"/>
  </si>
  <si>
    <t>母子保健、母子保健に係る医療費助成、母子保健事業に係る保健所・保健センターとの連絡調整</t>
    <phoneticPr fontId="4"/>
  </si>
  <si>
    <t>子どもの発達相談、子どもの発達障害に係る保育園等の巡回・訪問指導、子どもの発達障害に係る関係機関との連絡調整、障害者総合支援法・児童福祉法に規定する相談支援事業、５歳児健康診査事業</t>
    <phoneticPr fontId="4"/>
  </si>
  <si>
    <t>児童相談所開設準備室</t>
    <rPh sb="0" eb="2">
      <t>ジドウ</t>
    </rPh>
    <rPh sb="2" eb="4">
      <t>ソウダン</t>
    </rPh>
    <rPh sb="4" eb="5">
      <t>ジョ</t>
    </rPh>
    <rPh sb="5" eb="7">
      <t>カイセツ</t>
    </rPh>
    <rPh sb="7" eb="10">
      <t>ジュンビシツ</t>
    </rPh>
    <phoneticPr fontId="4"/>
  </si>
  <si>
    <t>児童相談所の開設準備、課内庶務</t>
    <rPh sb="6" eb="8">
      <t>カイセツ</t>
    </rPh>
    <rPh sb="8" eb="10">
      <t>ジュンビ</t>
    </rPh>
    <rPh sb="11" eb="13">
      <t>カナイ</t>
    </rPh>
    <rPh sb="13" eb="15">
      <t>ショム</t>
    </rPh>
    <phoneticPr fontId="4"/>
  </si>
  <si>
    <t>児童相談所運営準備担当課長</t>
    <rPh sb="0" eb="2">
      <t>ジドウ</t>
    </rPh>
    <rPh sb="2" eb="4">
      <t>ソウダン</t>
    </rPh>
    <rPh sb="4" eb="5">
      <t>ジョ</t>
    </rPh>
    <rPh sb="5" eb="7">
      <t>ウンエイ</t>
    </rPh>
    <rPh sb="7" eb="9">
      <t>ジュンビ</t>
    </rPh>
    <rPh sb="9" eb="11">
      <t>タントウ</t>
    </rPh>
    <rPh sb="11" eb="13">
      <t>カチョウ</t>
    </rPh>
    <phoneticPr fontId="4"/>
  </si>
  <si>
    <t>児童相談所運営準備担当係</t>
    <rPh sb="0" eb="2">
      <t>ジドウ</t>
    </rPh>
    <rPh sb="2" eb="4">
      <t>ソウダン</t>
    </rPh>
    <rPh sb="4" eb="5">
      <t>ジョ</t>
    </rPh>
    <rPh sb="5" eb="7">
      <t>ウンエイ</t>
    </rPh>
    <rPh sb="7" eb="9">
      <t>ジュンビ</t>
    </rPh>
    <rPh sb="9" eb="11">
      <t>タントウ</t>
    </rPh>
    <rPh sb="11" eb="12">
      <t>カカリ</t>
    </rPh>
    <phoneticPr fontId="4"/>
  </si>
  <si>
    <t>児童相談所の運営準備</t>
    <rPh sb="6" eb="8">
      <t>ウンエイ</t>
    </rPh>
    <rPh sb="8" eb="10">
      <t>ジュンビ</t>
    </rPh>
    <phoneticPr fontId="4"/>
  </si>
  <si>
    <t>一時保護所運営準備担当課長</t>
    <rPh sb="0" eb="2">
      <t>イチジ</t>
    </rPh>
    <rPh sb="2" eb="4">
      <t>ホゴ</t>
    </rPh>
    <rPh sb="4" eb="5">
      <t>ショ</t>
    </rPh>
    <rPh sb="5" eb="7">
      <t>ウンエイ</t>
    </rPh>
    <rPh sb="7" eb="9">
      <t>ジュンビ</t>
    </rPh>
    <rPh sb="9" eb="11">
      <t>タントウ</t>
    </rPh>
    <rPh sb="11" eb="13">
      <t>カチョウ</t>
    </rPh>
    <phoneticPr fontId="4"/>
  </si>
  <si>
    <t>一時保護所運営準備担当係</t>
    <rPh sb="0" eb="2">
      <t>イチジ</t>
    </rPh>
    <rPh sb="2" eb="4">
      <t>ホゴ</t>
    </rPh>
    <rPh sb="4" eb="5">
      <t>ショ</t>
    </rPh>
    <rPh sb="5" eb="7">
      <t>ウンエイ</t>
    </rPh>
    <rPh sb="7" eb="9">
      <t>ジュンビ</t>
    </rPh>
    <rPh sb="9" eb="11">
      <t>タントウ</t>
    </rPh>
    <rPh sb="11" eb="12">
      <t>カカリ</t>
    </rPh>
    <phoneticPr fontId="4"/>
  </si>
  <si>
    <t>一時保護所の運営準備</t>
    <rPh sb="0" eb="2">
      <t>イチジ</t>
    </rPh>
    <rPh sb="2" eb="4">
      <t>ホゴ</t>
    </rPh>
    <rPh sb="4" eb="5">
      <t>ショ</t>
    </rPh>
    <rPh sb="6" eb="8">
      <t>ウンエイ</t>
    </rPh>
    <rPh sb="8" eb="10">
      <t>ジュンビ</t>
    </rPh>
    <phoneticPr fontId="4"/>
  </si>
  <si>
    <t>社会資本整備総合交付金システムの総合調整、部課内庶務</t>
    <phoneticPr fontId="4"/>
  </si>
  <si>
    <t>部事務事業に係る部内・他の部との調整、部事務事業に係る関係機関との連絡調整、部の事業計画・進行管理、水防、雨水流出抑制計画の指導、土木の技術管理</t>
    <phoneticPr fontId="4"/>
  </si>
  <si>
    <t>交通計画の立案・関係機関との連絡調整、交通政策に係る技術管理、課内庶務</t>
    <phoneticPr fontId="4"/>
  </si>
  <si>
    <t>新金線旅客化担当係</t>
    <rPh sb="0" eb="1">
      <t>シン</t>
    </rPh>
    <rPh sb="1" eb="2">
      <t>キン</t>
    </rPh>
    <rPh sb="2" eb="3">
      <t>セン</t>
    </rPh>
    <rPh sb="3" eb="5">
      <t>リョカク</t>
    </rPh>
    <rPh sb="5" eb="6">
      <t>カ</t>
    </rPh>
    <rPh sb="6" eb="8">
      <t>タントウ</t>
    </rPh>
    <rPh sb="8" eb="9">
      <t>ガカリ</t>
    </rPh>
    <phoneticPr fontId="4"/>
  </si>
  <si>
    <t>交通安全対策係</t>
    <rPh sb="0" eb="2">
      <t>コウツウ</t>
    </rPh>
    <rPh sb="2" eb="4">
      <t>アンゼン</t>
    </rPh>
    <rPh sb="4" eb="6">
      <t>タイサク</t>
    </rPh>
    <rPh sb="6" eb="7">
      <t>カカリ</t>
    </rPh>
    <phoneticPr fontId="4"/>
  </si>
  <si>
    <t>課内庶務</t>
    <phoneticPr fontId="4"/>
  </si>
  <si>
    <t>建築審査会、都市計画審議会、都市計画に係る相談・指導等、国土利用計画、区画整理等の開発に係る認可、公有地の拡大の推進</t>
    <phoneticPr fontId="4"/>
  </si>
  <si>
    <t>市街地整備の企画・調整、都市再生整備計画、街づくりの啓発・街づくり組織の支援、街づくり事業の調査・計画、南水元土地区画整理事業、街づくり事業・密集地域整備事業に係る技術管理</t>
    <phoneticPr fontId="4"/>
  </si>
  <si>
    <t>市街地整備の企画・事業推進、市街地整備に係る街づくりの啓発・街づくり組織の支援</t>
    <phoneticPr fontId="4"/>
  </si>
  <si>
    <t>住宅密集地域における地区計画、密集住宅市街地整備事業、住宅密集地域における市街地の整備、沿道まちづくり事業、その他防災都市づくり事業</t>
    <phoneticPr fontId="4"/>
  </si>
  <si>
    <t>新小岩駅周辺街づくり事業の調査・計画、新小岩駅周辺街づくりの啓発・街づくり組織の支援</t>
    <phoneticPr fontId="4"/>
  </si>
  <si>
    <t>金町駅周辺街づくり事業の調査・計画、金町駅周辺街づくりの啓発・街づくり組織の支援</t>
    <phoneticPr fontId="4"/>
  </si>
  <si>
    <t>立石駅北口地区街づくり事業の調査・計画、立石駅北口地区街づくりの啓発・街づくり組織の支援</t>
    <phoneticPr fontId="4"/>
  </si>
  <si>
    <t>京成押上線の鉄道立体事業の促進</t>
    <phoneticPr fontId="4"/>
  </si>
  <si>
    <t>立石駅周辺街づくり事業の調査・計画、立石駅周辺街づくりの啓発・街づくり組織の支援</t>
    <phoneticPr fontId="4"/>
  </si>
  <si>
    <t>住宅政策の推進、住宅基本計画、分譲マンションに係る維持管理・建替えの相談、分譲マンションの適正管理の推進等、空き家の相談、空家等対策の推進に関する特別措置法に基づく措置・空家等対策計画の作成、空き家の有効活用、公共住宅の建設に係る協議・調整、建築紛争調整、課内庶務</t>
    <phoneticPr fontId="4"/>
  </si>
  <si>
    <t>区営住宅、区民住宅、コミュニティ住宅、高齢者・障害者向け住宅の整備、高齢者・障害者の住宅支援事業、都営住宅等の入居者募集、都営住宅の区移管、住宅用家屋証明、居住支援協議会、住宅セーフティネット</t>
    <phoneticPr fontId="4"/>
  </si>
  <si>
    <t>建築物の建替え等に伴う細街路の拡幅整備・用地処理、細街路の拡幅整備・宅地開発に係る技術管理</t>
    <phoneticPr fontId="4"/>
  </si>
  <si>
    <t>建築に関する各種の申請等の受付・住宅用家屋証明を除く諸証明の発行、建築計画概要書の閲覧、住居表示、町区域の変更、建築行政共有データベースシステムの運用管理、指定確認検査機関からの報告、課内庶務</t>
    <phoneticPr fontId="4"/>
  </si>
  <si>
    <t>計画指導係</t>
    <rPh sb="0" eb="2">
      <t>ケイカク</t>
    </rPh>
    <rPh sb="2" eb="4">
      <t>シドウ</t>
    </rPh>
    <rPh sb="4" eb="5">
      <t>カカリ</t>
    </rPh>
    <phoneticPr fontId="4"/>
  </si>
  <si>
    <t>建築技術に係る計画・調整、建築の技術管理、建築許可・違反建築処分の公聴会、建築物の防音対策、違反建築物等の是正措置、建築物の調査・報告・指導</t>
    <phoneticPr fontId="4"/>
  </si>
  <si>
    <t>構造設備係</t>
    <rPh sb="0" eb="2">
      <t>コウゾウ</t>
    </rPh>
    <rPh sb="2" eb="4">
      <t>セツビ</t>
    </rPh>
    <rPh sb="4" eb="5">
      <t>カカリ</t>
    </rPh>
    <phoneticPr fontId="4"/>
  </si>
  <si>
    <t>建築確認、建築許可申請等の建築物の構造の審査・検査・指導、特殊な構造方法を用いる建築物、建築工事に係る危害防止、特定建築物等の報告・指導、建築確認・建築許可申請等の建築設備の審査・報告・検査・指導、建築物に関する認定・届出等の建築設備の審査・指導、都市の低炭素化の促進に関する法律に基づく低炭素住宅の認定、建築物のエネルギー消費性能の向上に関する法律に基づく建築物エネルギー消費性能向上計画等の認定・適合性判定等</t>
    <phoneticPr fontId="4"/>
  </si>
  <si>
    <t>道路・公共溝渠等の管理、車両制限、道路等の認定・改廃、法定外公共物等の調査・譲与、民有道路敷等の用地処理（細街路整備に係るものを除く。）、道路等の用地の寄附受領等、道路等の証明等、道路情報、課内庶務</t>
    <phoneticPr fontId="4"/>
  </si>
  <si>
    <t>道路・公共溝渠等の占用・使用の許可、道路管理システム、道路工事調整協議会、屋外広告物の許可・取締り、道路掘削工事等の調整指導、自費工事の承認、沿道掘削の指導、道路・公共溝渠等の不法占用・不法使用の処理</t>
    <phoneticPr fontId="4"/>
  </si>
  <si>
    <t>道路台帳の調製・保管、道路・これに準ずる区有地の境界確認、地籍調査事業、測量標等の設置・管理、道路工事に伴う事業施行区域の指導、沿道工事に伴う道路区域等の指導、地理情報システム、道路管理等の技術管理</t>
    <phoneticPr fontId="4"/>
  </si>
  <si>
    <t>都市計画道路等の事業計画・進行管理、電線類の地中化に係る事業計画、都市計画道路等の事業認可・国庫補助金、都市計画道路等に係る用地の調査、課内庶務</t>
    <phoneticPr fontId="4"/>
  </si>
  <si>
    <t>都市計画道路等の設計・工事の施行、電線類の地中化工事の設計・施行、都市計画道路事業等に係る技術管理</t>
    <phoneticPr fontId="4"/>
  </si>
  <si>
    <t>都市計画事業用地等の評価・物件の補償、都市計画事業用地の取得、市街地整備用地等の取得、土地収用法に基づく収用、土地の収用に係る関係機関との連絡調整</t>
    <rPh sb="8" eb="9">
      <t>トウ</t>
    </rPh>
    <rPh sb="38" eb="39">
      <t>トウ</t>
    </rPh>
    <phoneticPr fontId="4"/>
  </si>
  <si>
    <t>道路・橋梁・公共溝渠・公衆便所等の維持管理業務の計画・進行管理、道路保全事務所との連絡調整、関係機関との調整、道路・公共溝渠等の新設改良工事等の計画・進行管理、道路・公共溝渠等の調査・修繕改修計画の策定、道路・橋梁等の維持管理に係る技術管理、課内庶務</t>
    <phoneticPr fontId="4"/>
  </si>
  <si>
    <t>街路灯の修繕改修工事の設計・施行、街路灯の維持管理に係る業務委託、私道防犯灯の助成</t>
    <phoneticPr fontId="4"/>
  </si>
  <si>
    <t>道路・公共溝渠等の修繕改修工事の設計・施行、道路・公共溝渠等の新設改良工事等の設計・施行、受託復旧工事の設計・施行、交通安全施設設置工事の設計・施行、歩道勾配改善事業</t>
    <phoneticPr fontId="4"/>
  </si>
  <si>
    <t>橋梁の架け替え・新設・改修等の事業計画・進行管理、橋梁の架け替え・新設・改修等の工事の設計・施行</t>
    <phoneticPr fontId="4"/>
  </si>
  <si>
    <t>街路樹の維持管理計画・維持管理工事の設計・施行、街路樹の維持管理に係る業務委託、自然再生区域の植物の管理</t>
    <phoneticPr fontId="4"/>
  </si>
  <si>
    <t>区内道路施設等の維持補修等、水防作業等</t>
    <phoneticPr fontId="4"/>
  </si>
  <si>
    <t>公園・児童遊園・管理河川・排水場の計画・調整・進行管理、公園・児童遊園等事業の国庫補助金等、公園管理所との連絡調整、宅地開発に伴う公園整備、公園・児童遊園等事業に係る技術管理、課内庶務</t>
    <phoneticPr fontId="4"/>
  </si>
  <si>
    <t>公園・児童遊園・管理河川の新設改良工事、排水場施設の撤去工事、新設改良工事・撤去工事に伴う関係機関・区民との調整</t>
    <phoneticPr fontId="4"/>
  </si>
  <si>
    <t>公園・児童遊園の施設再生事業、公園・児童遊園・管理河川・排水場の維持工事、施設再生事業に伴う関係機関・区民との調整</t>
    <phoneticPr fontId="4"/>
  </si>
  <si>
    <t>公園・児童遊園・金魚展示場の管理運営、管理河川・排水場の管理、公園・児童遊園・管理河川・排水場の占用・使用、静観亭、民間遊び場</t>
    <phoneticPr fontId="4"/>
  </si>
  <si>
    <t>公園施設の維持管理、水防作業等</t>
    <phoneticPr fontId="4"/>
  </si>
  <si>
    <t>会計事務・物品管理事務の指導、支出負担行為の確認、収入通知・支出命令の審査、決算、物品の出納保管・需給調整、課内庶務</t>
    <phoneticPr fontId="4"/>
  </si>
  <si>
    <t>収入通知・支出命令の執行、小切手の振出し、現金・有価証券・担保物の出納保管、支払資金、会計資料、歳入・歳出の簿記、指定金融機関</t>
    <phoneticPr fontId="4"/>
  </si>
  <si>
    <t>教育総務係</t>
    <rPh sb="0" eb="2">
      <t>キョウイク</t>
    </rPh>
    <rPh sb="2" eb="4">
      <t>ソウム</t>
    </rPh>
    <rPh sb="4" eb="5">
      <t>ガカリ</t>
    </rPh>
    <phoneticPr fontId="4"/>
  </si>
  <si>
    <t>学校施設開放係</t>
    <rPh sb="0" eb="2">
      <t>ガッコウ</t>
    </rPh>
    <rPh sb="2" eb="4">
      <t>シセツ</t>
    </rPh>
    <rPh sb="4" eb="6">
      <t>カイホウ</t>
    </rPh>
    <rPh sb="6" eb="7">
      <t>カカリ</t>
    </rPh>
    <phoneticPr fontId="4"/>
  </si>
  <si>
    <t>学校施設の社会教育その他公共のための利用</t>
    <rPh sb="0" eb="2">
      <t>ガッコウ</t>
    </rPh>
    <rPh sb="2" eb="4">
      <t>シセツ</t>
    </rPh>
    <rPh sb="5" eb="7">
      <t>シャカイ</t>
    </rPh>
    <rPh sb="7" eb="9">
      <t>キョウイク</t>
    </rPh>
    <rPh sb="11" eb="12">
      <t>タ</t>
    </rPh>
    <rPh sb="12" eb="14">
      <t>コウキョウ</t>
    </rPh>
    <rPh sb="18" eb="20">
      <t>リヨウ</t>
    </rPh>
    <phoneticPr fontId="4"/>
  </si>
  <si>
    <t>区立学校等・校外施設・教職員宿舎の財産管理、区立学校・校外施設の有効利用、区立学校・校外施設・教職員宿舎の用地取得計画等、区立学校・校外施設・教職員宿舎の用途変更・用途廃止、移動教室（校外施設で執行する分に限る。）、区立学校等・校外施設・教職員宿舎の整備、区立学校等・校外施設・教職員宿舎の設置・廃止、区立学校等・校外施設・教職員宿舎の維持管理、国庫補助金等の申請、区立学校の改築に係る計画等</t>
    <phoneticPr fontId="4"/>
  </si>
  <si>
    <t>学校環境整備担当係</t>
    <rPh sb="0" eb="2">
      <t>ガッコウ</t>
    </rPh>
    <rPh sb="2" eb="4">
      <t>カンキョウ</t>
    </rPh>
    <rPh sb="4" eb="6">
      <t>セイビ</t>
    </rPh>
    <rPh sb="6" eb="8">
      <t>タントウ</t>
    </rPh>
    <rPh sb="8" eb="9">
      <t>カカリ</t>
    </rPh>
    <phoneticPr fontId="4"/>
  </si>
  <si>
    <t>学校施設環境の整備に係る調整</t>
    <rPh sb="0" eb="2">
      <t>ガッコウ</t>
    </rPh>
    <rPh sb="2" eb="4">
      <t>シセツ</t>
    </rPh>
    <rPh sb="4" eb="6">
      <t>カンキョウ</t>
    </rPh>
    <rPh sb="7" eb="9">
      <t>セイビ</t>
    </rPh>
    <rPh sb="10" eb="11">
      <t>カカリ</t>
    </rPh>
    <rPh sb="12" eb="14">
      <t>チョウセイ</t>
    </rPh>
    <phoneticPr fontId="4"/>
  </si>
  <si>
    <t>学校教育推進担当課長</t>
    <rPh sb="0" eb="2">
      <t>ガッコウ</t>
    </rPh>
    <rPh sb="2" eb="4">
      <t>キョウイク</t>
    </rPh>
    <rPh sb="4" eb="6">
      <t>スイシン</t>
    </rPh>
    <rPh sb="6" eb="8">
      <t>タントウ</t>
    </rPh>
    <rPh sb="8" eb="10">
      <t>カチョウ</t>
    </rPh>
    <phoneticPr fontId="4"/>
  </si>
  <si>
    <t>学校教育の情報化施策、学校教育総合システム、学校ＩＣＴ環境の整備</t>
    <phoneticPr fontId="4"/>
  </si>
  <si>
    <t>教育環境調整係</t>
    <rPh sb="0" eb="2">
      <t>キョウイク</t>
    </rPh>
    <rPh sb="2" eb="4">
      <t>カンキョウ</t>
    </rPh>
    <rPh sb="4" eb="6">
      <t>チョウセイ</t>
    </rPh>
    <rPh sb="6" eb="7">
      <t>カカリ</t>
    </rPh>
    <phoneticPr fontId="4"/>
  </si>
  <si>
    <t>水泳指導に係る調整</t>
    <rPh sb="0" eb="2">
      <t>スイエイ</t>
    </rPh>
    <rPh sb="2" eb="4">
      <t>シドウ</t>
    </rPh>
    <rPh sb="5" eb="6">
      <t>カカリ</t>
    </rPh>
    <rPh sb="7" eb="9">
      <t>チョウセイ</t>
    </rPh>
    <phoneticPr fontId="4"/>
  </si>
  <si>
    <t>総合教育センターの施設の維持管理、地域集会施設等の使用、総合教育センター内庶務</t>
    <phoneticPr fontId="4"/>
  </si>
  <si>
    <t>特別支援教育の推進、特別支援等の助言・専門家の派遣、特別支援等の研修・特別支援の理解啓発、特別支援等の他機関との連携等、障害のある児童・生徒等の就学相談、障害のある児童・生徒等の就学決定等、区立学校の特別支援学級等の学級編制、保田しおさい学校の学級編制、教育相談</t>
    <rPh sb="111" eb="112">
      <t>セイ</t>
    </rPh>
    <rPh sb="125" eb="126">
      <t>セイ</t>
    </rPh>
    <phoneticPr fontId="4"/>
  </si>
  <si>
    <t>不登校対策、適応指導、いじめ防止等の対策、日本語指導</t>
    <phoneticPr fontId="4"/>
  </si>
  <si>
    <t>青少年教育、青少年委員、青少年団体の育成指導、青少年問題協議会、青少年育成地区委員会、学校支援に係る地域人材、課内庶務</t>
    <phoneticPr fontId="4"/>
  </si>
  <si>
    <t>地域教育・家庭教育の推進、学校・家庭・地域の連携、学校地域応援団</t>
    <phoneticPr fontId="4"/>
  </si>
  <si>
    <t>私立学童保育クラブの整備、私立学童保育クラブの整備・運営に係る国庫支出金・都支出金、私立学童保育クラブの運営に係る補助金、私立学童保育クラブの入会調整、その他私立学童保育クラブ、放課後子ども総合プランの推進、課内庶務</t>
    <phoneticPr fontId="4"/>
  </si>
  <si>
    <t>社会教育計画、社会教育委員、生涯学習情報の提供、区民の学習・交流、各種講座・教室等の実施、社会教育関係団体の育成・支援、生涯学習・社会教育に係る指導・助言</t>
    <phoneticPr fontId="4"/>
  </si>
  <si>
    <t>郷土と天文に関する資科の収集・保管・展示、利用に関する必要な説明・助言・指導、資料の調査研究・刊行物の発行、講演会・講習会・研究会等、天文知識の普及啓発、教育・学術・文化に関する諸施設・団体との相互協力・活動の援助、学習活動、文化財の保護・調査・登録・指定、登録文化財・指定文化財の管理・保存事業の助成、文化財の活用・文化財に対する愛護思想の啓発</t>
    <phoneticPr fontId="4"/>
  </si>
  <si>
    <t>区有体育施設の利用・管理・運営・財産管理・整備計画、課内庶務</t>
    <phoneticPr fontId="4"/>
  </si>
  <si>
    <t>区民のスポーツ振興、スポーツ推進委員、社会体育団体、社会体育事業（ランフェスタ係に属するものを除く。）</t>
    <rPh sb="39" eb="40">
      <t>カカリ</t>
    </rPh>
    <rPh sb="41" eb="42">
      <t>ゾク</t>
    </rPh>
    <rPh sb="47" eb="48">
      <t>ノゾ</t>
    </rPh>
    <phoneticPr fontId="4"/>
  </si>
  <si>
    <t>ランフェスタ係</t>
    <phoneticPr fontId="4"/>
  </si>
  <si>
    <t>かつしかふれあいＲＵＮフェスタの開催、社会体育事業のうちランニング事業</t>
    <rPh sb="16" eb="18">
      <t>カイサイ</t>
    </rPh>
    <rPh sb="19" eb="21">
      <t>シャカイ</t>
    </rPh>
    <rPh sb="21" eb="23">
      <t>タイイク</t>
    </rPh>
    <rPh sb="23" eb="25">
      <t>ジギョウ</t>
    </rPh>
    <rPh sb="33" eb="35">
      <t>ジギョウ</t>
    </rPh>
    <phoneticPr fontId="4"/>
  </si>
  <si>
    <t>公印、職員の給与・服務、文書の受発・編集・保存、予算・会計事務、中央館の施設の維持管理、地域館・地区館、区立図書館基本計画、図書館施設整備計画調査、区立図書館の改修・開設、館内庶務</t>
    <phoneticPr fontId="4"/>
  </si>
  <si>
    <t>公印、職員の服務、文書の受発・編集・保存、図書資料の収集・整理・保存、図書資料の館内利用・館外貸出し、図書資料の相互貸借、視聴覚資料の収集・整理・保存・利用、読書室等の利用、読書案内・読書相談、読書会・研究会・映写会等の開催・奨励、施設の維持管理、男女平等推進センターの図書資料・視聴覚資料・行政資料等の貸出し</t>
    <phoneticPr fontId="4"/>
  </si>
  <si>
    <t>定期監査、行政監査、財政援助団体等監査、決算審査、例月出納検査、住民監査請求、事務局内庶務</t>
    <phoneticPr fontId="4"/>
  </si>
  <si>
    <t>各種選挙の管理・執行・啓発、直接請求等に係る署名審査、解散・解職請求に係る審査・投票事務、国民投票の執行・啓発、検察審査員・裁判員候補者予定者名簿の調製</t>
    <phoneticPr fontId="4"/>
  </si>
  <si>
    <t>文書・公印、職員の人事・給与、予算・決算・経理、議長・副議長の秘書、儀礼・交際、議員の報酬・費用弁償、議員共済会、議場・委員会室等、議会の傍聴、事務局内庶務</t>
    <phoneticPr fontId="4"/>
  </si>
  <si>
    <t>本会議、委員会、議案の調査・立案、会議録・会議記録、請願・陳情等、議決事項の処理、議事関係法規・先例、資科の収集・統計、議会広報、議会図書室、その他会議・調査</t>
    <phoneticPr fontId="4"/>
  </si>
  <si>
    <t>６　附属機関</t>
    <phoneticPr fontId="4"/>
  </si>
  <si>
    <t>６　附属機関（続き）</t>
    <rPh sb="7" eb="8">
      <t>ツヅ</t>
    </rPh>
    <phoneticPr fontId="4"/>
  </si>
  <si>
    <t>７　組織</t>
    <phoneticPr fontId="4"/>
  </si>
  <si>
    <t>［３］財務、税務</t>
    <rPh sb="6" eb="8">
      <t>ゼイム</t>
    </rPh>
    <phoneticPr fontId="2"/>
  </si>
  <si>
    <t>１　国民年金・福祉年金</t>
    <phoneticPr fontId="4"/>
  </si>
  <si>
    <t>（２）受給権者数</t>
    <phoneticPr fontId="4"/>
  </si>
  <si>
    <t>（１）被保険者数</t>
    <rPh sb="3" eb="7">
      <t>ヒホケンシャ</t>
    </rPh>
    <rPh sb="7" eb="8">
      <t>カズ</t>
    </rPh>
    <phoneticPr fontId="4"/>
  </si>
  <si>
    <t>ア　拠出年金</t>
    <phoneticPr fontId="4"/>
  </si>
  <si>
    <t>イ　福祉年金</t>
    <phoneticPr fontId="4"/>
  </si>
  <si>
    <t>２　国民健康保険・退職者医療保険</t>
    <rPh sb="9" eb="12">
      <t>タイショクシャ</t>
    </rPh>
    <rPh sb="12" eb="14">
      <t>イリョウ</t>
    </rPh>
    <rPh sb="14" eb="16">
      <t>ホケン</t>
    </rPh>
    <phoneticPr fontId="4"/>
  </si>
  <si>
    <t>（１）加入状況</t>
    <phoneticPr fontId="4"/>
  </si>
  <si>
    <t>（２）給付状況（月平均）</t>
    <phoneticPr fontId="4"/>
  </si>
  <si>
    <t>（３）療養給付費用額</t>
    <rPh sb="3" eb="5">
      <t>リョウヨウ</t>
    </rPh>
    <rPh sb="5" eb="7">
      <t>キュウフ</t>
    </rPh>
    <rPh sb="7" eb="9">
      <t>ヒヨウ</t>
    </rPh>
    <rPh sb="9" eb="10">
      <t>ガク</t>
    </rPh>
    <phoneticPr fontId="4"/>
  </si>
  <si>
    <t>（４）一人当たり費用額、一部負担額</t>
    <rPh sb="3" eb="5">
      <t>ヒトリ</t>
    </rPh>
    <rPh sb="5" eb="6">
      <t>ア</t>
    </rPh>
    <rPh sb="8" eb="10">
      <t>ヒヨウ</t>
    </rPh>
    <rPh sb="10" eb="11">
      <t>ガク</t>
    </rPh>
    <rPh sb="12" eb="14">
      <t>イチブ</t>
    </rPh>
    <rPh sb="14" eb="16">
      <t>フタン</t>
    </rPh>
    <rPh sb="16" eb="17">
      <t>ガク</t>
    </rPh>
    <phoneticPr fontId="4"/>
  </si>
  <si>
    <t>３　後期高齢者医療保険</t>
    <rPh sb="2" eb="4">
      <t>コウキ</t>
    </rPh>
    <rPh sb="4" eb="7">
      <t>コウレイシャ</t>
    </rPh>
    <phoneticPr fontId="4"/>
  </si>
  <si>
    <t>女性の委員を
含む委員会等
の割合(％)</t>
    <rPh sb="3" eb="5">
      <t>イイン</t>
    </rPh>
    <phoneticPr fontId="4"/>
  </si>
  <si>
    <t>［５］人権、多様性、平和</t>
    <rPh sb="3" eb="5">
      <t>ジンケン</t>
    </rPh>
    <rPh sb="6" eb="8">
      <t>タヨウ</t>
    </rPh>
    <rPh sb="8" eb="9">
      <t>セイ</t>
    </rPh>
    <rPh sb="10" eb="12">
      <t>ヘイワ</t>
    </rPh>
    <phoneticPr fontId="2"/>
  </si>
  <si>
    <t>［６］健康、福祉</t>
    <phoneticPr fontId="2"/>
  </si>
  <si>
    <t>　［４］国民年金、国民健康保険、後期高齢者医療保険に掲載している。</t>
    <phoneticPr fontId="2"/>
  </si>
  <si>
    <t>２　高齢者支援</t>
    <rPh sb="2" eb="4">
      <t>コウレイ</t>
    </rPh>
    <rPh sb="4" eb="5">
      <t>モノ</t>
    </rPh>
    <rPh sb="5" eb="7">
      <t>シエン</t>
    </rPh>
    <phoneticPr fontId="4"/>
  </si>
  <si>
    <t>３　障害者支援</t>
    <rPh sb="5" eb="7">
      <t>シエン</t>
    </rPh>
    <phoneticPr fontId="4"/>
  </si>
  <si>
    <t>４　地域福祉、低所得者支援</t>
    <rPh sb="2" eb="4">
      <t>チイキ</t>
    </rPh>
    <rPh sb="4" eb="6">
      <t>フクシ</t>
    </rPh>
    <rPh sb="11" eb="13">
      <t>シエン</t>
    </rPh>
    <phoneticPr fontId="4"/>
  </si>
  <si>
    <t>（１）生活保護受給者</t>
    <phoneticPr fontId="4"/>
  </si>
  <si>
    <t>（２）成年後見制度の利用者数</t>
    <rPh sb="3" eb="5">
      <t>セイネン</t>
    </rPh>
    <rPh sb="5" eb="7">
      <t>コウケン</t>
    </rPh>
    <rPh sb="7" eb="9">
      <t>セイド</t>
    </rPh>
    <rPh sb="10" eb="12">
      <t>リヨウ</t>
    </rPh>
    <rPh sb="12" eb="13">
      <t>シャ</t>
    </rPh>
    <rPh sb="13" eb="14">
      <t>スウ</t>
    </rPh>
    <phoneticPr fontId="4"/>
  </si>
  <si>
    <t>（福祉管理課）</t>
    <rPh sb="1" eb="3">
      <t>フクシ</t>
    </rPh>
    <rPh sb="3" eb="6">
      <t>カンリカ</t>
    </rPh>
    <phoneticPr fontId="2"/>
  </si>
  <si>
    <t>（３）かつしかボランティアセンター</t>
    <phoneticPr fontId="4"/>
  </si>
  <si>
    <t>（４）しあわせサービス事業</t>
    <phoneticPr fontId="4"/>
  </si>
  <si>
    <t>［７］子ども、教育</t>
    <rPh sb="3" eb="4">
      <t>コ</t>
    </rPh>
    <rPh sb="7" eb="9">
      <t>キョウイク</t>
    </rPh>
    <phoneticPr fontId="4"/>
  </si>
  <si>
    <t>（17）かつしかファミリー・サポートセンター</t>
    <phoneticPr fontId="4"/>
  </si>
  <si>
    <t>１　子ども・家庭支援</t>
    <rPh sb="2" eb="3">
      <t>コ</t>
    </rPh>
    <rPh sb="6" eb="8">
      <t>カテイ</t>
    </rPh>
    <rPh sb="8" eb="10">
      <t>シエン</t>
    </rPh>
    <phoneticPr fontId="4"/>
  </si>
  <si>
    <t>２　学校教育</t>
    <rPh sb="2" eb="4">
      <t>ガッコウ</t>
    </rPh>
    <rPh sb="4" eb="6">
      <t>キョウイク</t>
    </rPh>
    <phoneticPr fontId="4"/>
  </si>
  <si>
    <t>一次健診
受診率(％)</t>
    <rPh sb="0" eb="2">
      <t>イチジ</t>
    </rPh>
    <rPh sb="2" eb="4">
      <t>ケンシン</t>
    </rPh>
    <rPh sb="5" eb="7">
      <t>ジュシン</t>
    </rPh>
    <rPh sb="7" eb="8">
      <t>リツ</t>
    </rPh>
    <phoneticPr fontId="4"/>
  </si>
  <si>
    <t>一次健診
受診者数(人)</t>
    <rPh sb="0" eb="2">
      <t>イチジ</t>
    </rPh>
    <rPh sb="2" eb="4">
      <t>ケンシン</t>
    </rPh>
    <rPh sb="5" eb="7">
      <t>ジュシン</t>
    </rPh>
    <rPh sb="7" eb="8">
      <t>シャ</t>
    </rPh>
    <rPh sb="8" eb="9">
      <t>スウ</t>
    </rPh>
    <rPh sb="10" eb="11">
      <t>ヒト</t>
    </rPh>
    <phoneticPr fontId="4"/>
  </si>
  <si>
    <t>小学校</t>
    <rPh sb="0" eb="3">
      <t>ショウガッコウ</t>
    </rPh>
    <phoneticPr fontId="2"/>
  </si>
  <si>
    <t>中学校</t>
    <rPh sb="0" eb="3">
      <t>チュウガッコウ</t>
    </rPh>
    <phoneticPr fontId="2"/>
  </si>
  <si>
    <t>（各年5月1日現在）</t>
    <rPh sb="1" eb="2">
      <t>カク</t>
    </rPh>
    <rPh sb="2" eb="3">
      <t>ネン</t>
    </rPh>
    <rPh sb="4" eb="5">
      <t>ガツ</t>
    </rPh>
    <rPh sb="6" eb="7">
      <t>ニチ</t>
    </rPh>
    <rPh sb="7" eb="9">
      <t>ゲンザイ</t>
    </rPh>
    <phoneticPr fontId="2"/>
  </si>
  <si>
    <t>学級数
(学級)</t>
    <rPh sb="5" eb="7">
      <t>ガッキュウ</t>
    </rPh>
    <phoneticPr fontId="2"/>
  </si>
  <si>
    <t>児童数
（人）</t>
    <rPh sb="0" eb="2">
      <t>ジドウ</t>
    </rPh>
    <rPh sb="5" eb="6">
      <t>ヒト</t>
    </rPh>
    <phoneticPr fontId="4"/>
  </si>
  <si>
    <t>生徒数
（人）</t>
    <rPh sb="0" eb="2">
      <t>セイト</t>
    </rPh>
    <rPh sb="5" eb="6">
      <t>ヒト</t>
    </rPh>
    <phoneticPr fontId="4"/>
  </si>
  <si>
    <t>幼稚園</t>
    <rPh sb="0" eb="3">
      <t>ヨウチエン</t>
    </rPh>
    <phoneticPr fontId="2"/>
  </si>
  <si>
    <t>園児数
（人）</t>
    <rPh sb="0" eb="2">
      <t>エンジ</t>
    </rPh>
    <rPh sb="2" eb="3">
      <t>スウ</t>
    </rPh>
    <rPh sb="5" eb="6">
      <t>ヒト</t>
    </rPh>
    <phoneticPr fontId="2"/>
  </si>
  <si>
    <t>通級</t>
    <rPh sb="0" eb="2">
      <t>ツウキュウ</t>
    </rPh>
    <phoneticPr fontId="2"/>
  </si>
  <si>
    <t>固定級</t>
    <rPh sb="0" eb="2">
      <t>コテイ</t>
    </rPh>
    <rPh sb="2" eb="3">
      <t>キュウ</t>
    </rPh>
    <phoneticPr fontId="2"/>
  </si>
  <si>
    <t>特別支援教室</t>
    <rPh sb="0" eb="2">
      <t>トクベツ</t>
    </rPh>
    <rPh sb="2" eb="4">
      <t>シエン</t>
    </rPh>
    <rPh sb="4" eb="6">
      <t>キョウシツ</t>
    </rPh>
    <phoneticPr fontId="2"/>
  </si>
  <si>
    <t>児童・生徒数
（人）</t>
    <rPh sb="0" eb="2">
      <t>ジドウ</t>
    </rPh>
    <rPh sb="3" eb="6">
      <t>セイトスウ</t>
    </rPh>
    <rPh sb="8" eb="9">
      <t>ヒト</t>
    </rPh>
    <phoneticPr fontId="4"/>
  </si>
  <si>
    <t>カ　特別支援教育</t>
    <rPh sb="2" eb="4">
      <t>トクベツ</t>
    </rPh>
    <rPh sb="4" eb="6">
      <t>シエン</t>
    </rPh>
    <rPh sb="6" eb="8">
      <t>キョウイク</t>
    </rPh>
    <phoneticPr fontId="2"/>
  </si>
  <si>
    <t>区分</t>
    <rPh sb="0" eb="2">
      <t>クブン</t>
    </rPh>
    <phoneticPr fontId="4"/>
  </si>
  <si>
    <t>（学務課）</t>
    <rPh sb="1" eb="3">
      <t>ガクム</t>
    </rPh>
    <phoneticPr fontId="4"/>
  </si>
  <si>
    <t>園児数
(人)</t>
    <rPh sb="5" eb="6">
      <t>ヒト</t>
    </rPh>
    <phoneticPr fontId="2"/>
  </si>
  <si>
    <t>組数
(組)</t>
    <rPh sb="4" eb="5">
      <t>クミ</t>
    </rPh>
    <phoneticPr fontId="2"/>
  </si>
  <si>
    <t>青戸6-8-3</t>
  </si>
  <si>
    <t>奥戸3-28-21</t>
  </si>
  <si>
    <t>堀切7-17-6</t>
  </si>
  <si>
    <t>東水元3-18-18</t>
  </si>
  <si>
    <t>立石2-29-6</t>
  </si>
  <si>
    <t>西新小岩4-19-13</t>
  </si>
  <si>
    <t>鎌倉2-8-11</t>
  </si>
  <si>
    <t>青戸8-4-20</t>
  </si>
  <si>
    <t>細田5-4-11</t>
  </si>
  <si>
    <t>東新小岩5-11-15</t>
  </si>
  <si>
    <t>堀切5-41-22</t>
  </si>
  <si>
    <t>お花茶屋1-2-15</t>
  </si>
  <si>
    <t>東金町2-25-12</t>
  </si>
  <si>
    <t>東金町5-47-5</t>
  </si>
  <si>
    <t>水元5-5-33</t>
  </si>
  <si>
    <t>立石8-4-12</t>
  </si>
  <si>
    <t>西水元3-12-12</t>
  </si>
  <si>
    <t>堀切1-26-15</t>
  </si>
  <si>
    <t>東四つ木1-5-9</t>
  </si>
  <si>
    <t>柴又7-10-30</t>
  </si>
  <si>
    <t>奥戸5-5-16</t>
  </si>
  <si>
    <t>生徒数
（人）</t>
    <rPh sb="5" eb="6">
      <t>ヒト</t>
    </rPh>
    <phoneticPr fontId="4"/>
  </si>
  <si>
    <t>学級数
(学級)</t>
    <rPh sb="5" eb="7">
      <t>ガッキュウ</t>
    </rPh>
    <phoneticPr fontId="4"/>
  </si>
  <si>
    <t>生徒数
(人)</t>
    <rPh sb="5" eb="6">
      <t>ヒト</t>
    </rPh>
    <phoneticPr fontId="4"/>
  </si>
  <si>
    <t>建築延面積
(㎡)</t>
    <phoneticPr fontId="2"/>
  </si>
  <si>
    <t>キ　日本語学級</t>
    <rPh sb="2" eb="5">
      <t>ニホンゴ</t>
    </rPh>
    <rPh sb="5" eb="7">
      <t>ガッキュウ</t>
    </rPh>
    <phoneticPr fontId="2"/>
  </si>
  <si>
    <t>ク　にほんごステップアップ教室</t>
    <rPh sb="13" eb="15">
      <t>キョウシツ</t>
    </rPh>
    <phoneticPr fontId="2"/>
  </si>
  <si>
    <t>学級数
（学級）</t>
    <rPh sb="5" eb="7">
      <t>ガッキュウ</t>
    </rPh>
    <phoneticPr fontId="4"/>
  </si>
  <si>
    <t>中学</t>
    <rPh sb="0" eb="2">
      <t>チュウガク</t>
    </rPh>
    <phoneticPr fontId="2"/>
  </si>
  <si>
    <t>高校</t>
    <rPh sb="0" eb="2">
      <t>コウコウ</t>
    </rPh>
    <phoneticPr fontId="2"/>
  </si>
  <si>
    <t>全日制</t>
    <rPh sb="0" eb="2">
      <t>ゼンニチ</t>
    </rPh>
    <rPh sb="2" eb="3">
      <t>セイ</t>
    </rPh>
    <phoneticPr fontId="2"/>
  </si>
  <si>
    <t>定時制</t>
    <rPh sb="0" eb="3">
      <t>テイジセイ</t>
    </rPh>
    <phoneticPr fontId="2"/>
  </si>
  <si>
    <t>個人利用
(人)</t>
    <rPh sb="0" eb="2">
      <t>コジン</t>
    </rPh>
    <rPh sb="2" eb="4">
      <t>リヨウ</t>
    </rPh>
    <rPh sb="6" eb="7">
      <t>ヒト</t>
    </rPh>
    <phoneticPr fontId="2"/>
  </si>
  <si>
    <t>教育相談
件数（件）</t>
    <rPh sb="5" eb="7">
      <t>ケンスウ</t>
    </rPh>
    <rPh sb="8" eb="9">
      <t>ケン</t>
    </rPh>
    <phoneticPr fontId="4"/>
  </si>
  <si>
    <t>団体利用
(人)</t>
    <rPh sb="0" eb="4">
      <t>ダンタイリヨウ</t>
    </rPh>
    <rPh sb="6" eb="7">
      <t>ヒト</t>
    </rPh>
    <phoneticPr fontId="2"/>
  </si>
  <si>
    <t>入観者
総数(人)</t>
    <rPh sb="0" eb="1">
      <t>ニュウ</t>
    </rPh>
    <rPh sb="1" eb="2">
      <t>カン</t>
    </rPh>
    <rPh sb="4" eb="5">
      <t>ソウ</t>
    </rPh>
    <rPh sb="5" eb="6">
      <t>スウ</t>
    </rPh>
    <rPh sb="7" eb="8">
      <t>ニン</t>
    </rPh>
    <phoneticPr fontId="4"/>
  </si>
  <si>
    <t>建築延面積
(㎡)</t>
    <phoneticPr fontId="4"/>
  </si>
  <si>
    <t>幼稚園型認定こども園
新小岩ちぐさ幼稚園</t>
    <rPh sb="11" eb="12">
      <t>シン</t>
    </rPh>
    <rPh sb="12" eb="14">
      <t>コイワ</t>
    </rPh>
    <rPh sb="17" eb="20">
      <t>ヨウチエン</t>
    </rPh>
    <phoneticPr fontId="4"/>
  </si>
  <si>
    <t>幼保連携型認定こども園
すなはら</t>
    <phoneticPr fontId="4"/>
  </si>
  <si>
    <t>３　生涯学習</t>
    <rPh sb="2" eb="4">
      <t>ショウガイ</t>
    </rPh>
    <rPh sb="4" eb="6">
      <t>ガクシュウ</t>
    </rPh>
    <phoneticPr fontId="4"/>
  </si>
  <si>
    <t>４　スポーツ、地域教育</t>
    <rPh sb="7" eb="9">
      <t>チイキ</t>
    </rPh>
    <rPh sb="9" eb="11">
      <t>キョウイク</t>
    </rPh>
    <phoneticPr fontId="4"/>
  </si>
  <si>
    <t>団地数</t>
    <rPh sb="0" eb="2">
      <t>ダンチ</t>
    </rPh>
    <rPh sb="2" eb="3">
      <t>スウ</t>
    </rPh>
    <phoneticPr fontId="2"/>
  </si>
  <si>
    <t>戸数</t>
    <rPh sb="0" eb="2">
      <t>コスウ</t>
    </rPh>
    <phoneticPr fontId="2"/>
  </si>
  <si>
    <t>整備年度</t>
  </si>
  <si>
    <t>堀切二丁目公園</t>
  </si>
  <si>
    <t>堀切2-44-10</t>
  </si>
  <si>
    <t>H10</t>
  </si>
  <si>
    <t>わかば公園</t>
  </si>
  <si>
    <t>東金町5-23-6</t>
  </si>
  <si>
    <t>青戸平和公園</t>
  </si>
  <si>
    <t>細田公園</t>
  </si>
  <si>
    <t>細田4-23-17</t>
  </si>
  <si>
    <t>H11</t>
  </si>
  <si>
    <t>水元1-23-1</t>
  </si>
  <si>
    <t>四つ木四丁目公園</t>
  </si>
  <si>
    <t>四つ木4-24-11</t>
  </si>
  <si>
    <t>高砂北公園</t>
  </si>
  <si>
    <t>H12</t>
  </si>
  <si>
    <t>水元飯塚公園</t>
  </si>
  <si>
    <t>西水元1-12-3</t>
  </si>
  <si>
    <t>高砂七丁目公園</t>
  </si>
  <si>
    <t>高砂7-8-13</t>
  </si>
  <si>
    <t>H13</t>
  </si>
  <si>
    <t>金町末広公園</t>
  </si>
  <si>
    <t>金町5-10-9</t>
  </si>
  <si>
    <t>堀切4-60-12</t>
  </si>
  <si>
    <t>金町ときわ公園</t>
  </si>
  <si>
    <t>金町1-23-7</t>
  </si>
  <si>
    <t>H14</t>
  </si>
  <si>
    <t>青葉公園</t>
  </si>
  <si>
    <t>堀切7-16-6</t>
  </si>
  <si>
    <t>H15</t>
  </si>
  <si>
    <t>南綾瀬中央公園</t>
  </si>
  <si>
    <t>H16</t>
  </si>
  <si>
    <t>奥戸二丁目公園</t>
  </si>
  <si>
    <t>西新小岩公園</t>
  </si>
  <si>
    <t>西新小岩3-26-6</t>
  </si>
  <si>
    <t>上千葉公園</t>
  </si>
  <si>
    <t>東堀切3-25-1</t>
  </si>
  <si>
    <t>H17</t>
  </si>
  <si>
    <t>いいづか公園</t>
  </si>
  <si>
    <t>南水元1-21-3
南水元1-20-8</t>
  </si>
  <si>
    <t>本田公園</t>
  </si>
  <si>
    <t>立石3-4-13</t>
  </si>
  <si>
    <t>H18</t>
  </si>
  <si>
    <t>東四つ木公園</t>
  </si>
  <si>
    <t>東四つ木4-41-11</t>
  </si>
  <si>
    <t>渋江公園</t>
  </si>
  <si>
    <t>東立石3-3-1</t>
  </si>
  <si>
    <t>新宿5-21-10</t>
  </si>
  <si>
    <t>立石2-23-14</t>
  </si>
  <si>
    <t>H19</t>
  </si>
  <si>
    <t>東立石緑地公園</t>
  </si>
  <si>
    <t>東立石4-6-10</t>
  </si>
  <si>
    <t>まんだら公園</t>
  </si>
  <si>
    <t>鎌倉1-30-11</t>
  </si>
  <si>
    <t>H20</t>
  </si>
  <si>
    <t>白鳥南公園</t>
  </si>
  <si>
    <t>白鳥2-20-9</t>
  </si>
  <si>
    <t>H21</t>
  </si>
  <si>
    <t>亀有中川堤公園</t>
  </si>
  <si>
    <t>亀有2-71-7</t>
  </si>
  <si>
    <t>H22</t>
  </si>
  <si>
    <t>四つ木つばさ公園</t>
  </si>
  <si>
    <t>H24</t>
  </si>
  <si>
    <t>中道公園</t>
  </si>
  <si>
    <t>西亀有1-3-1</t>
  </si>
  <si>
    <t>亀有公園</t>
  </si>
  <si>
    <t>亀有5-36-1</t>
  </si>
  <si>
    <t>H25</t>
  </si>
  <si>
    <t>木根川中央公園</t>
  </si>
  <si>
    <t>東四つ木3-47-1</t>
  </si>
  <si>
    <t>H27</t>
  </si>
  <si>
    <t>西新小岩五丁目公園</t>
  </si>
  <si>
    <t>西新小岩5-2-4
西新小岩5-7-7</t>
  </si>
  <si>
    <t>青戸六丁目さくら公園</t>
  </si>
  <si>
    <t>H29</t>
  </si>
  <si>
    <t>奥戸四丁目落公園</t>
  </si>
  <si>
    <t>奥戸4-14-19</t>
  </si>
  <si>
    <t>H30</t>
  </si>
  <si>
    <t>青戸七丁目共和公園</t>
  </si>
  <si>
    <t>青戸7-32-1</t>
  </si>
  <si>
    <t>東新小岩2-15-1</t>
  </si>
  <si>
    <t>奥戸一丁目鬼塚公園</t>
  </si>
  <si>
    <t>奥戸1-28-1</t>
  </si>
  <si>
    <t>R2</t>
  </si>
  <si>
    <t>H10,H20</t>
    <phoneticPr fontId="2"/>
  </si>
  <si>
    <t>H11,H29</t>
    <phoneticPr fontId="2"/>
  </si>
  <si>
    <t>（８）学校避難所</t>
    <rPh sb="3" eb="5">
      <t>ガッコウ</t>
    </rPh>
    <rPh sb="5" eb="8">
      <t>ヒナンジョ</t>
    </rPh>
    <phoneticPr fontId="4"/>
  </si>
  <si>
    <t>（単位：校）</t>
    <rPh sb="1" eb="3">
      <t>タンイ</t>
    </rPh>
    <rPh sb="4" eb="5">
      <t>コウ</t>
    </rPh>
    <phoneticPr fontId="2"/>
  </si>
  <si>
    <t>避難所総数</t>
    <rPh sb="0" eb="3">
      <t>ヒナンジョ</t>
    </rPh>
    <rPh sb="3" eb="5">
      <t>ソウスウ</t>
    </rPh>
    <phoneticPr fontId="2"/>
  </si>
  <si>
    <t>シルバーピア住宅</t>
    <rPh sb="6" eb="8">
      <t>ジュウタク</t>
    </rPh>
    <phoneticPr fontId="4"/>
  </si>
  <si>
    <t>コミュニティ住宅</t>
    <rPh sb="6" eb="8">
      <t>ジュウタク</t>
    </rPh>
    <phoneticPr fontId="4"/>
  </si>
  <si>
    <t>（３）地区計画</t>
    <phoneticPr fontId="4"/>
  </si>
  <si>
    <t>（４）用途地域</t>
    <phoneticPr fontId="4"/>
  </si>
  <si>
    <t>（５）用途地域以外の地域地区</t>
    <phoneticPr fontId="4"/>
  </si>
  <si>
    <t>区分</t>
    <rPh sb="0" eb="2">
      <t>クブン</t>
    </rPh>
    <phoneticPr fontId="2"/>
  </si>
  <si>
    <t>（地域防災課）</t>
    <rPh sb="1" eb="3">
      <t>チイキ</t>
    </rPh>
    <rPh sb="3" eb="5">
      <t>ボウサイ</t>
    </rPh>
    <rPh sb="5" eb="6">
      <t>カ</t>
    </rPh>
    <phoneticPr fontId="4"/>
  </si>
  <si>
    <t>ﾏﾝﾎｰﾙﾄｲﾚ設置数</t>
    <rPh sb="8" eb="11">
      <t>セッチスウ</t>
    </rPh>
    <phoneticPr fontId="2"/>
  </si>
  <si>
    <t>洋室Ａ</t>
    <phoneticPr fontId="2"/>
  </si>
  <si>
    <t>洋室Ｂ</t>
    <phoneticPr fontId="2"/>
  </si>
  <si>
    <t>総数</t>
    <rPh sb="0" eb="2">
      <t>ソウスウ</t>
    </rPh>
    <phoneticPr fontId="2"/>
  </si>
  <si>
    <t>面積
（㎡）</t>
    <phoneticPr fontId="2"/>
  </si>
  <si>
    <t>＊「区民相談」は、［10］その他に掲載している。</t>
    <rPh sb="2" eb="4">
      <t>クミン</t>
    </rPh>
    <rPh sb="4" eb="6">
      <t>ソウダン</t>
    </rPh>
    <rPh sb="15" eb="16">
      <t>タ</t>
    </rPh>
    <phoneticPr fontId="2"/>
  </si>
  <si>
    <t>件数</t>
    <rPh sb="0" eb="2">
      <t>ケンスウ</t>
    </rPh>
    <phoneticPr fontId="2"/>
  </si>
  <si>
    <t>新規認定</t>
    <rPh sb="0" eb="2">
      <t>シンキ</t>
    </rPh>
    <rPh sb="2" eb="4">
      <t>ニンテイ</t>
    </rPh>
    <phoneticPr fontId="2"/>
  </si>
  <si>
    <t>累計</t>
    <rPh sb="0" eb="2">
      <t>ルイケイ</t>
    </rPh>
    <phoneticPr fontId="2"/>
  </si>
  <si>
    <t>（商工振興課）</t>
    <rPh sb="1" eb="3">
      <t>ショウコウ</t>
    </rPh>
    <rPh sb="3" eb="5">
      <t>シンコウ</t>
    </rPh>
    <rPh sb="5" eb="6">
      <t>カ</t>
    </rPh>
    <phoneticPr fontId="4"/>
  </si>
  <si>
    <t>［９］観光、文化、地域活動</t>
    <rPh sb="3" eb="5">
      <t>カンコウ</t>
    </rPh>
    <rPh sb="6" eb="8">
      <t>ブンカ</t>
    </rPh>
    <rPh sb="9" eb="11">
      <t>チイキ</t>
    </rPh>
    <rPh sb="11" eb="13">
      <t>カツドウ</t>
    </rPh>
    <phoneticPr fontId="4"/>
  </si>
  <si>
    <t>２　文化・芸術</t>
    <phoneticPr fontId="4"/>
  </si>
  <si>
    <t>第１ﾚｸﾘｴｰｼｮﾝﾙｰﾑ</t>
    <rPh sb="0" eb="1">
      <t>ダイ</t>
    </rPh>
    <phoneticPr fontId="4"/>
  </si>
  <si>
    <t>第２ﾚｸﾘｴｰｼｮﾝﾙｰﾑ</t>
    <rPh sb="0" eb="1">
      <t>ダイ</t>
    </rPh>
    <phoneticPr fontId="4"/>
  </si>
  <si>
    <t>（単位：件）</t>
    <phoneticPr fontId="4"/>
  </si>
  <si>
    <t>利用状況</t>
    <rPh sb="0" eb="2">
      <t>リヨウ</t>
    </rPh>
    <rPh sb="2" eb="4">
      <t>ジョウキョウ</t>
    </rPh>
    <phoneticPr fontId="2"/>
  </si>
  <si>
    <t>入館者数(人)</t>
    <rPh sb="0" eb="3">
      <t>ニュウカンシャ</t>
    </rPh>
    <rPh sb="3" eb="4">
      <t>スウ</t>
    </rPh>
    <rPh sb="5" eb="6">
      <t>ヒト</t>
    </rPh>
    <phoneticPr fontId="2"/>
  </si>
  <si>
    <t>H23.2</t>
    <phoneticPr fontId="2"/>
  </si>
  <si>
    <t>展示・学習ｺｰﾅｰ</t>
    <phoneticPr fontId="2"/>
  </si>
  <si>
    <t>建築
年月</t>
    <rPh sb="0" eb="2">
      <t>ケンチク</t>
    </rPh>
    <rPh sb="3" eb="5">
      <t>ネンゲツ</t>
    </rPh>
    <phoneticPr fontId="2"/>
  </si>
  <si>
    <t>日用不用品販売
ｺｰﾅｰ</t>
    <phoneticPr fontId="2"/>
  </si>
  <si>
    <t>（リサイクル清掃課）</t>
    <rPh sb="6" eb="8">
      <t>セイソウ</t>
    </rPh>
    <rPh sb="8" eb="9">
      <t>カ</t>
    </rPh>
    <phoneticPr fontId="2"/>
  </si>
  <si>
    <t>１　区民相談（専門相談）</t>
    <rPh sb="7" eb="9">
      <t>センモン</t>
    </rPh>
    <rPh sb="9" eb="11">
      <t>ソウダン</t>
    </rPh>
    <phoneticPr fontId="4"/>
  </si>
  <si>
    <t>＊「組織別事務分掌一覧」は、［２］選挙、区議会、執行機関に掲載している。</t>
    <phoneticPr fontId="2"/>
  </si>
  <si>
    <t>年</t>
    <phoneticPr fontId="2"/>
  </si>
  <si>
    <t>（各年度末現在）</t>
    <rPh sb="1" eb="2">
      <t>カク</t>
    </rPh>
    <rPh sb="2" eb="4">
      <t>ネンド</t>
    </rPh>
    <rPh sb="4" eb="5">
      <t>マツ</t>
    </rPh>
    <phoneticPr fontId="4"/>
  </si>
  <si>
    <r>
      <t>政策企画課</t>
    </r>
    <r>
      <rPr>
        <sz val="10"/>
        <color theme="1"/>
        <rFont val="ＭＳ Ｐゴシック"/>
        <family val="3"/>
        <charset val="128"/>
      </rPr>
      <t>（統計調査係を除く）</t>
    </r>
    <rPh sb="0" eb="2">
      <t>セイサク</t>
    </rPh>
    <rPh sb="6" eb="8">
      <t>トウケイ</t>
    </rPh>
    <rPh sb="8" eb="10">
      <t>チョウサ</t>
    </rPh>
    <rPh sb="10" eb="11">
      <t>ガカリ</t>
    </rPh>
    <rPh sb="12" eb="13">
      <t>ノゾ</t>
    </rPh>
    <phoneticPr fontId="21"/>
  </si>
  <si>
    <r>
      <t>施設維持課</t>
    </r>
    <r>
      <rPr>
        <sz val="10"/>
        <color theme="1"/>
        <rFont val="ＭＳ Ｐゴシック"/>
        <family val="3"/>
        <charset val="128"/>
      </rPr>
      <t>（施設維持担当係を除く）</t>
    </r>
    <rPh sb="0" eb="2">
      <t>シセツ</t>
    </rPh>
    <rPh sb="2" eb="4">
      <t>イジ</t>
    </rPh>
    <rPh sb="4" eb="5">
      <t>カ</t>
    </rPh>
    <rPh sb="6" eb="8">
      <t>シセツ</t>
    </rPh>
    <rPh sb="8" eb="10">
      <t>イジ</t>
    </rPh>
    <rPh sb="10" eb="12">
      <t>タントウ</t>
    </rPh>
    <rPh sb="12" eb="13">
      <t>ガカリ</t>
    </rPh>
    <rPh sb="14" eb="15">
      <t>ノゾ</t>
    </rPh>
    <phoneticPr fontId="21"/>
  </si>
  <si>
    <r>
      <t>高齢者支援課</t>
    </r>
    <r>
      <rPr>
        <sz val="10"/>
        <color theme="1"/>
        <rFont val="ＭＳ Ｐゴシック"/>
        <family val="3"/>
        <charset val="128"/>
      </rPr>
      <t>（介護予防係を除く）</t>
    </r>
    <rPh sb="7" eb="9">
      <t>カイゴ</t>
    </rPh>
    <rPh sb="9" eb="11">
      <t>ヨボウ</t>
    </rPh>
    <rPh sb="11" eb="12">
      <t>ガカリ</t>
    </rPh>
    <rPh sb="13" eb="14">
      <t>ノゾ</t>
    </rPh>
    <phoneticPr fontId="21"/>
  </si>
  <si>
    <r>
      <t>障害福祉課</t>
    </r>
    <r>
      <rPr>
        <sz val="10"/>
        <color theme="1"/>
        <rFont val="ＭＳ Ｐゴシック"/>
        <family val="3"/>
        <charset val="128"/>
      </rPr>
      <t>（就労支援係を除く）</t>
    </r>
    <rPh sb="6" eb="8">
      <t>シュウロウ</t>
    </rPh>
    <rPh sb="8" eb="10">
      <t>シエン</t>
    </rPh>
    <rPh sb="10" eb="11">
      <t>カカリ</t>
    </rPh>
    <rPh sb="12" eb="13">
      <t>ノゾ</t>
    </rPh>
    <phoneticPr fontId="21"/>
  </si>
  <si>
    <t>係長・主査</t>
    <phoneticPr fontId="2"/>
  </si>
  <si>
    <t>職員総数</t>
    <rPh sb="0" eb="2">
      <t>ショクイン</t>
    </rPh>
    <rPh sb="2" eb="4">
      <t>ソウスウ</t>
    </rPh>
    <phoneticPr fontId="21"/>
  </si>
  <si>
    <t>１　男女共同参画社会の実現</t>
    <rPh sb="4" eb="6">
      <t>キョウドウ</t>
    </rPh>
    <rPh sb="6" eb="8">
      <t>サンカク</t>
    </rPh>
    <rPh sb="8" eb="10">
      <t>シャカイ</t>
    </rPh>
    <phoneticPr fontId="4"/>
  </si>
  <si>
    <t>視聴覚室</t>
    <phoneticPr fontId="2"/>
  </si>
  <si>
    <t>総数</t>
    <rPh sb="0" eb="2">
      <t>ソウスウ</t>
    </rPh>
    <phoneticPr fontId="2"/>
  </si>
  <si>
    <t>（11）区民保養施設</t>
    <phoneticPr fontId="4"/>
  </si>
  <si>
    <t>１　健康、医療</t>
    <rPh sb="2" eb="4">
      <t>ケンコウ</t>
    </rPh>
    <rPh sb="5" eb="7">
      <t>イリョウ</t>
    </rPh>
    <phoneticPr fontId="4"/>
  </si>
  <si>
    <t>＊「後期高齢者医療保険」及び「国民健康保険・退職者医療保険」は、</t>
    <phoneticPr fontId="2"/>
  </si>
  <si>
    <t>子ども発達センター</t>
    <rPh sb="0" eb="1">
      <t>コ</t>
    </rPh>
    <rPh sb="3" eb="5">
      <t>ハッタツ</t>
    </rPh>
    <phoneticPr fontId="4"/>
  </si>
  <si>
    <t>子ども発達センター
堀切分室</t>
    <rPh sb="0" eb="1">
      <t>コ</t>
    </rPh>
    <rPh sb="3" eb="5">
      <t>ハッタツ</t>
    </rPh>
    <rPh sb="10" eb="12">
      <t>ホリキリ</t>
    </rPh>
    <rPh sb="12" eb="14">
      <t>ブンシツ</t>
    </rPh>
    <phoneticPr fontId="4"/>
  </si>
  <si>
    <t>子ども発達センター
水元分室</t>
    <rPh sb="0" eb="1">
      <t>コ</t>
    </rPh>
    <rPh sb="3" eb="5">
      <t>ハッタツ</t>
    </rPh>
    <rPh sb="10" eb="12">
      <t>ミズモト</t>
    </rPh>
    <rPh sb="12" eb="14">
      <t>ブンシツ</t>
    </rPh>
    <phoneticPr fontId="4"/>
  </si>
  <si>
    <t>＊区立幼稚園及び私立幼稚園は「２　学校教育」に掲載している。</t>
    <rPh sb="1" eb="3">
      <t>クリツ</t>
    </rPh>
    <rPh sb="3" eb="6">
      <t>ヨウチエン</t>
    </rPh>
    <rPh sb="6" eb="7">
      <t>オヨ</t>
    </rPh>
    <rPh sb="8" eb="10">
      <t>シリツ</t>
    </rPh>
    <rPh sb="10" eb="13">
      <t>ヨウチエン</t>
    </rPh>
    <rPh sb="17" eb="19">
      <t>ガッコウ</t>
    </rPh>
    <rPh sb="19" eb="21">
      <t>キョウイク</t>
    </rPh>
    <rPh sb="23" eb="25">
      <t>ケイサイ</t>
    </rPh>
    <phoneticPr fontId="2"/>
  </si>
  <si>
    <t>受給世帯数
(世帯)</t>
    <rPh sb="0" eb="2">
      <t>ジュキュウ</t>
    </rPh>
    <rPh sb="2" eb="5">
      <t>セタイスウ</t>
    </rPh>
    <rPh sb="7" eb="9">
      <t>セタイ</t>
    </rPh>
    <phoneticPr fontId="4"/>
  </si>
  <si>
    <t>対象児童数
(人)</t>
    <rPh sb="0" eb="2">
      <t>タイショウ</t>
    </rPh>
    <rPh sb="2" eb="4">
      <t>ジドウ</t>
    </rPh>
    <rPh sb="4" eb="5">
      <t>スウ</t>
    </rPh>
    <rPh sb="7" eb="8">
      <t>ヒト</t>
    </rPh>
    <phoneticPr fontId="4"/>
  </si>
  <si>
    <t>受給世帯数
(世帯)</t>
    <rPh sb="7" eb="9">
      <t>セタイ</t>
    </rPh>
    <phoneticPr fontId="4"/>
  </si>
  <si>
    <t>受給対象者数
(人)</t>
    <rPh sb="8" eb="9">
      <t>ヒト</t>
    </rPh>
    <phoneticPr fontId="4"/>
  </si>
  <si>
    <t>派遣世帯
(世帯)</t>
    <rPh sb="0" eb="2">
      <t>ハケン</t>
    </rPh>
    <rPh sb="2" eb="4">
      <t>セタイ</t>
    </rPh>
    <rPh sb="6" eb="8">
      <t>セタイ</t>
    </rPh>
    <phoneticPr fontId="4"/>
  </si>
  <si>
    <t>派遣回数
(回)</t>
    <rPh sb="0" eb="2">
      <t>ハケン</t>
    </rPh>
    <rPh sb="2" eb="4">
      <t>カイスウ</t>
    </rPh>
    <rPh sb="6" eb="7">
      <t>カイ</t>
    </rPh>
    <phoneticPr fontId="4"/>
  </si>
  <si>
    <t>派遣時間数
(時間)</t>
    <rPh sb="0" eb="2">
      <t>ハケン</t>
    </rPh>
    <rPh sb="2" eb="5">
      <t>ジカンスウ</t>
    </rPh>
    <rPh sb="7" eb="9">
      <t>ジカン</t>
    </rPh>
    <phoneticPr fontId="4"/>
  </si>
  <si>
    <t>（３）私立中学校、高等学校</t>
    <phoneticPr fontId="4"/>
  </si>
  <si>
    <t>鎌倉2-12-1（旧明石小学校内）</t>
    <phoneticPr fontId="4"/>
  </si>
  <si>
    <t>新宿6-3-2（東京理科大学図書館棟内）</t>
    <rPh sb="0" eb="2">
      <t>ニイジュク</t>
    </rPh>
    <phoneticPr fontId="4"/>
  </si>
  <si>
    <t>（１）図書館</t>
    <phoneticPr fontId="4"/>
  </si>
  <si>
    <t>（２）郷士と天文の博物館</t>
    <phoneticPr fontId="4"/>
  </si>
  <si>
    <t>（３）生涯学習人材バンク</t>
    <phoneticPr fontId="4"/>
  </si>
  <si>
    <t>にいじゅく
地区</t>
    <rPh sb="6" eb="8">
      <t>チク</t>
    </rPh>
    <phoneticPr fontId="4"/>
  </si>
  <si>
    <r>
      <t xml:space="preserve">新宿3-7-1 </t>
    </r>
    <r>
      <rPr>
        <sz val="8"/>
        <color theme="1"/>
        <rFont val="ＭＳ ゴシック"/>
        <family val="3"/>
        <charset val="128"/>
      </rPr>
      <t>東京かつしか赤十字母子医療ｾﾝﾀｰ内</t>
    </r>
    <rPh sb="0" eb="2">
      <t>シンジュク</t>
    </rPh>
    <rPh sb="8" eb="10">
      <t>トウキョウ</t>
    </rPh>
    <rPh sb="14" eb="17">
      <t>セキジュウジ</t>
    </rPh>
    <rPh sb="17" eb="19">
      <t>ボシ</t>
    </rPh>
    <rPh sb="19" eb="21">
      <t>イリョウ</t>
    </rPh>
    <rPh sb="25" eb="26">
      <t>ナイ</t>
    </rPh>
    <phoneticPr fontId="4"/>
  </si>
  <si>
    <t>（各年度末現在）</t>
    <rPh sb="1" eb="2">
      <t>カク</t>
    </rPh>
    <rPh sb="2" eb="3">
      <t>トシ</t>
    </rPh>
    <rPh sb="3" eb="4">
      <t>ド</t>
    </rPh>
    <rPh sb="4" eb="5">
      <t>マツ</t>
    </rPh>
    <phoneticPr fontId="4"/>
  </si>
  <si>
    <t>２　防災、生活安全</t>
    <rPh sb="2" eb="3">
      <t>ボウ</t>
    </rPh>
    <rPh sb="5" eb="7">
      <t>セイカツ</t>
    </rPh>
    <rPh sb="7" eb="9">
      <t>アンゼン</t>
    </rPh>
    <phoneticPr fontId="4"/>
  </si>
  <si>
    <t>水元ｽﾎﾟｰﾂｾﾝﾀｰ公園</t>
    <phoneticPr fontId="2"/>
  </si>
  <si>
    <t>本田第二公園</t>
    <phoneticPr fontId="2"/>
  </si>
  <si>
    <t>にいじゅくﾌﾟﾚｲﾊﾟｰｸ</t>
    <phoneticPr fontId="2"/>
  </si>
  <si>
    <t>小谷野しょうぶ児童遊園</t>
    <phoneticPr fontId="2"/>
  </si>
  <si>
    <t>東新小岩二丁目かがやき公園</t>
    <phoneticPr fontId="2"/>
  </si>
  <si>
    <t>１　観光</t>
    <phoneticPr fontId="4"/>
  </si>
  <si>
    <t>＊「男女平等推進センター」及び「審議会等における女性の登用状況」は、</t>
    <rPh sb="2" eb="4">
      <t>ダンジョ</t>
    </rPh>
    <rPh sb="4" eb="6">
      <t>ビョウドウ</t>
    </rPh>
    <rPh sb="6" eb="8">
      <t>スイシン</t>
    </rPh>
    <rPh sb="13" eb="14">
      <t>オヨ</t>
    </rPh>
    <rPh sb="16" eb="19">
      <t>シンギカイ</t>
    </rPh>
    <rPh sb="19" eb="20">
      <t>トウ</t>
    </rPh>
    <rPh sb="24" eb="26">
      <t>ジョセイ</t>
    </rPh>
    <rPh sb="27" eb="29">
      <t>トウヨウ</t>
    </rPh>
    <rPh sb="29" eb="31">
      <t>ジョウキョウ</t>
    </rPh>
    <phoneticPr fontId="2"/>
  </si>
  <si>
    <t>　［５］人権、多様性、平和に掲載している。</t>
    <rPh sb="4" eb="6">
      <t>ジンケン</t>
    </rPh>
    <rPh sb="7" eb="10">
      <t>タヨウセイ</t>
    </rPh>
    <rPh sb="11" eb="13">
      <t>ヘイワ</t>
    </rPh>
    <rPh sb="14" eb="16">
      <t>ケイサイ</t>
    </rPh>
    <phoneticPr fontId="2"/>
  </si>
  <si>
    <t>敷地面積(都分含）18,370.24㎡
S37移転、S53新館増築</t>
    <rPh sb="5" eb="6">
      <t>ト</t>
    </rPh>
    <rPh sb="6" eb="7">
      <t>フン</t>
    </rPh>
    <rPh sb="7" eb="8">
      <t>フク</t>
    </rPh>
    <phoneticPr fontId="4"/>
  </si>
  <si>
    <t>（４）私立大学</t>
    <rPh sb="3" eb="5">
      <t>シリツ</t>
    </rPh>
    <rPh sb="5" eb="7">
      <t>ダイガク</t>
    </rPh>
    <phoneticPr fontId="4"/>
  </si>
  <si>
    <t>東京聖栄大学</t>
    <phoneticPr fontId="4"/>
  </si>
  <si>
    <t>学部</t>
    <rPh sb="0" eb="2">
      <t>ガクブ</t>
    </rPh>
    <phoneticPr fontId="2"/>
  </si>
  <si>
    <t>大学院</t>
    <rPh sb="0" eb="3">
      <t>ダイガクイン</t>
    </rPh>
    <phoneticPr fontId="2"/>
  </si>
  <si>
    <t>東京理科大学
葛飾キャンパス</t>
    <rPh sb="0" eb="2">
      <t>トウキョウ</t>
    </rPh>
    <rPh sb="2" eb="4">
      <t>リカ</t>
    </rPh>
    <rPh sb="4" eb="6">
      <t>ダイガク</t>
    </rPh>
    <rPh sb="7" eb="9">
      <t>カツシカ</t>
    </rPh>
    <phoneticPr fontId="4"/>
  </si>
  <si>
    <t>西新小岩1-4-6</t>
  </si>
  <si>
    <t>新宿6-3-1</t>
    <phoneticPr fontId="2"/>
  </si>
  <si>
    <t>H25.4</t>
    <phoneticPr fontId="4"/>
  </si>
  <si>
    <t>H17.4</t>
    <phoneticPr fontId="26"/>
  </si>
  <si>
    <t>学生数
（人）</t>
    <rPh sb="0" eb="2">
      <t>ガクセイ</t>
    </rPh>
    <rPh sb="5" eb="6">
      <t>ヒト</t>
    </rPh>
    <phoneticPr fontId="4"/>
  </si>
  <si>
    <t>学部数、
研究科数</t>
    <rPh sb="0" eb="2">
      <t>ガクブ</t>
    </rPh>
    <rPh sb="2" eb="3">
      <t>スウ</t>
    </rPh>
    <rPh sb="5" eb="8">
      <t>ケンキュウカ</t>
    </rPh>
    <rPh sb="8" eb="9">
      <t>スウ</t>
    </rPh>
    <phoneticPr fontId="4"/>
  </si>
  <si>
    <t>（５）私立幼稚園</t>
    <rPh sb="5" eb="8">
      <t>ヨウチエン</t>
    </rPh>
    <phoneticPr fontId="4"/>
  </si>
  <si>
    <t>（７）総合教育センター</t>
    <phoneticPr fontId="4"/>
  </si>
  <si>
    <t>（８）科学教育センター</t>
    <rPh sb="3" eb="5">
      <t>カガク</t>
    </rPh>
    <phoneticPr fontId="4"/>
  </si>
  <si>
    <t>（７）金町駅前活動センター（カナマチぷらっと）</t>
    <rPh sb="3" eb="5">
      <t>カナマチ</t>
    </rPh>
    <rPh sb="5" eb="6">
      <t>エキ</t>
    </rPh>
    <rPh sb="6" eb="7">
      <t>マエ</t>
    </rPh>
    <rPh sb="7" eb="9">
      <t>カツドウ</t>
    </rPh>
    <phoneticPr fontId="2"/>
  </si>
  <si>
    <t>（８）地域団体・各種民間奉仕者</t>
    <phoneticPr fontId="2"/>
  </si>
  <si>
    <t>金町6-5-1　ﾍﾞﾙﾄｰﾚ金町3階</t>
    <phoneticPr fontId="4"/>
  </si>
  <si>
    <t>（６）細街路拡幅整備</t>
    <phoneticPr fontId="4"/>
  </si>
  <si>
    <t>件数</t>
    <rPh sb="0" eb="2">
      <t>ケンスウ</t>
    </rPh>
    <phoneticPr fontId="4"/>
  </si>
  <si>
    <t>高齢者向け優良賃貸住宅</t>
    <rPh sb="0" eb="3">
      <t>コウレイシャ</t>
    </rPh>
    <rPh sb="3" eb="4">
      <t>ム</t>
    </rPh>
    <rPh sb="5" eb="7">
      <t>ユウリョウ</t>
    </rPh>
    <rPh sb="7" eb="9">
      <t>チンタイ</t>
    </rPh>
    <rPh sb="9" eb="11">
      <t>ジュウタク</t>
    </rPh>
    <phoneticPr fontId="4"/>
  </si>
  <si>
    <t>後退整備延長
(L形側溝の施設等)</t>
    <phoneticPr fontId="4"/>
  </si>
  <si>
    <t>（７）高齢者向け住宅</t>
    <phoneticPr fontId="4"/>
  </si>
  <si>
    <t>（４）防災活動拠点</t>
    <rPh sb="3" eb="5">
      <t>ボウサイ</t>
    </rPh>
    <rPh sb="5" eb="7">
      <t>カツドウ</t>
    </rPh>
    <rPh sb="7" eb="9">
      <t>キョテン</t>
    </rPh>
    <phoneticPr fontId="4"/>
  </si>
  <si>
    <t>（５）主な災害対策備蓄品</t>
    <phoneticPr fontId="4"/>
  </si>
  <si>
    <t>（６）災害備蓄倉庫設置状況</t>
    <rPh sb="3" eb="5">
      <t>サイガイ</t>
    </rPh>
    <phoneticPr fontId="4"/>
  </si>
  <si>
    <t>（７）災害時の飲料水等の確保</t>
    <phoneticPr fontId="4"/>
  </si>
  <si>
    <t>（８）もの忘れ予防健診</t>
    <rPh sb="5" eb="6">
      <t>ワス</t>
    </rPh>
    <rPh sb="7" eb="9">
      <t>ヨボウ</t>
    </rPh>
    <rPh sb="9" eb="11">
      <t>ケンシン</t>
    </rPh>
    <phoneticPr fontId="4"/>
  </si>
  <si>
    <t>＊「国民年金・福祉年金」は、［４］国民年金、国民健康保険、後期高齢者医療保険に掲載している。</t>
    <phoneticPr fontId="2"/>
  </si>
  <si>
    <t>＊「細街路拡幅整備」は、１　地域街づくり に掲載している。</t>
    <rPh sb="2" eb="5">
      <t>サイガイロ</t>
    </rPh>
    <rPh sb="5" eb="7">
      <t>カクフク</t>
    </rPh>
    <rPh sb="7" eb="9">
      <t>セイビ</t>
    </rPh>
    <rPh sb="14" eb="16">
      <t>チイキ</t>
    </rPh>
    <rPh sb="16" eb="17">
      <t>マチ</t>
    </rPh>
    <phoneticPr fontId="2"/>
  </si>
  <si>
    <t>新小岩地域活動センター（にこわ新小岩）</t>
    <phoneticPr fontId="2"/>
  </si>
  <si>
    <t>西新小岩4-33-2</t>
    <phoneticPr fontId="2"/>
  </si>
  <si>
    <t>［８］街づくり、環境、産業</t>
    <rPh sb="8" eb="10">
      <t>カンキョウ</t>
    </rPh>
    <rPh sb="11" eb="13">
      <t>サンギョウ</t>
    </rPh>
    <phoneticPr fontId="4"/>
  </si>
  <si>
    <t>［10］その他</t>
    <phoneticPr fontId="4"/>
  </si>
  <si>
    <t>＊「高齢者向け住宅」は、［８］街づくり、環境、産業（１　地域街づくり）に掲載している。</t>
    <rPh sb="2" eb="5">
      <t>コウレイシャ</t>
    </rPh>
    <rPh sb="5" eb="6">
      <t>ム</t>
    </rPh>
    <rPh sb="7" eb="9">
      <t>ジュウタク</t>
    </rPh>
    <phoneticPr fontId="2"/>
  </si>
  <si>
    <t>〔１〕面積、人ロ</t>
    <phoneticPr fontId="2"/>
  </si>
  <si>
    <t>〔２〕選挙、区議会、執行機関</t>
    <rPh sb="3" eb="5">
      <t>センキョ</t>
    </rPh>
    <rPh sb="10" eb="12">
      <t>シッコウ</t>
    </rPh>
    <rPh sb="12" eb="14">
      <t>キカン</t>
    </rPh>
    <phoneticPr fontId="2"/>
  </si>
  <si>
    <t>〔３〕財務、税務</t>
    <rPh sb="3" eb="5">
      <t>ザイム</t>
    </rPh>
    <rPh sb="6" eb="8">
      <t>ゼイム</t>
    </rPh>
    <phoneticPr fontId="2"/>
  </si>
  <si>
    <t>〔５〕人権、多様性、平和</t>
    <rPh sb="3" eb="5">
      <t>ジンケン</t>
    </rPh>
    <rPh sb="6" eb="9">
      <t>タヨウセイ</t>
    </rPh>
    <rPh sb="10" eb="12">
      <t>ヘイワ</t>
    </rPh>
    <phoneticPr fontId="2"/>
  </si>
  <si>
    <t>〔６〕健康、福祉</t>
    <rPh sb="3" eb="5">
      <t>ケンコウ</t>
    </rPh>
    <rPh sb="6" eb="8">
      <t>フクシ</t>
    </rPh>
    <phoneticPr fontId="2"/>
  </si>
  <si>
    <t>〔７〕子ども、教育</t>
    <rPh sb="3" eb="4">
      <t>コ</t>
    </rPh>
    <rPh sb="7" eb="9">
      <t>キョウイク</t>
    </rPh>
    <phoneticPr fontId="2"/>
  </si>
  <si>
    <t>〔８〕街づくり、環境、産業</t>
    <rPh sb="3" eb="4">
      <t>マチ</t>
    </rPh>
    <rPh sb="8" eb="10">
      <t>カンキョウ</t>
    </rPh>
    <rPh sb="11" eb="13">
      <t>サンギョウ</t>
    </rPh>
    <phoneticPr fontId="2"/>
  </si>
  <si>
    <t>〔９〕観光、文化、地域活動</t>
    <rPh sb="3" eb="5">
      <t>カンコウ</t>
    </rPh>
    <rPh sb="6" eb="8">
      <t>ブンカ</t>
    </rPh>
    <rPh sb="9" eb="11">
      <t>チイキ</t>
    </rPh>
    <rPh sb="11" eb="13">
      <t>カツドウ</t>
    </rPh>
    <phoneticPr fontId="2"/>
  </si>
  <si>
    <t>〔10〕その他</t>
    <rPh sb="6" eb="7">
      <t>タ</t>
    </rPh>
    <phoneticPr fontId="2"/>
  </si>
  <si>
    <t>〔２〕選挙、区議会、執行機関</t>
    <phoneticPr fontId="2"/>
  </si>
  <si>
    <t>〔３〕財務、税務</t>
    <phoneticPr fontId="4"/>
  </si>
  <si>
    <t>〔５〕人権、多様性、平和</t>
    <phoneticPr fontId="4"/>
  </si>
  <si>
    <t>〔６〕健康、福祉</t>
    <phoneticPr fontId="4"/>
  </si>
  <si>
    <t>〔７〕子ども、教育</t>
    <rPh sb="3" eb="4">
      <t>コ</t>
    </rPh>
    <rPh sb="7" eb="9">
      <t>キョウイク</t>
    </rPh>
    <phoneticPr fontId="4"/>
  </si>
  <si>
    <t>〔８〕街づくり、環境、産業</t>
    <rPh sb="3" eb="4">
      <t>マチ</t>
    </rPh>
    <rPh sb="8" eb="10">
      <t>カンキョウ</t>
    </rPh>
    <rPh sb="11" eb="13">
      <t>サンギョウ</t>
    </rPh>
    <phoneticPr fontId="4"/>
  </si>
  <si>
    <t>〔９〕観光、文化、地域活動</t>
    <phoneticPr fontId="4"/>
  </si>
  <si>
    <t>〔10〕その他</t>
    <rPh sb="6" eb="7">
      <t>タ</t>
    </rPh>
    <phoneticPr fontId="4"/>
  </si>
  <si>
    <t>１　面積・世帯・人口</t>
  </si>
  <si>
    <t>１　選挙人名簿登録者数</t>
  </si>
  <si>
    <t>（３）民間社会福祉法人等が運営する障害者福祉施設</t>
  </si>
  <si>
    <t>（10）放課後子ども事業（わくわくチャレンジ広場）</t>
  </si>
  <si>
    <t>２　議員</t>
  </si>
  <si>
    <t>３　特別区税調定収入状況</t>
  </si>
  <si>
    <t>（２）医療施設・病床・医療従事者数の推移</t>
  </si>
  <si>
    <t>１　地域街づくり</t>
  </si>
  <si>
    <t>（３）子ども総合センター</t>
  </si>
  <si>
    <t>（４）街路樹</t>
  </si>
  <si>
    <t>（３）ダイオキシン類調査</t>
  </si>
  <si>
    <t>（３）集い交流館</t>
  </si>
  <si>
    <t>（５）学び交流館</t>
  </si>
  <si>
    <t>（２）国籍別外国人住民数</t>
  </si>
  <si>
    <t>２　一般会計</t>
  </si>
  <si>
    <t>ア　歳入</t>
  </si>
  <si>
    <t>イ　歳出</t>
  </si>
  <si>
    <t>ウ　歳入・歳出グラフ</t>
  </si>
  <si>
    <t>（２）一般会計当初予算の推移</t>
  </si>
  <si>
    <t>（４）特別区債発行額と基金取崩額の推移（一般会計決算）</t>
  </si>
  <si>
    <t>４　区有財産現在高</t>
  </si>
  <si>
    <t>ア　保健所関係施設</t>
  </si>
  <si>
    <t>イ　診療所</t>
  </si>
  <si>
    <t>ウ　精神障害者通所訓練施設</t>
  </si>
  <si>
    <t>エ　精神障害者地域活動支援センター（民間）</t>
  </si>
  <si>
    <t>オ　精神障害者グループホーム（民間）</t>
  </si>
  <si>
    <t>ア　所得段階別第１号被保険者数</t>
  </si>
  <si>
    <t>エ　地域密着型（介護予防）サービス受給者数</t>
  </si>
  <si>
    <t>オ　施設介護サービス受給者数</t>
  </si>
  <si>
    <t>カ　居宅介護サービス事業所数</t>
  </si>
  <si>
    <t>ク　介護保険施設一覧</t>
  </si>
  <si>
    <t>ア　介護老人福祉施設（特別養護老人ホーム）</t>
  </si>
  <si>
    <t>イ　老人デイサービスセンター</t>
  </si>
  <si>
    <t>（３）区が設置支援を行った高齢者福祉施設等</t>
  </si>
  <si>
    <t>ア　養護老人ホーム</t>
  </si>
  <si>
    <t>イ　介護老人福祉施設（特別養護老人ホーム）</t>
  </si>
  <si>
    <t>ウ　介護老人保健施設</t>
  </si>
  <si>
    <t>エ　老人デイサービスセンター</t>
  </si>
  <si>
    <t>（５）養護老人ホーム（民間）</t>
  </si>
  <si>
    <t>（６）老人休養施設</t>
  </si>
  <si>
    <t>（７）シルバー人材センター</t>
  </si>
  <si>
    <t>（１）区が設置した障害者福祉施設</t>
  </si>
  <si>
    <t>ア　障害者通所施設</t>
  </si>
  <si>
    <t>イ　障害児通所施設</t>
  </si>
  <si>
    <t>ウ　心身障害児通所訓練施設</t>
  </si>
  <si>
    <t>エ　地域生活支援型入所施設</t>
  </si>
  <si>
    <t>オ　自立生活援助施設</t>
  </si>
  <si>
    <t>（４）身体障害者手帳所持者・愛の手帳所持者数</t>
  </si>
  <si>
    <t>（７）手話通訳者等派遣事業</t>
  </si>
  <si>
    <t>（１）児童館</t>
  </si>
  <si>
    <t>（２）子ども未来プラザ</t>
  </si>
  <si>
    <t>（４）保育園</t>
  </si>
  <si>
    <t>ウ　認定こども園</t>
  </si>
  <si>
    <t>エ　保育園入園状況</t>
  </si>
  <si>
    <t>（５）特別保育実施状況</t>
  </si>
  <si>
    <t>（６）家庭的保育事業</t>
  </si>
  <si>
    <t>（７）小規模保育事業</t>
  </si>
  <si>
    <t>（８）認証保育所</t>
  </si>
  <si>
    <t>（12）ひとり親家庭等医療費助成</t>
  </si>
  <si>
    <t>（13）ひとり親家庭等ホームヘルプサービス</t>
  </si>
  <si>
    <t>（14）子ども医療費助成</t>
  </si>
  <si>
    <t>（15）母子生活支援施設</t>
  </si>
  <si>
    <t>（16）児童福祉施設</t>
  </si>
  <si>
    <t>（１）消費生活センター</t>
  </si>
  <si>
    <t>（２）利用状況</t>
  </si>
  <si>
    <t>（１）区立学校</t>
  </si>
  <si>
    <t>ア　小学校</t>
  </si>
  <si>
    <t>イ　中学校</t>
  </si>
  <si>
    <t>ウ　幼稚園</t>
  </si>
  <si>
    <t>（２）都立学校</t>
  </si>
  <si>
    <t>（１）建築物確認数（住宅利用別）</t>
  </si>
  <si>
    <t>（２）区営住宅等</t>
  </si>
  <si>
    <t>（３）地区計画</t>
  </si>
  <si>
    <t>（４）用途地域</t>
  </si>
  <si>
    <t>（５）用途地域以外の地域地区</t>
  </si>
  <si>
    <t>（３）地域防災組織</t>
  </si>
  <si>
    <t>ア　公園（区立）</t>
  </si>
  <si>
    <t>イ　条例設置公園</t>
  </si>
  <si>
    <t>ウ　児童遊園</t>
  </si>
  <si>
    <t>（２）大気汚染（水元一般環境大気測定局）</t>
  </si>
  <si>
    <t>（５）水質汚濁</t>
  </si>
  <si>
    <t>（５）中小企業融資あっせん</t>
  </si>
  <si>
    <t>（４）憩い交流館</t>
  </si>
  <si>
    <t>（１）男女平等推進センター</t>
  </si>
  <si>
    <t>２　庁舎・区民事務所等</t>
  </si>
  <si>
    <t>３　公社</t>
  </si>
  <si>
    <t>３　所属会派別議員数</t>
    <phoneticPr fontId="2"/>
  </si>
  <si>
    <t>３　所属会派別議員数</t>
    <phoneticPr fontId="4"/>
  </si>
  <si>
    <t>４　委員会</t>
    <phoneticPr fontId="4"/>
  </si>
  <si>
    <t>（単位：人）</t>
    <phoneticPr fontId="2"/>
  </si>
  <si>
    <t>４　委員会</t>
    <phoneticPr fontId="2"/>
  </si>
  <si>
    <t>５　行政委員会</t>
    <phoneticPr fontId="2"/>
  </si>
  <si>
    <t>６　附属機関</t>
    <phoneticPr fontId="2"/>
  </si>
  <si>
    <t>７　組織</t>
    <phoneticPr fontId="2"/>
  </si>
  <si>
    <t>８　葛飾区行政組織（機構図）</t>
    <phoneticPr fontId="2"/>
  </si>
  <si>
    <t>（３）歳入総額に占める特別区税、特別区交付金の割合の推移（一般会計決算）</t>
    <phoneticPr fontId="2"/>
  </si>
  <si>
    <t>（９）公害健康被害の補償等に関する法律等による認定状況</t>
    <phoneticPr fontId="2"/>
  </si>
  <si>
    <t>１　国民年金・福祉年金</t>
    <phoneticPr fontId="2"/>
  </si>
  <si>
    <t>（１）被保険者数</t>
    <phoneticPr fontId="2"/>
  </si>
  <si>
    <t>（２）受給権者数</t>
    <phoneticPr fontId="2"/>
  </si>
  <si>
    <t>２　国民健康保険・退職者医療保険</t>
    <phoneticPr fontId="2"/>
  </si>
  <si>
    <t>３　後期高齢者医療保険</t>
    <phoneticPr fontId="2"/>
  </si>
  <si>
    <t>（６）成人歯科健康診査・長寿歯科健康診査・眼科健康診査</t>
    <phoneticPr fontId="2"/>
  </si>
  <si>
    <t>（２）区が設置し、社会福祉法人に設置主体を移管した高齢者福祉施設</t>
    <phoneticPr fontId="2"/>
  </si>
  <si>
    <t>キ　施設介護サービス事業所数</t>
    <phoneticPr fontId="2"/>
  </si>
  <si>
    <t>イ　要介護（要支援）認定者数</t>
    <phoneticPr fontId="2"/>
  </si>
  <si>
    <t>ウ　居宅介護（介護予防）サービス受給者数</t>
    <phoneticPr fontId="2"/>
  </si>
  <si>
    <t>オ　認知症対応型共同生活介護（認知症高齢者グループホーム）</t>
    <phoneticPr fontId="2"/>
  </si>
  <si>
    <t>（４）高齢者総合相談センター（地域包括支援センター）</t>
    <phoneticPr fontId="2"/>
  </si>
  <si>
    <t>（２）区が設置し、社会福祉法人に運営主体を移管した障害者福祉施設</t>
    <phoneticPr fontId="2"/>
  </si>
  <si>
    <t>１　男女共同参画社会の実現</t>
    <rPh sb="4" eb="6">
      <t>キョウドウ</t>
    </rPh>
    <rPh sb="6" eb="8">
      <t>サンカク</t>
    </rPh>
    <rPh sb="8" eb="10">
      <t>シャカイ</t>
    </rPh>
    <phoneticPr fontId="2"/>
  </si>
  <si>
    <t>１　健康、医療</t>
    <rPh sb="2" eb="4">
      <t>ケンコウ</t>
    </rPh>
    <rPh sb="5" eb="7">
      <t>イリョウ</t>
    </rPh>
    <phoneticPr fontId="2"/>
  </si>
  <si>
    <t>２　高齢者支援</t>
    <rPh sb="5" eb="7">
      <t>シエン</t>
    </rPh>
    <phoneticPr fontId="2"/>
  </si>
  <si>
    <t>３　障害者支援</t>
    <rPh sb="5" eb="7">
      <t>シエン</t>
    </rPh>
    <phoneticPr fontId="2"/>
  </si>
  <si>
    <t>４　地域福祉、低所得者支援</t>
    <rPh sb="2" eb="4">
      <t>チイキ</t>
    </rPh>
    <rPh sb="4" eb="6">
      <t>フクシ</t>
    </rPh>
    <rPh sb="11" eb="13">
      <t>シエン</t>
    </rPh>
    <phoneticPr fontId="2"/>
  </si>
  <si>
    <t>（３）かつしかボランティアセンター</t>
    <phoneticPr fontId="2"/>
  </si>
  <si>
    <t>（４）しあわせサービス事業</t>
    <phoneticPr fontId="2"/>
  </si>
  <si>
    <t>１　子ども・家庭支援</t>
    <rPh sb="2" eb="3">
      <t>コ</t>
    </rPh>
    <rPh sb="6" eb="8">
      <t>カテイ</t>
    </rPh>
    <rPh sb="8" eb="10">
      <t>シエン</t>
    </rPh>
    <phoneticPr fontId="2"/>
  </si>
  <si>
    <t>（11）児童手当・児童育成手当・児童扶養手当・特別児童扶養手当</t>
    <phoneticPr fontId="2"/>
  </si>
  <si>
    <t>（17）かつしかファミリー・サポートセンター</t>
    <phoneticPr fontId="2"/>
  </si>
  <si>
    <t>２　学校教育</t>
    <rPh sb="2" eb="4">
      <t>ガッコウ</t>
    </rPh>
    <rPh sb="4" eb="6">
      <t>キョウイク</t>
    </rPh>
    <phoneticPr fontId="2"/>
  </si>
  <si>
    <t>カ　特別支援教育</t>
    <rPh sb="2" eb="4">
      <t>トクベツ</t>
    </rPh>
    <rPh sb="4" eb="6">
      <t>シエン</t>
    </rPh>
    <rPh sb="6" eb="8">
      <t>キョウイク</t>
    </rPh>
    <phoneticPr fontId="2"/>
  </si>
  <si>
    <t>キ　日本語学級</t>
    <rPh sb="2" eb="5">
      <t>ニホンゴ</t>
    </rPh>
    <rPh sb="5" eb="7">
      <t>ガッキュウ</t>
    </rPh>
    <phoneticPr fontId="2"/>
  </si>
  <si>
    <t>ク　にほんごステップアップ教室</t>
    <rPh sb="13" eb="15">
      <t>キョウシツ</t>
    </rPh>
    <phoneticPr fontId="2"/>
  </si>
  <si>
    <t>（３）私立中学校、高等学校</t>
    <rPh sb="5" eb="8">
      <t>チュウガッコウ</t>
    </rPh>
    <rPh sb="9" eb="11">
      <t>コウトウ</t>
    </rPh>
    <rPh sb="11" eb="13">
      <t>ガッコウ</t>
    </rPh>
    <phoneticPr fontId="2"/>
  </si>
  <si>
    <t>（４）私立大学</t>
    <rPh sb="3" eb="5">
      <t>シリツ</t>
    </rPh>
    <rPh sb="5" eb="7">
      <t>ダイガク</t>
    </rPh>
    <phoneticPr fontId="2"/>
  </si>
  <si>
    <t>（５）私立幼稚園</t>
    <rPh sb="3" eb="5">
      <t>シリツ</t>
    </rPh>
    <rPh sb="5" eb="8">
      <t>ヨウチエン</t>
    </rPh>
    <phoneticPr fontId="2"/>
  </si>
  <si>
    <t>（７）総合教育センター</t>
    <phoneticPr fontId="2"/>
  </si>
  <si>
    <t>（６）日光林間学園</t>
    <rPh sb="3" eb="5">
      <t>ニッコウ</t>
    </rPh>
    <rPh sb="5" eb="7">
      <t>リンカン</t>
    </rPh>
    <rPh sb="7" eb="9">
      <t>ガクエン</t>
    </rPh>
    <phoneticPr fontId="2"/>
  </si>
  <si>
    <t>（８）科学教育センター</t>
    <phoneticPr fontId="2"/>
  </si>
  <si>
    <t>（６）日光林間学園</t>
    <rPh sb="3" eb="5">
      <t>ニッコウ</t>
    </rPh>
    <rPh sb="5" eb="7">
      <t>リンカン</t>
    </rPh>
    <rPh sb="7" eb="9">
      <t>ガクエン</t>
    </rPh>
    <phoneticPr fontId="4"/>
  </si>
  <si>
    <t>栃木県日光市花石町2067-1</t>
    <phoneticPr fontId="4"/>
  </si>
  <si>
    <t>３　生涯学習</t>
    <rPh sb="2" eb="4">
      <t>ショウガイ</t>
    </rPh>
    <rPh sb="4" eb="6">
      <t>ガクシュウ</t>
    </rPh>
    <phoneticPr fontId="2"/>
  </si>
  <si>
    <t>（１）図書館</t>
    <phoneticPr fontId="2"/>
  </si>
  <si>
    <t>（２）郷土と天文の博物館</t>
    <phoneticPr fontId="2"/>
  </si>
  <si>
    <t>（３）生涯学習人材バンク</t>
    <phoneticPr fontId="2"/>
  </si>
  <si>
    <t>（６）細街路拡幅整備</t>
    <phoneticPr fontId="2"/>
  </si>
  <si>
    <t>（７）高齢者向け住宅</t>
    <phoneticPr fontId="2"/>
  </si>
  <si>
    <t>（４）防災活動拠点</t>
    <rPh sb="3" eb="5">
      <t>ボウサイ</t>
    </rPh>
    <rPh sb="5" eb="7">
      <t>カツドウ</t>
    </rPh>
    <rPh sb="7" eb="9">
      <t>キョテン</t>
    </rPh>
    <phoneticPr fontId="2"/>
  </si>
  <si>
    <t>（５）主な災害対策備蓄品</t>
    <phoneticPr fontId="2"/>
  </si>
  <si>
    <t>（６）災害備蓄倉庫設置状況</t>
    <phoneticPr fontId="2"/>
  </si>
  <si>
    <t>（７）災害時の飲料水等の確保</t>
    <phoneticPr fontId="2"/>
  </si>
  <si>
    <t>（８）学校避難所</t>
    <rPh sb="3" eb="5">
      <t>ガッコウ</t>
    </rPh>
    <rPh sb="5" eb="8">
      <t>ヒナンジョ</t>
    </rPh>
    <phoneticPr fontId="2"/>
  </si>
  <si>
    <t>井戸
設置数</t>
    <rPh sb="0" eb="2">
      <t>イド</t>
    </rPh>
    <rPh sb="3" eb="6">
      <t>セッチスウ</t>
    </rPh>
    <phoneticPr fontId="2"/>
  </si>
  <si>
    <t>３　消費生活</t>
    <phoneticPr fontId="2"/>
  </si>
  <si>
    <t>４　交通</t>
    <phoneticPr fontId="2"/>
  </si>
  <si>
    <t>６　生活環境保全</t>
    <phoneticPr fontId="2"/>
  </si>
  <si>
    <t>＊「児童福祉」の項目は、［７］子ども、教育（１　子ども・家庭支援）に掲載している。</t>
    <rPh sb="2" eb="4">
      <t>ジドウ</t>
    </rPh>
    <rPh sb="4" eb="6">
      <t>フクシ</t>
    </rPh>
    <rPh sb="8" eb="10">
      <t>コウモク</t>
    </rPh>
    <rPh sb="15" eb="16">
      <t>コ</t>
    </rPh>
    <rPh sb="19" eb="21">
      <t>キョウイク</t>
    </rPh>
    <rPh sb="24" eb="25">
      <t>コ</t>
    </rPh>
    <rPh sb="28" eb="30">
      <t>カテイ</t>
    </rPh>
    <rPh sb="30" eb="32">
      <t>シエン</t>
    </rPh>
    <rPh sb="34" eb="36">
      <t>ケイサイ</t>
    </rPh>
    <phoneticPr fontId="4"/>
  </si>
  <si>
    <t>＊「かつしかﾌｧﾐﾘｰ･ｻﾎﾟｰﾄｾﾝﾀｰ」は、［７］子ども、教育（１　子ども・家庭支援）に掲載している。</t>
    <phoneticPr fontId="2"/>
  </si>
  <si>
    <t>＊「消費生活」は、［８］街づくり、環境、産業（３　消費生活）に掲載している。</t>
    <rPh sb="25" eb="27">
      <t>ショウヒ</t>
    </rPh>
    <rPh sb="27" eb="29">
      <t>セイカツ</t>
    </rPh>
    <phoneticPr fontId="2"/>
  </si>
  <si>
    <t>３　消費生活</t>
    <rPh sb="2" eb="4">
      <t>ショウヒ</t>
    </rPh>
    <rPh sb="4" eb="6">
      <t>セイカツ</t>
    </rPh>
    <phoneticPr fontId="4"/>
  </si>
  <si>
    <t>４　交通</t>
    <phoneticPr fontId="4"/>
  </si>
  <si>
    <t>５　公園・水辺・環境</t>
    <rPh sb="8" eb="10">
      <t>カンキョウ</t>
    </rPh>
    <phoneticPr fontId="4"/>
  </si>
  <si>
    <t>５　公園・水辺・環境</t>
    <rPh sb="5" eb="7">
      <t>ミズベ</t>
    </rPh>
    <rPh sb="8" eb="10">
      <t>カンキョウ</t>
    </rPh>
    <phoneticPr fontId="2"/>
  </si>
  <si>
    <t>（９）地域産業振興会館（テクノプラザかつしか）</t>
    <rPh sb="3" eb="5">
      <t>チイキ</t>
    </rPh>
    <rPh sb="5" eb="7">
      <t>サンギョウ</t>
    </rPh>
    <rPh sb="7" eb="9">
      <t>シンコウ</t>
    </rPh>
    <rPh sb="9" eb="11">
      <t>カイカン</t>
    </rPh>
    <phoneticPr fontId="4"/>
  </si>
  <si>
    <t>（10）勤労福祉会館</t>
    <phoneticPr fontId="4"/>
  </si>
  <si>
    <t>（11）工場ビル</t>
    <rPh sb="4" eb="6">
      <t>コウバ</t>
    </rPh>
    <phoneticPr fontId="4"/>
  </si>
  <si>
    <t>（12）創業支援施設</t>
    <rPh sb="4" eb="6">
      <t>ソウギョウ</t>
    </rPh>
    <rPh sb="6" eb="8">
      <t>シエン</t>
    </rPh>
    <rPh sb="8" eb="10">
      <t>シセツ</t>
    </rPh>
    <phoneticPr fontId="4"/>
  </si>
  <si>
    <t>（13）「葛飾町工場物語」認定製品・技術</t>
    <rPh sb="5" eb="7">
      <t>カツシカ</t>
    </rPh>
    <rPh sb="7" eb="8">
      <t>マチ</t>
    </rPh>
    <rPh sb="8" eb="10">
      <t>コウバ</t>
    </rPh>
    <rPh sb="10" eb="12">
      <t>モノガタリ</t>
    </rPh>
    <rPh sb="13" eb="15">
      <t>ニンテイ</t>
    </rPh>
    <rPh sb="15" eb="17">
      <t>セイヒン</t>
    </rPh>
    <rPh sb="18" eb="20">
      <t>ギジュツ</t>
    </rPh>
    <phoneticPr fontId="4"/>
  </si>
  <si>
    <t>（７）区民農園</t>
    <phoneticPr fontId="2"/>
  </si>
  <si>
    <t>（８）生産緑地</t>
    <rPh sb="3" eb="5">
      <t>セイサン</t>
    </rPh>
    <rPh sb="5" eb="7">
      <t>リョクチ</t>
    </rPh>
    <phoneticPr fontId="4"/>
  </si>
  <si>
    <t>（調整課・</t>
    <rPh sb="1" eb="3">
      <t>チョウセイ</t>
    </rPh>
    <rPh sb="3" eb="4">
      <t>カ</t>
    </rPh>
    <phoneticPr fontId="4"/>
  </si>
  <si>
    <t>　道路管理課）</t>
    <phoneticPr fontId="2"/>
  </si>
  <si>
    <t>（調整課・</t>
    <phoneticPr fontId="4"/>
  </si>
  <si>
    <t>　道路管理課・住環境整備課）</t>
    <phoneticPr fontId="2"/>
  </si>
  <si>
    <t>（単位：㎡）</t>
    <rPh sb="1" eb="3">
      <t>タンイ</t>
    </rPh>
    <phoneticPr fontId="2"/>
  </si>
  <si>
    <t>建築延面積</t>
    <rPh sb="0" eb="1">
      <t>ケン</t>
    </rPh>
    <rPh sb="1" eb="2">
      <t>チク</t>
    </rPh>
    <rPh sb="2" eb="3">
      <t>ノ</t>
    </rPh>
    <rPh sb="3" eb="5">
      <t>メンセキ</t>
    </rPh>
    <phoneticPr fontId="4"/>
  </si>
  <si>
    <t>区分</t>
    <rPh sb="0" eb="2">
      <t>クブン</t>
    </rPh>
    <phoneticPr fontId="2"/>
  </si>
  <si>
    <t>本数</t>
    <rPh sb="0" eb="2">
      <t>ホンスウ</t>
    </rPh>
    <phoneticPr fontId="2"/>
  </si>
  <si>
    <t>（５）公衆便所</t>
    <rPh sb="3" eb="5">
      <t>コウシュウ</t>
    </rPh>
    <rPh sb="5" eb="7">
      <t>ベンジョ</t>
    </rPh>
    <phoneticPr fontId="4"/>
  </si>
  <si>
    <t>（６）自転車駐車場・置場</t>
    <phoneticPr fontId="4"/>
  </si>
  <si>
    <t>（７）自動車駐車場</t>
    <phoneticPr fontId="4"/>
  </si>
  <si>
    <t>（８）自転車対策</t>
    <phoneticPr fontId="4"/>
  </si>
  <si>
    <t>駐車場
（有料）</t>
    <phoneticPr fontId="2"/>
  </si>
  <si>
    <t>置場
（無料）</t>
    <phoneticPr fontId="4"/>
  </si>
  <si>
    <t>(再掲)
うち自動二輪車</t>
    <rPh sb="1" eb="3">
      <t>サイケイ</t>
    </rPh>
    <rPh sb="7" eb="9">
      <t>ジドウ</t>
    </rPh>
    <rPh sb="9" eb="12">
      <t>ニリンシャ</t>
    </rPh>
    <phoneticPr fontId="2"/>
  </si>
  <si>
    <t>（10）主なコミュニティ道路・緑道</t>
    <phoneticPr fontId="4"/>
  </si>
  <si>
    <t>＊「街路樹」は、４　交通に掲載している。</t>
    <phoneticPr fontId="2"/>
  </si>
  <si>
    <t>集団回収</t>
    <phoneticPr fontId="4"/>
  </si>
  <si>
    <t>行政回収</t>
    <phoneticPr fontId="4"/>
  </si>
  <si>
    <t>段ﾎﾞｰﾙ</t>
    <phoneticPr fontId="4"/>
  </si>
  <si>
    <t>紙ﾊﾟｯｸ</t>
    <rPh sb="0" eb="1">
      <t>カミ</t>
    </rPh>
    <phoneticPr fontId="4"/>
  </si>
  <si>
    <t>ｽﾁｰﾙ缶</t>
    <phoneticPr fontId="2"/>
  </si>
  <si>
    <t>ｱﾙﾐ缶</t>
    <phoneticPr fontId="4"/>
  </si>
  <si>
    <t>食品ﾄﾚｲ</t>
    <rPh sb="0" eb="2">
      <t>ショクヒン</t>
    </rPh>
    <phoneticPr fontId="4"/>
  </si>
  <si>
    <t>ペット
ボトル</t>
    <phoneticPr fontId="2"/>
  </si>
  <si>
    <t>数量</t>
    <rPh sb="0" eb="2">
      <t>スウリョウ</t>
    </rPh>
    <phoneticPr fontId="2"/>
  </si>
  <si>
    <t>（清掃事務所）</t>
    <rPh sb="1" eb="3">
      <t>セイソウ</t>
    </rPh>
    <rPh sb="3" eb="5">
      <t>ジム</t>
    </rPh>
    <rPh sb="5" eb="6">
      <t>ショ</t>
    </rPh>
    <phoneticPr fontId="2"/>
  </si>
  <si>
    <t>＊「公衆便所」は４　交通に掲載している。</t>
    <rPh sb="2" eb="4">
      <t>コウシュウ</t>
    </rPh>
    <rPh sb="4" eb="6">
      <t>ベンジョ</t>
    </rPh>
    <rPh sb="10" eb="12">
      <t>コウツウ</t>
    </rPh>
    <rPh sb="13" eb="15">
      <t>ケイサイ</t>
    </rPh>
    <phoneticPr fontId="2"/>
  </si>
  <si>
    <t>７　資源循環の促進</t>
    <rPh sb="2" eb="4">
      <t>シゲン</t>
    </rPh>
    <rPh sb="4" eb="6">
      <t>ジュンカン</t>
    </rPh>
    <rPh sb="7" eb="9">
      <t>ソクシン</t>
    </rPh>
    <phoneticPr fontId="4"/>
  </si>
  <si>
    <t>（２）資源回収量</t>
    <phoneticPr fontId="4"/>
  </si>
  <si>
    <t>（３）その他のリサイクル</t>
    <phoneticPr fontId="2"/>
  </si>
  <si>
    <t>（４）ごみ収集処理量</t>
    <phoneticPr fontId="4"/>
  </si>
  <si>
    <t>（５）動物死体処理件数</t>
    <phoneticPr fontId="4"/>
  </si>
  <si>
    <t>８　産業</t>
    <phoneticPr fontId="4"/>
  </si>
  <si>
    <t>＊「区民農園」は、８　産業に掲載している。</t>
    <phoneticPr fontId="2"/>
  </si>
  <si>
    <t>＊「生産緑地」は、８　産業 に掲載している。</t>
    <rPh sb="2" eb="4">
      <t>セイサン</t>
    </rPh>
    <rPh sb="4" eb="6">
      <t>リョクチ</t>
    </rPh>
    <rPh sb="11" eb="13">
      <t>サンギョウ</t>
    </rPh>
    <phoneticPr fontId="2"/>
  </si>
  <si>
    <t>６　生活環境保全</t>
    <phoneticPr fontId="4"/>
  </si>
  <si>
    <t>（５）公衆便所</t>
    <phoneticPr fontId="2"/>
  </si>
  <si>
    <t>（６）自転車駐車場・置場</t>
    <phoneticPr fontId="2"/>
  </si>
  <si>
    <t>（７）自動車駐車場</t>
    <phoneticPr fontId="2"/>
  </si>
  <si>
    <t>（８）自転車対策</t>
    <phoneticPr fontId="2"/>
  </si>
  <si>
    <t>（10）主なコミュニティ道路・緑道</t>
    <phoneticPr fontId="2"/>
  </si>
  <si>
    <t>（２）施設一覧</t>
    <phoneticPr fontId="2"/>
  </si>
  <si>
    <t>（２）施設一覧</t>
    <phoneticPr fontId="4"/>
  </si>
  <si>
    <t>（３）保存樹木・樹林の指定</t>
    <phoneticPr fontId="2"/>
  </si>
  <si>
    <t>（４）生垣化</t>
    <phoneticPr fontId="4"/>
  </si>
  <si>
    <t>（５）水路の埋立て</t>
    <phoneticPr fontId="4"/>
  </si>
  <si>
    <t>（６）自然保護区域</t>
    <phoneticPr fontId="2"/>
  </si>
  <si>
    <t>（７）河川</t>
    <rPh sb="3" eb="4">
      <t>カワ</t>
    </rPh>
    <rPh sb="4" eb="5">
      <t>カワ</t>
    </rPh>
    <phoneticPr fontId="4"/>
  </si>
  <si>
    <t>（８）自然再生区域</t>
    <phoneticPr fontId="4"/>
  </si>
  <si>
    <t>７　資源循環の促進</t>
    <rPh sb="2" eb="4">
      <t>シゲン</t>
    </rPh>
    <rPh sb="4" eb="6">
      <t>ジュンカン</t>
    </rPh>
    <rPh sb="7" eb="9">
      <t>ソクシン</t>
    </rPh>
    <phoneticPr fontId="2"/>
  </si>
  <si>
    <t>（２）資源回収量</t>
    <phoneticPr fontId="2"/>
  </si>
  <si>
    <t>（３）その他のリサイクル</t>
    <phoneticPr fontId="2"/>
  </si>
  <si>
    <t>（４）ごみ収集処理量</t>
    <phoneticPr fontId="2"/>
  </si>
  <si>
    <t>（５）動物死体処理件数</t>
    <phoneticPr fontId="2"/>
  </si>
  <si>
    <t>８　産業</t>
    <rPh sb="2" eb="4">
      <t>サンギョウ</t>
    </rPh>
    <phoneticPr fontId="2"/>
  </si>
  <si>
    <t>１　観光</t>
    <phoneticPr fontId="2"/>
  </si>
  <si>
    <t>２　文化・芸術</t>
    <phoneticPr fontId="2"/>
  </si>
  <si>
    <t>（８）地域団体・各種民間奉仕者</t>
    <phoneticPr fontId="2"/>
  </si>
  <si>
    <t>［２］８　葛飾区行政組織（機構図）</t>
    <rPh sb="7" eb="8">
      <t>ク</t>
    </rPh>
    <rPh sb="13" eb="15">
      <t>キコウ</t>
    </rPh>
    <phoneticPr fontId="4"/>
  </si>
  <si>
    <t>［８］８（１）産業別事業所・従業者数</t>
    <phoneticPr fontId="2"/>
  </si>
  <si>
    <t>［３］２（１）ア　歳入</t>
    <rPh sb="9" eb="11">
      <t>サイニュウ</t>
    </rPh>
    <phoneticPr fontId="4"/>
  </si>
  <si>
    <t>［３］２（１）イ　歳出</t>
    <rPh sb="9" eb="11">
      <t>サイシュツ</t>
    </rPh>
    <phoneticPr fontId="4"/>
  </si>
  <si>
    <t>［３］２（１）ウ　歳入・歳出グラフ</t>
    <rPh sb="9" eb="11">
      <t>サイニュウ</t>
    </rPh>
    <rPh sb="12" eb="14">
      <t>サイシュツ</t>
    </rPh>
    <phoneticPr fontId="4"/>
  </si>
  <si>
    <t>［３］２（２）一般会計当初予算の推移</t>
    <phoneticPr fontId="4"/>
  </si>
  <si>
    <t>［３］２（３）歳入総額に占める特別区税、特別区交付金の割合の推移（一般会計決算）</t>
    <phoneticPr fontId="4"/>
  </si>
  <si>
    <t>［３］２（４）特別区債発行額と基金取崩額の推移（一般会計決算）</t>
    <phoneticPr fontId="4"/>
  </si>
  <si>
    <t>［３］４　区有財産現在高</t>
    <rPh sb="5" eb="6">
      <t>ク</t>
    </rPh>
    <phoneticPr fontId="4"/>
  </si>
  <si>
    <t>［２］６　附属機関</t>
  </si>
  <si>
    <t>［２］６　附属機関</t>
    <phoneticPr fontId="4"/>
  </si>
  <si>
    <t>［10］２　庁舎・区民事務所等</t>
  </si>
  <si>
    <t>［10］２　庁舎・区民事務所等</t>
    <phoneticPr fontId="4"/>
  </si>
  <si>
    <t>［２］６　附属機関（続き）</t>
    <rPh sb="10" eb="11">
      <t>ツヅ</t>
    </rPh>
    <phoneticPr fontId="4"/>
  </si>
  <si>
    <t>３　地域活動</t>
    <phoneticPr fontId="4"/>
  </si>
  <si>
    <t>［９］３（８）地域団体・各種民間奉仕者</t>
  </si>
  <si>
    <t>［５］１（１）男女平等推進センター</t>
    <rPh sb="7" eb="9">
      <t>ダンジョ</t>
    </rPh>
    <rPh sb="9" eb="11">
      <t>ビョウドウ</t>
    </rPh>
    <rPh sb="11" eb="13">
      <t>スイシン</t>
    </rPh>
    <phoneticPr fontId="4"/>
  </si>
  <si>
    <t>［５］１（２）審議会等における女性の登用状況</t>
    <phoneticPr fontId="2"/>
  </si>
  <si>
    <t>［２］７（２）職種別職員数</t>
    <phoneticPr fontId="2"/>
  </si>
  <si>
    <t>（１）生活保護受給者</t>
    <phoneticPr fontId="2"/>
  </si>
  <si>
    <t>（２）成年後見制度の利用者数</t>
    <rPh sb="3" eb="5">
      <t>セイネン</t>
    </rPh>
    <rPh sb="5" eb="7">
      <t>コウケン</t>
    </rPh>
    <rPh sb="7" eb="9">
      <t>セイド</t>
    </rPh>
    <rPh sb="10" eb="12">
      <t>リヨウ</t>
    </rPh>
    <rPh sb="12" eb="13">
      <t>シャ</t>
    </rPh>
    <rPh sb="13" eb="14">
      <t>スウ</t>
    </rPh>
    <phoneticPr fontId="2"/>
  </si>
  <si>
    <t>［10］３　公社</t>
    <phoneticPr fontId="4"/>
  </si>
  <si>
    <t>［３］３　特別区税調定収入状況</t>
    <phoneticPr fontId="4"/>
  </si>
  <si>
    <t>［６］２（６）老人休養施設</t>
    <rPh sb="7" eb="9">
      <t>ロウジン</t>
    </rPh>
    <phoneticPr fontId="4"/>
  </si>
  <si>
    <t>［６］３（１）イ　その他の障害者福祉施設</t>
    <rPh sb="11" eb="12">
      <t>タ</t>
    </rPh>
    <rPh sb="13" eb="15">
      <t>ショウガイ</t>
    </rPh>
    <rPh sb="15" eb="16">
      <t>シャ</t>
    </rPh>
    <rPh sb="16" eb="18">
      <t>フクシ</t>
    </rPh>
    <rPh sb="18" eb="20">
      <t>シセツ</t>
    </rPh>
    <phoneticPr fontId="4"/>
  </si>
  <si>
    <t>［９］３（１）地区センター（ホール）</t>
    <phoneticPr fontId="2"/>
  </si>
  <si>
    <t>［９］３（２）地区センター（地域集会室）</t>
    <phoneticPr fontId="2"/>
  </si>
  <si>
    <t>［９］３（３）集い交流館</t>
    <rPh sb="7" eb="8">
      <t>ツド</t>
    </rPh>
    <rPh sb="9" eb="11">
      <t>コウリュウ</t>
    </rPh>
    <rPh sb="11" eb="12">
      <t>カン</t>
    </rPh>
    <phoneticPr fontId="4"/>
  </si>
  <si>
    <t>［９］３（４）憩い交流館</t>
    <rPh sb="7" eb="8">
      <t>イコイ</t>
    </rPh>
    <rPh sb="9" eb="11">
      <t>コウリュウ</t>
    </rPh>
    <rPh sb="11" eb="12">
      <t>カン</t>
    </rPh>
    <phoneticPr fontId="4"/>
  </si>
  <si>
    <t>［９］３（５）学び交流館</t>
    <rPh sb="7" eb="8">
      <t>マナ</t>
    </rPh>
    <rPh sb="9" eb="11">
      <t>コウリュウ</t>
    </rPh>
    <rPh sb="11" eb="12">
      <t>カン</t>
    </rPh>
    <phoneticPr fontId="4"/>
  </si>
  <si>
    <t>［９］３（７）金町駅前活動センター（カナマチぷらっと）</t>
    <rPh sb="7" eb="10">
      <t>カナマチエキ</t>
    </rPh>
    <rPh sb="10" eb="11">
      <t>マエ</t>
    </rPh>
    <rPh sb="11" eb="13">
      <t>カツドウ</t>
    </rPh>
    <phoneticPr fontId="2"/>
  </si>
  <si>
    <t>（７）金町駅前活動センター（カナマチぷらっと）</t>
    <phoneticPr fontId="2"/>
  </si>
  <si>
    <t>［８］２（５）主な災害対策備蓄品</t>
    <phoneticPr fontId="2"/>
  </si>
  <si>
    <t>［８］２（１）消防水利</t>
    <phoneticPr fontId="2"/>
  </si>
  <si>
    <t>［８］２（２）区設置地下貯水槽</t>
    <phoneticPr fontId="2"/>
  </si>
  <si>
    <t>［８］２（３）地域防災組織</t>
    <phoneticPr fontId="4"/>
  </si>
  <si>
    <t>［８］２（６）災害備蓄倉庫設置状況</t>
    <rPh sb="7" eb="9">
      <t>サイガイ</t>
    </rPh>
    <phoneticPr fontId="4"/>
  </si>
  <si>
    <t>［８］２（７）災害時の飲料水等の確保</t>
    <phoneticPr fontId="4"/>
  </si>
  <si>
    <t>［８］２（４）防災活動拠点</t>
    <rPh sb="7" eb="9">
      <t>ボウサイ</t>
    </rPh>
    <rPh sb="9" eb="11">
      <t>カツドウ</t>
    </rPh>
    <rPh sb="11" eb="13">
      <t>キョテン</t>
    </rPh>
    <phoneticPr fontId="4"/>
  </si>
  <si>
    <t>［８］２（８）学校避難所</t>
    <rPh sb="7" eb="9">
      <t>ガッコウ</t>
    </rPh>
    <rPh sb="9" eb="12">
      <t>ヒナンジョ</t>
    </rPh>
    <phoneticPr fontId="4"/>
  </si>
  <si>
    <t>［２］５　行政委員会</t>
    <phoneticPr fontId="4"/>
  </si>
  <si>
    <t>［８］３（１）消費生活センター</t>
    <rPh sb="7" eb="9">
      <t>ショウヒ</t>
    </rPh>
    <rPh sb="9" eb="11">
      <t>セイカツ</t>
    </rPh>
    <phoneticPr fontId="4"/>
  </si>
  <si>
    <t>［８］３（２）利用状況</t>
    <rPh sb="7" eb="9">
      <t>リヨウ</t>
    </rPh>
    <rPh sb="9" eb="11">
      <t>ジョウキョウ</t>
    </rPh>
    <phoneticPr fontId="4"/>
  </si>
  <si>
    <t>［８］８（５）中小企業融資あっせん</t>
    <phoneticPr fontId="2"/>
  </si>
  <si>
    <t>［８］８（６）農家・農地面積</t>
    <phoneticPr fontId="2"/>
  </si>
  <si>
    <t>［９］１　静観亭・山本亭・観光文化センター</t>
    <phoneticPr fontId="4"/>
  </si>
  <si>
    <t>［８］５（３）保存樹木・樹林の指定</t>
    <phoneticPr fontId="2"/>
  </si>
  <si>
    <t>［８］６（２）大気汚染（水元一般環境大気測定局）</t>
    <rPh sb="7" eb="9">
      <t>タイキ</t>
    </rPh>
    <rPh sb="9" eb="11">
      <t>オセン</t>
    </rPh>
    <rPh sb="12" eb="14">
      <t>ミズモト</t>
    </rPh>
    <rPh sb="14" eb="16">
      <t>イッパン</t>
    </rPh>
    <rPh sb="16" eb="18">
      <t>カンキョウ</t>
    </rPh>
    <rPh sb="18" eb="20">
      <t>タイキ</t>
    </rPh>
    <rPh sb="20" eb="22">
      <t>ソクテイ</t>
    </rPh>
    <rPh sb="22" eb="23">
      <t>キョク</t>
    </rPh>
    <phoneticPr fontId="4"/>
  </si>
  <si>
    <t>［８］６（３）ダイオキシン類調査</t>
    <phoneticPr fontId="2"/>
  </si>
  <si>
    <t>［８］６（５）水質汚濁</t>
    <rPh sb="9" eb="11">
      <t>オダク</t>
    </rPh>
    <phoneticPr fontId="4"/>
  </si>
  <si>
    <t>［８］６（６）道路騒音</t>
    <phoneticPr fontId="2"/>
  </si>
  <si>
    <t>（７）区民農園</t>
    <rPh sb="3" eb="5">
      <t>クミン</t>
    </rPh>
    <rPh sb="5" eb="7">
      <t>ノウエン</t>
    </rPh>
    <phoneticPr fontId="2"/>
  </si>
  <si>
    <t>（８）生産緑地</t>
    <phoneticPr fontId="2"/>
  </si>
  <si>
    <t>（９）地域産業振興会館（テクノプラザかつしか）</t>
    <phoneticPr fontId="2"/>
  </si>
  <si>
    <t>（10）勤労福祉会館</t>
    <phoneticPr fontId="2"/>
  </si>
  <si>
    <t>（11）工場ビル</t>
    <phoneticPr fontId="2"/>
  </si>
  <si>
    <t>（12）創業支援施設</t>
    <phoneticPr fontId="2"/>
  </si>
  <si>
    <t>（13）「葛飾町工場物語」認定製品・技術</t>
    <rPh sb="5" eb="7">
      <t>カツシカ</t>
    </rPh>
    <rPh sb="7" eb="10">
      <t>マチコウバ</t>
    </rPh>
    <rPh sb="10" eb="12">
      <t>モノガタリ</t>
    </rPh>
    <rPh sb="13" eb="15">
      <t>ニンテイ</t>
    </rPh>
    <rPh sb="15" eb="17">
      <t>セイヒン</t>
    </rPh>
    <rPh sb="18" eb="20">
      <t>ギジュツ</t>
    </rPh>
    <phoneticPr fontId="2"/>
  </si>
  <si>
    <t>［８］８（７）区民農園</t>
    <phoneticPr fontId="2"/>
  </si>
  <si>
    <t>［８］８（13）「葛飾町工場物語」認定製品・技術</t>
    <rPh sb="9" eb="11">
      <t>カツシカ</t>
    </rPh>
    <rPh sb="11" eb="14">
      <t>マチコウバ</t>
    </rPh>
    <rPh sb="14" eb="16">
      <t>モノガタリ</t>
    </rPh>
    <rPh sb="17" eb="19">
      <t>ニンテイ</t>
    </rPh>
    <rPh sb="19" eb="21">
      <t>セイヒン</t>
    </rPh>
    <rPh sb="22" eb="24">
      <t>ギジュツ</t>
    </rPh>
    <phoneticPr fontId="4"/>
  </si>
  <si>
    <t>［８］８（12）創業支援施設</t>
    <rPh sb="8" eb="10">
      <t>ソウギョウ</t>
    </rPh>
    <rPh sb="10" eb="12">
      <t>シエン</t>
    </rPh>
    <rPh sb="12" eb="14">
      <t>シセツ</t>
    </rPh>
    <phoneticPr fontId="4"/>
  </si>
  <si>
    <t>［８］８（11）工場ビル</t>
    <rPh sb="8" eb="10">
      <t>コウジョウ</t>
    </rPh>
    <phoneticPr fontId="4"/>
  </si>
  <si>
    <t>［８］８（10）勤労福祉会館</t>
    <phoneticPr fontId="4"/>
  </si>
  <si>
    <t>［８］８（９）地域産業振興会館（テクノプラザかつしか）</t>
    <phoneticPr fontId="4"/>
  </si>
  <si>
    <t>［８］７（２）資源回収量</t>
    <rPh sb="9" eb="11">
      <t>カイシュウ</t>
    </rPh>
    <rPh sb="11" eb="12">
      <t>リョウ</t>
    </rPh>
    <phoneticPr fontId="4"/>
  </si>
  <si>
    <t>［８］７（４）ごみ収集処理量</t>
    <phoneticPr fontId="4"/>
  </si>
  <si>
    <t>［８］７（５）動物死体処理件数</t>
    <phoneticPr fontId="4"/>
  </si>
  <si>
    <t>［６］２（１）ク（ウ）ケアハウス（介護専用型）</t>
    <rPh sb="17" eb="19">
      <t>カイゴ</t>
    </rPh>
    <rPh sb="19" eb="22">
      <t>センヨウガタ</t>
    </rPh>
    <phoneticPr fontId="4"/>
  </si>
  <si>
    <t>［６］２（２）ア　介護老人福祉施設（特別養護老人ホーム）</t>
    <rPh sb="9" eb="11">
      <t>カイゴ</t>
    </rPh>
    <rPh sb="11" eb="13">
      <t>ロウジン</t>
    </rPh>
    <rPh sb="13" eb="15">
      <t>フクシ</t>
    </rPh>
    <rPh sb="15" eb="17">
      <t>シセツ</t>
    </rPh>
    <rPh sb="18" eb="20">
      <t>トクベツ</t>
    </rPh>
    <rPh sb="20" eb="22">
      <t>ヨウゴ</t>
    </rPh>
    <rPh sb="22" eb="24">
      <t>ロウジン</t>
    </rPh>
    <phoneticPr fontId="4"/>
  </si>
  <si>
    <t>［６］２（２）イ　老人デイサービスセンター</t>
    <rPh sb="9" eb="11">
      <t>ロウジン</t>
    </rPh>
    <phoneticPr fontId="4"/>
  </si>
  <si>
    <t>［６］２（３）ア　養護老人ホーム</t>
  </si>
  <si>
    <t>［６］２（３）イ　介護老人福祉施設（特別養護老人ホーム）</t>
    <rPh sb="9" eb="11">
      <t>カイゴ</t>
    </rPh>
    <rPh sb="11" eb="13">
      <t>ロウジン</t>
    </rPh>
    <rPh sb="13" eb="15">
      <t>フクシ</t>
    </rPh>
    <rPh sb="15" eb="17">
      <t>シセツ</t>
    </rPh>
    <rPh sb="18" eb="20">
      <t>トクベツ</t>
    </rPh>
    <rPh sb="20" eb="22">
      <t>ヨウゴ</t>
    </rPh>
    <rPh sb="22" eb="24">
      <t>ロウジン</t>
    </rPh>
    <phoneticPr fontId="4"/>
  </si>
  <si>
    <t>［６］２（３）ウ　介護老人保健施設</t>
    <rPh sb="9" eb="11">
      <t>カイゴ</t>
    </rPh>
    <rPh sb="11" eb="13">
      <t>ロウジン</t>
    </rPh>
    <rPh sb="13" eb="15">
      <t>ホケン</t>
    </rPh>
    <rPh sb="15" eb="17">
      <t>シセツ</t>
    </rPh>
    <phoneticPr fontId="4"/>
  </si>
  <si>
    <t>［６］２（３）エ　老人デイサービスセンター</t>
    <rPh sb="9" eb="11">
      <t>ロウジン</t>
    </rPh>
    <phoneticPr fontId="4"/>
  </si>
  <si>
    <t>［６］２（３）オ　認知症対応型共同生活介護</t>
    <rPh sb="9" eb="11">
      <t>ニンチ</t>
    </rPh>
    <rPh sb="11" eb="12">
      <t>ショウ</t>
    </rPh>
    <rPh sb="12" eb="15">
      <t>タイオウガタ</t>
    </rPh>
    <rPh sb="15" eb="17">
      <t>キョウドウ</t>
    </rPh>
    <rPh sb="17" eb="19">
      <t>セイカツ</t>
    </rPh>
    <rPh sb="19" eb="21">
      <t>カイゴ</t>
    </rPh>
    <phoneticPr fontId="4"/>
  </si>
  <si>
    <t>［６］４（３）かつしかボランティアセンター</t>
    <phoneticPr fontId="2"/>
  </si>
  <si>
    <t>［６］４（４）しあわせサービス事業</t>
    <phoneticPr fontId="2"/>
  </si>
  <si>
    <t>［６］２（４）高齢者総合相談センター</t>
    <rPh sb="7" eb="10">
      <t>コウレイシャ</t>
    </rPh>
    <rPh sb="10" eb="12">
      <t>ソウゴウ</t>
    </rPh>
    <rPh sb="12" eb="14">
      <t>ソウダン</t>
    </rPh>
    <phoneticPr fontId="4"/>
  </si>
  <si>
    <t>［６］２（５）養護老人ホーム（民間）</t>
    <rPh sb="7" eb="9">
      <t>ヨウゴ</t>
    </rPh>
    <rPh sb="9" eb="11">
      <t>ロウジン</t>
    </rPh>
    <rPh sb="15" eb="17">
      <t>ミンカン</t>
    </rPh>
    <phoneticPr fontId="4"/>
  </si>
  <si>
    <t>［６］２（７）シルバー人材センター</t>
    <phoneticPr fontId="4"/>
  </si>
  <si>
    <t>［６］３（１）イ　その他の障害者福祉施設</t>
    <rPh sb="11" eb="12">
      <t>タ</t>
    </rPh>
    <rPh sb="13" eb="16">
      <t>ショウガイシャ</t>
    </rPh>
    <rPh sb="16" eb="18">
      <t>フクシ</t>
    </rPh>
    <rPh sb="18" eb="20">
      <t>シセツ</t>
    </rPh>
    <phoneticPr fontId="4"/>
  </si>
  <si>
    <t>［６］３（３）民間社会福祉法人等が運営する障害者福祉施設</t>
    <rPh sb="7" eb="9">
      <t>ミンカン</t>
    </rPh>
    <rPh sb="9" eb="11">
      <t>シャカイ</t>
    </rPh>
    <rPh sb="11" eb="13">
      <t>フクシ</t>
    </rPh>
    <rPh sb="13" eb="16">
      <t>ホウジントウ</t>
    </rPh>
    <rPh sb="17" eb="19">
      <t>ウンエイ</t>
    </rPh>
    <rPh sb="21" eb="24">
      <t>ショウガイシャ</t>
    </rPh>
    <rPh sb="24" eb="26">
      <t>フクシ</t>
    </rPh>
    <rPh sb="26" eb="28">
      <t>シセツ</t>
    </rPh>
    <phoneticPr fontId="4"/>
  </si>
  <si>
    <t>［６］３（３）ア　障害者通所施設</t>
    <rPh sb="9" eb="12">
      <t>ショウガイシャ</t>
    </rPh>
    <rPh sb="12" eb="14">
      <t>ツウショ</t>
    </rPh>
    <rPh sb="14" eb="16">
      <t>シセツ</t>
    </rPh>
    <phoneticPr fontId="4"/>
  </si>
  <si>
    <t>［６］３（３）イ　障害児通所施設</t>
    <rPh sb="9" eb="12">
      <t>ショウガイジ</t>
    </rPh>
    <rPh sb="12" eb="14">
      <t>ツウショ</t>
    </rPh>
    <rPh sb="14" eb="16">
      <t>シセツ</t>
    </rPh>
    <phoneticPr fontId="4"/>
  </si>
  <si>
    <t>［６］３（３）イ　障害児通所施設（続き）</t>
    <rPh sb="9" eb="12">
      <t>ショウガイジ</t>
    </rPh>
    <rPh sb="12" eb="14">
      <t>ツウショ</t>
    </rPh>
    <rPh sb="14" eb="16">
      <t>シセツ</t>
    </rPh>
    <rPh sb="17" eb="18">
      <t>ツヅ</t>
    </rPh>
    <phoneticPr fontId="4"/>
  </si>
  <si>
    <t>［６］３（３）ウ　心身障害児通所訓練施設</t>
  </si>
  <si>
    <t>［６］３（３）エ　地域生活支援型入所施設</t>
    <rPh sb="9" eb="11">
      <t>チイキ</t>
    </rPh>
    <rPh sb="11" eb="13">
      <t>セイカツ</t>
    </rPh>
    <rPh sb="13" eb="16">
      <t>シエンガタ</t>
    </rPh>
    <rPh sb="16" eb="18">
      <t>ニュウショ</t>
    </rPh>
    <rPh sb="18" eb="20">
      <t>シセツ</t>
    </rPh>
    <phoneticPr fontId="4"/>
  </si>
  <si>
    <t>［６］３（３）オ　自立生活援助施設</t>
    <rPh sb="9" eb="11">
      <t>ジリツ</t>
    </rPh>
    <rPh sb="11" eb="13">
      <t>セイカツ</t>
    </rPh>
    <rPh sb="13" eb="15">
      <t>エンジョ</t>
    </rPh>
    <rPh sb="15" eb="17">
      <t>シセツ</t>
    </rPh>
    <phoneticPr fontId="4"/>
  </si>
  <si>
    <t>［６］３（４）身体障害者手帳所持者・愛の手帳所持者数</t>
    <rPh sb="18" eb="19">
      <t>アイ</t>
    </rPh>
    <rPh sb="20" eb="22">
      <t>テチョウ</t>
    </rPh>
    <rPh sb="22" eb="25">
      <t>ショジシャ</t>
    </rPh>
    <rPh sb="25" eb="26">
      <t>スウ</t>
    </rPh>
    <phoneticPr fontId="4"/>
  </si>
  <si>
    <t>［６］３（５）障害者巡回入浴サービス</t>
  </si>
  <si>
    <t>［６］３（６）在宅障害者緊急一時保護</t>
  </si>
  <si>
    <t>［６］３（７）手話通訳者等派遣事業</t>
    <rPh sb="12" eb="13">
      <t>トウ</t>
    </rPh>
    <phoneticPr fontId="4"/>
  </si>
  <si>
    <t>［６］３（２）区が設置し、社会福祉法人に運営主体を移管した障害者福祉施設</t>
    <rPh sb="7" eb="8">
      <t>ク</t>
    </rPh>
    <rPh sb="9" eb="11">
      <t>セッチ</t>
    </rPh>
    <rPh sb="13" eb="15">
      <t>シャカイ</t>
    </rPh>
    <rPh sb="15" eb="17">
      <t>フクシ</t>
    </rPh>
    <rPh sb="17" eb="19">
      <t>ホウジン</t>
    </rPh>
    <rPh sb="20" eb="22">
      <t>ウンエイ</t>
    </rPh>
    <rPh sb="22" eb="24">
      <t>シュタイ</t>
    </rPh>
    <rPh sb="25" eb="27">
      <t>イカン</t>
    </rPh>
    <phoneticPr fontId="4"/>
  </si>
  <si>
    <t>［６］３（１）ア　障害者福祉センター</t>
    <phoneticPr fontId="4"/>
  </si>
  <si>
    <t>［６］２（１）ア　所得段階別第１号被保険者数</t>
    <rPh sb="9" eb="11">
      <t>ショトク</t>
    </rPh>
    <rPh sb="11" eb="13">
      <t>ダンカイ</t>
    </rPh>
    <rPh sb="13" eb="14">
      <t>ベツ</t>
    </rPh>
    <phoneticPr fontId="4"/>
  </si>
  <si>
    <t>［６］２（１）イ  要介護（要支援）認定者数</t>
    <rPh sb="20" eb="21">
      <t>シャ</t>
    </rPh>
    <phoneticPr fontId="4"/>
  </si>
  <si>
    <t>［６］２（１）ウ  居宅介護（介護予防）サービス受給者数</t>
    <rPh sb="15" eb="17">
      <t>カイゴ</t>
    </rPh>
    <rPh sb="17" eb="19">
      <t>ヨボウ</t>
    </rPh>
    <phoneticPr fontId="4"/>
  </si>
  <si>
    <t>［６］２（１）エ　地域密着型（介護予防）サービス受給者数</t>
    <rPh sb="9" eb="11">
      <t>チイキ</t>
    </rPh>
    <rPh sb="11" eb="13">
      <t>ミッチャク</t>
    </rPh>
    <rPh sb="13" eb="14">
      <t>カタ</t>
    </rPh>
    <rPh sb="15" eb="17">
      <t>カイゴ</t>
    </rPh>
    <rPh sb="17" eb="19">
      <t>ヨボウ</t>
    </rPh>
    <rPh sb="24" eb="27">
      <t>ジュキュウシャ</t>
    </rPh>
    <rPh sb="27" eb="28">
      <t>スウ</t>
    </rPh>
    <phoneticPr fontId="4"/>
  </si>
  <si>
    <t>［６］２（１）オ　施設介護サービス受給者数</t>
  </si>
  <si>
    <t>［６］２（１）カ　居宅介護サービス事業所数</t>
    <rPh sb="19" eb="20">
      <t>ショ</t>
    </rPh>
    <phoneticPr fontId="4"/>
  </si>
  <si>
    <t>［６］２（１）キ  施設介護サービス事業所数</t>
    <rPh sb="20" eb="21">
      <t>ショ</t>
    </rPh>
    <phoneticPr fontId="4"/>
  </si>
  <si>
    <t>［６］２（１）ク（ア）介護老人福祉施設（特別養護老人ホーム）</t>
    <rPh sb="11" eb="13">
      <t>カイゴ</t>
    </rPh>
    <rPh sb="13" eb="15">
      <t>ロウジン</t>
    </rPh>
    <rPh sb="15" eb="17">
      <t>フクシ</t>
    </rPh>
    <rPh sb="17" eb="19">
      <t>シセツ</t>
    </rPh>
    <rPh sb="20" eb="22">
      <t>トクベツ</t>
    </rPh>
    <rPh sb="22" eb="24">
      <t>ヨウゴ</t>
    </rPh>
    <rPh sb="24" eb="26">
      <t>ロウジン</t>
    </rPh>
    <phoneticPr fontId="4"/>
  </si>
  <si>
    <t>［６］２（１）ク（イ）介護老人保健施設</t>
    <rPh sb="11" eb="13">
      <t>カイゴ</t>
    </rPh>
    <rPh sb="13" eb="15">
      <t>ロウジン</t>
    </rPh>
    <rPh sb="15" eb="17">
      <t>ホケン</t>
    </rPh>
    <rPh sb="17" eb="19">
      <t>シセツ</t>
    </rPh>
    <phoneticPr fontId="4"/>
  </si>
  <si>
    <t>［６］４（１）生活保護受給者</t>
    <phoneticPr fontId="4"/>
  </si>
  <si>
    <t>［６］４（２）成年後見制度の利用者数</t>
    <phoneticPr fontId="2"/>
  </si>
  <si>
    <t>［６］１（１）ア　保健所関係施設</t>
    <phoneticPr fontId="4"/>
  </si>
  <si>
    <t>［６］１（１）イ　診療所</t>
    <rPh sb="9" eb="12">
      <t>シンリョウジョ</t>
    </rPh>
    <phoneticPr fontId="4"/>
  </si>
  <si>
    <t>［６］１（９）公害健康被害の補償等に関する法律等による認定状況</t>
    <phoneticPr fontId="4"/>
  </si>
  <si>
    <t>［６］１（２）医療施設・病床・医療従事者数の推移</t>
    <phoneticPr fontId="4"/>
  </si>
  <si>
    <t>［６］１（１）ウ　精神障害者通所訓練施設</t>
    <rPh sb="14" eb="15">
      <t>ツウ</t>
    </rPh>
    <rPh sb="15" eb="16">
      <t>ショ</t>
    </rPh>
    <rPh sb="16" eb="18">
      <t>クンレン</t>
    </rPh>
    <rPh sb="18" eb="20">
      <t>シセツ</t>
    </rPh>
    <phoneticPr fontId="4"/>
  </si>
  <si>
    <t>［６］１（１）エ　精神障害者地域活動支援センター（民間）</t>
    <rPh sb="9" eb="11">
      <t>セイシン</t>
    </rPh>
    <rPh sb="11" eb="13">
      <t>ショウガイ</t>
    </rPh>
    <rPh sb="13" eb="14">
      <t>シャ</t>
    </rPh>
    <rPh sb="14" eb="16">
      <t>チイキ</t>
    </rPh>
    <rPh sb="16" eb="18">
      <t>カツドウ</t>
    </rPh>
    <rPh sb="18" eb="20">
      <t>シエン</t>
    </rPh>
    <rPh sb="25" eb="27">
      <t>ミンカン</t>
    </rPh>
    <phoneticPr fontId="4"/>
  </si>
  <si>
    <t>［６］１（１）オ　精神障害者グループホーム（民間）</t>
    <rPh sb="9" eb="11">
      <t>セイシン</t>
    </rPh>
    <rPh sb="11" eb="13">
      <t>ショウガイ</t>
    </rPh>
    <rPh sb="13" eb="14">
      <t>シャ</t>
    </rPh>
    <rPh sb="22" eb="24">
      <t>ミンカン</t>
    </rPh>
    <phoneticPr fontId="4"/>
  </si>
  <si>
    <t>［６］１（７）エイズ対策</t>
  </si>
  <si>
    <t>［６］１（６）成人歯科健康診査・長寿歯科健康診査・眼科健康診査</t>
    <rPh sb="7" eb="9">
      <t>セイジン</t>
    </rPh>
    <rPh sb="9" eb="11">
      <t>シカ</t>
    </rPh>
    <rPh sb="11" eb="13">
      <t>ケンコウ</t>
    </rPh>
    <rPh sb="13" eb="15">
      <t>シンサ</t>
    </rPh>
    <rPh sb="16" eb="18">
      <t>チョウジュ</t>
    </rPh>
    <rPh sb="18" eb="20">
      <t>シカ</t>
    </rPh>
    <rPh sb="20" eb="22">
      <t>ケンコウ</t>
    </rPh>
    <rPh sb="22" eb="24">
      <t>シンサ</t>
    </rPh>
    <phoneticPr fontId="4"/>
  </si>
  <si>
    <t>［７］１（１）児童館</t>
    <phoneticPr fontId="2"/>
  </si>
  <si>
    <t>［７］１（２）子ども未来プラザ</t>
    <rPh sb="7" eb="8">
      <t>コ</t>
    </rPh>
    <rPh sb="10" eb="12">
      <t>ミライ</t>
    </rPh>
    <phoneticPr fontId="4"/>
  </si>
  <si>
    <t>［７］１（４）ウ　認定こども園</t>
    <rPh sb="9" eb="11">
      <t>ニンテイ</t>
    </rPh>
    <rPh sb="14" eb="15">
      <t>エン</t>
    </rPh>
    <phoneticPr fontId="4"/>
  </si>
  <si>
    <t>［７］１（６）家庭的保育事業</t>
    <rPh sb="7" eb="10">
      <t>カテイテキ</t>
    </rPh>
    <rPh sb="10" eb="12">
      <t>ホイク</t>
    </rPh>
    <rPh sb="12" eb="14">
      <t>ジギョウ</t>
    </rPh>
    <phoneticPr fontId="4"/>
  </si>
  <si>
    <t>［７］１（７）小規模保育事業</t>
    <rPh sb="7" eb="10">
      <t>ショウキボ</t>
    </rPh>
    <rPh sb="10" eb="12">
      <t>ホイク</t>
    </rPh>
    <rPh sb="12" eb="14">
      <t>ジギョウ</t>
    </rPh>
    <phoneticPr fontId="4"/>
  </si>
  <si>
    <t>［７］１（16）児童福祉施設</t>
    <rPh sb="8" eb="10">
      <t>ジドウ</t>
    </rPh>
    <rPh sb="10" eb="12">
      <t>フクシ</t>
    </rPh>
    <rPh sb="12" eb="14">
      <t>シセツ</t>
    </rPh>
    <phoneticPr fontId="4"/>
  </si>
  <si>
    <t>［７］１（４）イ　私立保育園</t>
    <phoneticPr fontId="2"/>
  </si>
  <si>
    <t>［７］１（４）イ　私立保育園（続き）</t>
    <rPh sb="15" eb="16">
      <t>ツヅ</t>
    </rPh>
    <phoneticPr fontId="4"/>
  </si>
  <si>
    <t>［７］１（９）ア　区立学童保育クラブ</t>
    <rPh sb="9" eb="11">
      <t>クリツ</t>
    </rPh>
    <phoneticPr fontId="4"/>
  </si>
  <si>
    <t>ア　区立保育園</t>
    <phoneticPr fontId="4"/>
  </si>
  <si>
    <t>イ　私立保育園</t>
    <rPh sb="4" eb="7">
      <t>ホイクエン</t>
    </rPh>
    <phoneticPr fontId="4"/>
  </si>
  <si>
    <t>イ　私立保育園（続き）</t>
    <rPh sb="8" eb="9">
      <t>ツヅ</t>
    </rPh>
    <phoneticPr fontId="4"/>
  </si>
  <si>
    <t>ア　区立学童保育クラブ</t>
    <phoneticPr fontId="4"/>
  </si>
  <si>
    <t>イ　私立学童保育クラブ</t>
    <phoneticPr fontId="4"/>
  </si>
  <si>
    <t>イ　私立学童保育クラブ（続き）</t>
    <rPh sb="12" eb="13">
      <t>ツヅ</t>
    </rPh>
    <phoneticPr fontId="4"/>
  </si>
  <si>
    <t>ア　区立保育園</t>
    <phoneticPr fontId="40"/>
  </si>
  <si>
    <t>イ　私立保育園</t>
    <phoneticPr fontId="40"/>
  </si>
  <si>
    <t>（９）学童保育クラブ</t>
    <phoneticPr fontId="40"/>
  </si>
  <si>
    <t>ア　区立学童保育クラブ</t>
    <phoneticPr fontId="40"/>
  </si>
  <si>
    <t>イ　私立学童保育クラブ</t>
    <phoneticPr fontId="2"/>
  </si>
  <si>
    <t>［７］１（５）特別保育実施状況</t>
    <phoneticPr fontId="2"/>
  </si>
  <si>
    <t>［７］１（８）認証保育所</t>
    <rPh sb="7" eb="9">
      <t>ニンショウ</t>
    </rPh>
    <rPh sb="9" eb="11">
      <t>ホイク</t>
    </rPh>
    <rPh sb="11" eb="12">
      <t>ショ</t>
    </rPh>
    <phoneticPr fontId="4"/>
  </si>
  <si>
    <t>［７］１（12）ひとり親家庭等医療費助成</t>
    <rPh sb="14" eb="15">
      <t>ナド</t>
    </rPh>
    <rPh sb="18" eb="20">
      <t>ジョセイ</t>
    </rPh>
    <phoneticPr fontId="4"/>
  </si>
  <si>
    <t>［７］１（14）子ども医療費助成</t>
    <rPh sb="8" eb="9">
      <t>コ</t>
    </rPh>
    <rPh sb="14" eb="16">
      <t>ジョセイ</t>
    </rPh>
    <phoneticPr fontId="4"/>
  </si>
  <si>
    <t>［７］１（15）母子生活支援施設</t>
    <phoneticPr fontId="2"/>
  </si>
  <si>
    <t>［７］１（11）児童手当・児童育成手当・児童扶養手当・ 特別児童扶養手当</t>
    <rPh sb="8" eb="10">
      <t>ジドウ</t>
    </rPh>
    <rPh sb="10" eb="12">
      <t>テアテ</t>
    </rPh>
    <rPh sb="13" eb="15">
      <t>ジドウ</t>
    </rPh>
    <rPh sb="15" eb="17">
      <t>イクセイ</t>
    </rPh>
    <rPh sb="17" eb="19">
      <t>テア</t>
    </rPh>
    <rPh sb="20" eb="22">
      <t>ジドウ</t>
    </rPh>
    <rPh sb="22" eb="24">
      <t>フヨウ</t>
    </rPh>
    <rPh sb="24" eb="26">
      <t>テアテ</t>
    </rPh>
    <phoneticPr fontId="4"/>
  </si>
  <si>
    <t>［７］２（５）私立幼稚園</t>
    <rPh sb="7" eb="9">
      <t>シリツ</t>
    </rPh>
    <phoneticPr fontId="4"/>
  </si>
  <si>
    <t>［７］１（４）ア　区立保育園</t>
    <phoneticPr fontId="2"/>
  </si>
  <si>
    <t>［６］１（８）乳幼児健康診査</t>
    <phoneticPr fontId="2"/>
  </si>
  <si>
    <t>［７］１（３）子ども総合センター</t>
    <rPh sb="7" eb="8">
      <t>コ</t>
    </rPh>
    <rPh sb="10" eb="12">
      <t>ソウゴウ</t>
    </rPh>
    <phoneticPr fontId="4"/>
  </si>
  <si>
    <t>［10］１　区民相談（専門相談）</t>
  </si>
  <si>
    <t>［10］１　区民相談（専門相談）</t>
    <phoneticPr fontId="2"/>
  </si>
  <si>
    <t>１　区民相談（専門相談）</t>
    <phoneticPr fontId="2"/>
  </si>
  <si>
    <t>［８］４（４）街路樹</t>
  </si>
  <si>
    <t>［８］１（３）地区計画</t>
  </si>
  <si>
    <t>［８］１（４）用途地域</t>
  </si>
  <si>
    <t>［８］１（５）用途地域以外の地域地区</t>
  </si>
  <si>
    <t>［８］１（２）区営住宅等</t>
    <rPh sb="9" eb="11">
      <t>ジュウタク</t>
    </rPh>
    <rPh sb="11" eb="12">
      <t>トウ</t>
    </rPh>
    <phoneticPr fontId="4"/>
  </si>
  <si>
    <t>［８］１（１）建築物確認数（住宅利用別）</t>
  </si>
  <si>
    <t>［８］４（１）道路（橋を含む）</t>
    <phoneticPr fontId="2"/>
  </si>
  <si>
    <t>［８］４（２）橋梁</t>
    <phoneticPr fontId="2"/>
  </si>
  <si>
    <t>［８］４（３）交通安全施設</t>
    <phoneticPr fontId="2"/>
  </si>
  <si>
    <t>［８］４（４）街路樹</t>
    <phoneticPr fontId="2"/>
  </si>
  <si>
    <t>［８］４（６）自転車駐車場・置場</t>
    <phoneticPr fontId="2"/>
  </si>
  <si>
    <t>［８］４（７）自動車駐車場</t>
    <phoneticPr fontId="2"/>
  </si>
  <si>
    <t>［８］４（８）自転車対策</t>
    <phoneticPr fontId="2"/>
  </si>
  <si>
    <t>［８］７（３）その他のリサイクル</t>
    <phoneticPr fontId="2"/>
  </si>
  <si>
    <t>［８］８（８）生産緑地</t>
    <rPh sb="7" eb="9">
      <t>セイサン</t>
    </rPh>
    <rPh sb="9" eb="11">
      <t>リョクチ</t>
    </rPh>
    <phoneticPr fontId="4"/>
  </si>
  <si>
    <t>［８］１（７）高齢者向け住宅</t>
    <phoneticPr fontId="2"/>
  </si>
  <si>
    <t>［８］１（６）細街路拡幅整備</t>
    <phoneticPr fontId="2"/>
  </si>
  <si>
    <t>［８］４（10）主なコミュニティ道路・緑道</t>
    <phoneticPr fontId="2"/>
  </si>
  <si>
    <t>［９］１　静観亭・山本亭・観光文化センター</t>
    <phoneticPr fontId="2"/>
  </si>
  <si>
    <t>ア　区立公園</t>
    <phoneticPr fontId="4"/>
  </si>
  <si>
    <t>ア　区立公園（続き）</t>
    <rPh sb="7" eb="8">
      <t>ツヅ</t>
    </rPh>
    <phoneticPr fontId="4"/>
  </si>
  <si>
    <t>［７］２（１）ア　小学校</t>
    <phoneticPr fontId="2"/>
  </si>
  <si>
    <t>［７］２（１）ア　小学校（続き）</t>
    <rPh sb="13" eb="14">
      <t>ツヅ</t>
    </rPh>
    <phoneticPr fontId="2"/>
  </si>
  <si>
    <t>［７］２（１）イ　中学校</t>
    <phoneticPr fontId="2"/>
  </si>
  <si>
    <t>［７］２（１）イ　中学校（続き）</t>
    <rPh sb="13" eb="14">
      <t>ツヅ</t>
    </rPh>
    <phoneticPr fontId="2"/>
  </si>
  <si>
    <t>［７］２（１）ウ　幼稚園</t>
    <rPh sb="9" eb="12">
      <t>ヨウチエン</t>
    </rPh>
    <phoneticPr fontId="4"/>
  </si>
  <si>
    <t>［７］２（２）都立学校</t>
    <phoneticPr fontId="2"/>
  </si>
  <si>
    <t>［７］２（３）私立中学校、高等学校</t>
    <phoneticPr fontId="4"/>
  </si>
  <si>
    <t>［７］２（６）日光林間学園</t>
    <phoneticPr fontId="2"/>
  </si>
  <si>
    <t>［７］２（４）私立大学</t>
    <phoneticPr fontId="2"/>
  </si>
  <si>
    <t>［７］２（１）カ　特別支援教育</t>
    <phoneticPr fontId="2"/>
  </si>
  <si>
    <t>［７］２（１）キ　日本語学級</t>
    <phoneticPr fontId="2"/>
  </si>
  <si>
    <t>［７］２（１）ク　にほんごステップアップ教室</t>
    <rPh sb="20" eb="22">
      <t>キョウシツ</t>
    </rPh>
    <phoneticPr fontId="2"/>
  </si>
  <si>
    <t>［７］２（７）総合教育センター</t>
    <phoneticPr fontId="4"/>
  </si>
  <si>
    <t>［７］２（８）科学教育センター</t>
    <rPh sb="7" eb="9">
      <t>カガク</t>
    </rPh>
    <rPh sb="9" eb="11">
      <t>キョウイク</t>
    </rPh>
    <phoneticPr fontId="4"/>
  </si>
  <si>
    <t>［７］１（10）放課後子ども事業（わくわくチャレンジ広場）</t>
    <rPh sb="8" eb="11">
      <t>ホウカゴ</t>
    </rPh>
    <rPh sb="11" eb="12">
      <t>コ</t>
    </rPh>
    <rPh sb="14" eb="16">
      <t>ジギョウ</t>
    </rPh>
    <rPh sb="26" eb="28">
      <t>ヒロバ</t>
    </rPh>
    <phoneticPr fontId="4"/>
  </si>
  <si>
    <t>［７］４（３）ポニースクールかつしか</t>
    <phoneticPr fontId="2"/>
  </si>
  <si>
    <t>［７］４（４）にいじゅくプレイパーク</t>
    <phoneticPr fontId="2"/>
  </si>
  <si>
    <t>４　スポーツ、地域教育</t>
    <phoneticPr fontId="2"/>
  </si>
  <si>
    <t>［７］１（９）ア　区立学童保育クラブ</t>
    <phoneticPr fontId="4"/>
  </si>
  <si>
    <t>［９］２（１）区指定・登録文化財</t>
    <phoneticPr fontId="2"/>
  </si>
  <si>
    <t>［７］４（１）主な施設</t>
    <phoneticPr fontId="2"/>
  </si>
  <si>
    <t>［７］４（２）利用状況</t>
    <phoneticPr fontId="4"/>
  </si>
  <si>
    <t>［２］１　選挙人名簿登録者数</t>
    <phoneticPr fontId="4"/>
  </si>
  <si>
    <t>［２］４　委員会</t>
    <rPh sb="5" eb="8">
      <t>イインカイ</t>
    </rPh>
    <phoneticPr fontId="4"/>
  </si>
  <si>
    <t>［２］３　所属会派別議員数</t>
    <phoneticPr fontId="4"/>
  </si>
  <si>
    <t>［２］２　議員</t>
    <phoneticPr fontId="4"/>
  </si>
  <si>
    <t>大ホール収容人数（人）</t>
    <rPh sb="0" eb="1">
      <t>ダイ</t>
    </rPh>
    <rPh sb="4" eb="6">
      <t>シュウヨウ</t>
    </rPh>
    <rPh sb="6" eb="8">
      <t>ニンズウ</t>
    </rPh>
    <rPh sb="9" eb="10">
      <t>ヒト</t>
    </rPh>
    <phoneticPr fontId="4"/>
  </si>
  <si>
    <t>400～800</t>
    <phoneticPr fontId="2"/>
  </si>
  <si>
    <t>　（人権身の上相談、外国人生活相談、外国人の入国・在留・帰化・就労等手続き相談、</t>
    <rPh sb="2" eb="4">
      <t>ジンケン</t>
    </rPh>
    <rPh sb="4" eb="5">
      <t>ミ</t>
    </rPh>
    <rPh sb="6" eb="7">
      <t>ウエ</t>
    </rPh>
    <rPh sb="7" eb="9">
      <t>ソウダン</t>
    </rPh>
    <rPh sb="10" eb="12">
      <t>ガイコク</t>
    </rPh>
    <rPh sb="12" eb="13">
      <t>ジン</t>
    </rPh>
    <rPh sb="13" eb="15">
      <t>セイカツ</t>
    </rPh>
    <rPh sb="15" eb="17">
      <t>ソウダン</t>
    </rPh>
    <rPh sb="18" eb="20">
      <t>ガイコク</t>
    </rPh>
    <rPh sb="20" eb="21">
      <t>ヒト</t>
    </rPh>
    <rPh sb="22" eb="24">
      <t>ニュウコク</t>
    </rPh>
    <rPh sb="25" eb="27">
      <t>ザイリュウ</t>
    </rPh>
    <rPh sb="28" eb="30">
      <t>キカ</t>
    </rPh>
    <rPh sb="31" eb="33">
      <t>シュウロウ</t>
    </rPh>
    <rPh sb="33" eb="34">
      <t>トウ</t>
    </rPh>
    <rPh sb="34" eb="36">
      <t>テツヅ</t>
    </rPh>
    <rPh sb="37" eb="39">
      <t>ソウダン</t>
    </rPh>
    <phoneticPr fontId="2"/>
  </si>
  <si>
    <t>＊「区民相談（手話相談）」は、［10］その他に掲載している。</t>
    <rPh sb="2" eb="4">
      <t>クミン</t>
    </rPh>
    <rPh sb="4" eb="6">
      <t>ソウダン</t>
    </rPh>
    <rPh sb="7" eb="9">
      <t>シュワ</t>
    </rPh>
    <rPh sb="9" eb="11">
      <t>ソウダン</t>
    </rPh>
    <rPh sb="21" eb="22">
      <t>タ</t>
    </rPh>
    <phoneticPr fontId="2"/>
  </si>
  <si>
    <t>＊「区民相談（高齢者就職相談）」は、［10］その他に掲載している。</t>
    <rPh sb="2" eb="4">
      <t>クミン</t>
    </rPh>
    <rPh sb="4" eb="6">
      <t>ソウダン</t>
    </rPh>
    <rPh sb="24" eb="25">
      <t>タ</t>
    </rPh>
    <phoneticPr fontId="2"/>
  </si>
  <si>
    <t>保護率(‰)</t>
    <phoneticPr fontId="4"/>
  </si>
  <si>
    <t>人員(人)</t>
    <rPh sb="3" eb="4">
      <t>ヒト</t>
    </rPh>
    <phoneticPr fontId="4"/>
  </si>
  <si>
    <t>＊「区民相談（成年後見センター出張相談、福祉サービス苦情調整）」は、［10］その他に掲載している。</t>
    <rPh sb="2" eb="4">
      <t>クミン</t>
    </rPh>
    <rPh sb="4" eb="6">
      <t>ソウダン</t>
    </rPh>
    <rPh sb="7" eb="9">
      <t>セイネン</t>
    </rPh>
    <rPh sb="9" eb="11">
      <t>コウケン</t>
    </rPh>
    <rPh sb="15" eb="17">
      <t>シュッチョウ</t>
    </rPh>
    <rPh sb="17" eb="19">
      <t>ソウダン</t>
    </rPh>
    <rPh sb="20" eb="22">
      <t>フクシ</t>
    </rPh>
    <rPh sb="26" eb="28">
      <t>クジョウ</t>
    </rPh>
    <rPh sb="28" eb="30">
      <t>チョウセイ</t>
    </rPh>
    <rPh sb="40" eb="41">
      <t>タ</t>
    </rPh>
    <phoneticPr fontId="2"/>
  </si>
  <si>
    <t>　（子どもと家庭の総合相談、妊娠・出産どうしようコール、若者相談）</t>
    <rPh sb="2" eb="3">
      <t>コ</t>
    </rPh>
    <rPh sb="6" eb="8">
      <t>カテイ</t>
    </rPh>
    <rPh sb="9" eb="11">
      <t>ソウゴウ</t>
    </rPh>
    <rPh sb="11" eb="13">
      <t>ソウダン</t>
    </rPh>
    <rPh sb="14" eb="16">
      <t>ニンシン</t>
    </rPh>
    <rPh sb="17" eb="19">
      <t>シュッサン</t>
    </rPh>
    <rPh sb="28" eb="30">
      <t>ワカモノ</t>
    </rPh>
    <rPh sb="30" eb="32">
      <t>ソウダン</t>
    </rPh>
    <phoneticPr fontId="2"/>
  </si>
  <si>
    <t>園名</t>
    <rPh sb="0" eb="2">
      <t>エンメイ</t>
    </rPh>
    <phoneticPr fontId="2"/>
  </si>
  <si>
    <t>青鳩</t>
  </si>
  <si>
    <t>あすなろ</t>
  </si>
  <si>
    <t>あやめ</t>
  </si>
  <si>
    <t>延命</t>
  </si>
  <si>
    <t>葛飾こどもの園</t>
  </si>
  <si>
    <t>葛飾白百合</t>
  </si>
  <si>
    <t>葛飾しらゆり学園</t>
  </si>
  <si>
    <t>葛飾やまびこ</t>
  </si>
  <si>
    <t>葛飾若草</t>
  </si>
  <si>
    <t>共栄</t>
  </si>
  <si>
    <t>千鶴</t>
  </si>
  <si>
    <t>東光</t>
  </si>
  <si>
    <t>東江</t>
  </si>
  <si>
    <t>浜島</t>
  </si>
  <si>
    <t>遍照院</t>
  </si>
  <si>
    <t>摩耶</t>
  </si>
  <si>
    <t>水元八千代</t>
  </si>
  <si>
    <t>明昭第二</t>
  </si>
  <si>
    <t>やくし</t>
  </si>
  <si>
    <t>ルンビニー</t>
  </si>
  <si>
    <t>和光</t>
  </si>
  <si>
    <t>＊「区民相談（教育相談・いじめ電話相談）」は、［10］その他に掲載している。</t>
    <rPh sb="2" eb="4">
      <t>クミン</t>
    </rPh>
    <rPh sb="4" eb="6">
      <t>ソウダン</t>
    </rPh>
    <rPh sb="7" eb="9">
      <t>キョウイク</t>
    </rPh>
    <rPh sb="9" eb="11">
      <t>ソウダン</t>
    </rPh>
    <rPh sb="15" eb="17">
      <t>デンワ</t>
    </rPh>
    <rPh sb="17" eb="19">
      <t>ソウダン</t>
    </rPh>
    <rPh sb="29" eb="30">
      <t>タ</t>
    </rPh>
    <phoneticPr fontId="2"/>
  </si>
  <si>
    <t>＊「区民相談（消費生活相談）」は、［10］その他に掲載している。</t>
    <rPh sb="2" eb="4">
      <t>クミン</t>
    </rPh>
    <rPh sb="4" eb="6">
      <t>ソウダン</t>
    </rPh>
    <rPh sb="7" eb="9">
      <t>ショウヒ</t>
    </rPh>
    <rPh sb="9" eb="11">
      <t>セイカツ</t>
    </rPh>
    <rPh sb="11" eb="13">
      <t>ソウダン</t>
    </rPh>
    <rPh sb="23" eb="24">
      <t>タ</t>
    </rPh>
    <phoneticPr fontId="2"/>
  </si>
  <si>
    <t>＊「観光」は、［９］観光、文化、地域活動に掲載している。</t>
    <rPh sb="2" eb="4">
      <t>カンコウ</t>
    </rPh>
    <rPh sb="10" eb="12">
      <t>カンコウ</t>
    </rPh>
    <rPh sb="13" eb="15">
      <t>ブンカ</t>
    </rPh>
    <rPh sb="16" eb="18">
      <t>チイキ</t>
    </rPh>
    <rPh sb="18" eb="20">
      <t>カツドウ</t>
    </rPh>
    <rPh sb="21" eb="23">
      <t>ケイサイ</t>
    </rPh>
    <phoneticPr fontId="2"/>
  </si>
  <si>
    <t>＊「区民相談（内職相談、中小企業相談、訪問（下請）相談）」は、［10］その他に掲載している。</t>
    <rPh sb="2" eb="4">
      <t>クミン</t>
    </rPh>
    <rPh sb="4" eb="6">
      <t>ソウダン</t>
    </rPh>
    <rPh sb="37" eb="38">
      <t>タ</t>
    </rPh>
    <rPh sb="39" eb="41">
      <t>ケイサイ</t>
    </rPh>
    <phoneticPr fontId="2"/>
  </si>
  <si>
    <t>［２］６　附属機関</t>
    <phoneticPr fontId="2"/>
  </si>
  <si>
    <t>［７］１（13）ひとり親家庭等ホームヘルプサービス</t>
    <rPh sb="13" eb="14">
      <t>ニワ</t>
    </rPh>
    <phoneticPr fontId="4"/>
  </si>
  <si>
    <t>［７］１（４）エ　保育園入園状況</t>
    <phoneticPr fontId="2"/>
  </si>
  <si>
    <t>［７］１（５）特別保育実施状況</t>
    <phoneticPr fontId="2"/>
  </si>
  <si>
    <t>［７］１（17）かつしかファミリー・サポートセンター</t>
    <phoneticPr fontId="2"/>
  </si>
  <si>
    <t>［８］４（５）公衆便所</t>
    <phoneticPr fontId="2"/>
  </si>
  <si>
    <t>［８］５（２）ア　区立公園</t>
    <phoneticPr fontId="4"/>
  </si>
  <si>
    <t>［８］５（２）ア　区立公園（続き）</t>
    <rPh sb="14" eb="15">
      <t>ツヅ</t>
    </rPh>
    <phoneticPr fontId="4"/>
  </si>
  <si>
    <t>［８］５（２）イ　条例設置公園</t>
    <rPh sb="9" eb="11">
      <t>ジョウレイ</t>
    </rPh>
    <rPh sb="11" eb="13">
      <t>セッチ</t>
    </rPh>
    <rPh sb="13" eb="15">
      <t>コウエン</t>
    </rPh>
    <phoneticPr fontId="4"/>
  </si>
  <si>
    <t>［８］５（２）ウ　児童遊園</t>
    <phoneticPr fontId="2"/>
  </si>
  <si>
    <t>［８］５（２）ウ　児童遊園（続き）</t>
    <rPh sb="14" eb="15">
      <t>ツヅ</t>
    </rPh>
    <phoneticPr fontId="4"/>
  </si>
  <si>
    <t>（４）生垣化</t>
    <phoneticPr fontId="2"/>
  </si>
  <si>
    <t>（５）水路の埋立て</t>
    <phoneticPr fontId="2"/>
  </si>
  <si>
    <t>（７）河川</t>
    <phoneticPr fontId="2"/>
  </si>
  <si>
    <t>（８）自然再生区域</t>
    <phoneticPr fontId="2"/>
  </si>
  <si>
    <t>［８］５（４）生垣化</t>
    <phoneticPr fontId="2"/>
  </si>
  <si>
    <t>［８］５（６）自然保護区域</t>
    <phoneticPr fontId="2"/>
  </si>
  <si>
    <t>［８］５（８）自然再生区域</t>
    <phoneticPr fontId="2"/>
  </si>
  <si>
    <t>［８］５（７）河川</t>
    <phoneticPr fontId="2"/>
  </si>
  <si>
    <t>［８］５（５）水路の埋立て</t>
    <phoneticPr fontId="2"/>
  </si>
  <si>
    <t>［７］３（１）図書館</t>
    <phoneticPr fontId="4"/>
  </si>
  <si>
    <t>［７］３（２）郷土と天文の博物館</t>
    <phoneticPr fontId="4"/>
  </si>
  <si>
    <t>［７］３（３）生涯学習人材バンク</t>
    <phoneticPr fontId="4"/>
  </si>
  <si>
    <t>（11）区民保養施設</t>
    <phoneticPr fontId="2"/>
  </si>
  <si>
    <t>［６］１（11）区民保養施設</t>
    <phoneticPr fontId="4"/>
  </si>
  <si>
    <t>［４］１　国民年金・福祉年金</t>
  </si>
  <si>
    <t>-</t>
  </si>
  <si>
    <t>乳幼児人口</t>
    <rPh sb="0" eb="3">
      <t>ニュウヨウジ</t>
    </rPh>
    <rPh sb="3" eb="5">
      <t>ジンコウ</t>
    </rPh>
    <phoneticPr fontId="4"/>
  </si>
  <si>
    <t>総人口</t>
    <rPh sb="0" eb="3">
      <t>ソウジンコウ</t>
    </rPh>
    <phoneticPr fontId="2"/>
  </si>
  <si>
    <t>老年人口(65歳以上）</t>
    <rPh sb="0" eb="2">
      <t>ロウネン</t>
    </rPh>
    <phoneticPr fontId="4"/>
  </si>
  <si>
    <t>福祉サービス苦情調整委員</t>
    <rPh sb="0" eb="2">
      <t>フクシ</t>
    </rPh>
    <rPh sb="6" eb="8">
      <t>クジョウ</t>
    </rPh>
    <rPh sb="8" eb="10">
      <t>チョウセイ</t>
    </rPh>
    <rPh sb="10" eb="12">
      <t>イイン</t>
    </rPh>
    <phoneticPr fontId="26"/>
  </si>
  <si>
    <t>2年</t>
    <rPh sb="1" eb="2">
      <t>ネン</t>
    </rPh>
    <phoneticPr fontId="26"/>
  </si>
  <si>
    <r>
      <t xml:space="preserve">4
</t>
    </r>
    <r>
      <rPr>
        <sz val="8"/>
        <rFont val="ＭＳ ゴシック"/>
        <family val="3"/>
        <charset val="128"/>
      </rPr>
      <t>以内</t>
    </r>
    <rPh sb="2" eb="4">
      <t>イナイ</t>
    </rPh>
    <phoneticPr fontId="26"/>
  </si>
  <si>
    <t>医師6名、社会福祉施設関係者5名、精神保健福祉士4名、社会福祉士3名、理学療法士等3名、障害当事者1名</t>
    <rPh sb="0" eb="2">
      <t>イシ</t>
    </rPh>
    <rPh sb="3" eb="4">
      <t>メイ</t>
    </rPh>
    <rPh sb="5" eb="7">
      <t>シャカイ</t>
    </rPh>
    <rPh sb="7" eb="9">
      <t>フクシ</t>
    </rPh>
    <rPh sb="9" eb="11">
      <t>シセツ</t>
    </rPh>
    <rPh sb="11" eb="14">
      <t>カンケイシャ</t>
    </rPh>
    <rPh sb="15" eb="16">
      <t>メイ</t>
    </rPh>
    <rPh sb="17" eb="19">
      <t>セイシン</t>
    </rPh>
    <rPh sb="19" eb="21">
      <t>ホケン</t>
    </rPh>
    <rPh sb="21" eb="24">
      <t>フクシシ</t>
    </rPh>
    <rPh sb="25" eb="26">
      <t>メイ</t>
    </rPh>
    <rPh sb="27" eb="29">
      <t>シャカイ</t>
    </rPh>
    <rPh sb="29" eb="31">
      <t>フクシ</t>
    </rPh>
    <rPh sb="31" eb="32">
      <t>シ</t>
    </rPh>
    <rPh sb="33" eb="34">
      <t>メイ</t>
    </rPh>
    <rPh sb="35" eb="37">
      <t>リガク</t>
    </rPh>
    <rPh sb="37" eb="40">
      <t>リョウホウシ</t>
    </rPh>
    <rPh sb="40" eb="41">
      <t>トウ</t>
    </rPh>
    <rPh sb="42" eb="43">
      <t>メイ</t>
    </rPh>
    <rPh sb="44" eb="46">
      <t>ショウガイ</t>
    </rPh>
    <rPh sb="46" eb="49">
      <t>トウジシャ</t>
    </rPh>
    <rPh sb="50" eb="51">
      <t>メイ</t>
    </rPh>
    <phoneticPr fontId="9"/>
  </si>
  <si>
    <t>被保険者代表6名､保険医又は保険薬剤師代表6名､公益代表6名､被用者保険等保険者代表3名</t>
  </si>
  <si>
    <t>学識経験者2名､医師5名､弁護士2名､保健所医師1名</t>
  </si>
  <si>
    <t>学識経験者3名、区内関係団体の代表18名、公募区民4名</t>
    <rPh sb="0" eb="2">
      <t>ガクシキ</t>
    </rPh>
    <rPh sb="2" eb="5">
      <t>ケイケンシャ</t>
    </rPh>
    <rPh sb="6" eb="7">
      <t>メイ</t>
    </rPh>
    <rPh sb="8" eb="10">
      <t>クナイ</t>
    </rPh>
    <rPh sb="10" eb="12">
      <t>カンケイ</t>
    </rPh>
    <rPh sb="12" eb="14">
      <t>ダンタイ</t>
    </rPh>
    <rPh sb="15" eb="17">
      <t>ダイヒョウ</t>
    </rPh>
    <rPh sb="19" eb="20">
      <t>メイ</t>
    </rPh>
    <rPh sb="21" eb="23">
      <t>コウボ</t>
    </rPh>
    <rPh sb="23" eb="25">
      <t>クミン</t>
    </rPh>
    <rPh sb="26" eb="27">
      <t>メイ</t>
    </rPh>
    <phoneticPr fontId="9"/>
  </si>
  <si>
    <t>学識経験者2名､弁護士2名</t>
  </si>
  <si>
    <t>学識経験者7名､区議会議員4名､関係行政機関職員2名</t>
  </si>
  <si>
    <t>公募区民代表4名､学識経験者3名､区内関係団体代表8名､区長が必要と認める者2名</t>
  </si>
  <si>
    <t>学識経験者2名､弁護士1名</t>
    <rPh sb="0" eb="2">
      <t>ガクシキ</t>
    </rPh>
    <rPh sb="2" eb="5">
      <t>ケイケンシャ</t>
    </rPh>
    <phoneticPr fontId="9"/>
  </si>
  <si>
    <t>公募区民代表2名､学識経験者2名､区内関係団体代表3名</t>
  </si>
  <si>
    <t>学識経験者4名</t>
    <phoneticPr fontId="4"/>
  </si>
  <si>
    <t>地上権</t>
    <rPh sb="0" eb="3">
      <t>チジョウケン</t>
    </rPh>
    <phoneticPr fontId="4"/>
  </si>
  <si>
    <t>用地取得基金</t>
    <phoneticPr fontId="4"/>
  </si>
  <si>
    <t>診療所</t>
    <rPh sb="0" eb="1">
      <t>ミ</t>
    </rPh>
    <rPh sb="1" eb="2">
      <t>リョウ</t>
    </rPh>
    <rPh sb="2" eb="3">
      <t>トコロ</t>
    </rPh>
    <phoneticPr fontId="4"/>
  </si>
  <si>
    <t>輪番制</t>
    <rPh sb="0" eb="3">
      <t>リンバンセイ</t>
    </rPh>
    <phoneticPr fontId="4"/>
  </si>
  <si>
    <t>立石</t>
    <rPh sb="0" eb="2">
      <t>タテイシ</t>
    </rPh>
    <phoneticPr fontId="2"/>
  </si>
  <si>
    <t>金町</t>
    <rPh sb="0" eb="2">
      <t>カナマチ</t>
    </rPh>
    <phoneticPr fontId="2"/>
  </si>
  <si>
    <t>手まり</t>
    <rPh sb="0" eb="1">
      <t>テ</t>
    </rPh>
    <phoneticPr fontId="4"/>
  </si>
  <si>
    <t>グループまどか</t>
  </si>
  <si>
    <t>グループまどかⅡ</t>
  </si>
  <si>
    <t>アルプスホーム</t>
  </si>
  <si>
    <t>アルプスホームⅡ</t>
  </si>
  <si>
    <t>アルプスホームⅢ</t>
  </si>
  <si>
    <t>ふれにあ本舗</t>
    <rPh sb="4" eb="6">
      <t>ホンポ</t>
    </rPh>
    <phoneticPr fontId="9"/>
  </si>
  <si>
    <t>すずらんハウス金町</t>
    <rPh sb="7" eb="9">
      <t>カナマチ</t>
    </rPh>
    <phoneticPr fontId="9"/>
  </si>
  <si>
    <t>しばまた夢の家Ⅰ</t>
    <rPh sb="4" eb="5">
      <t>ユメ</t>
    </rPh>
    <rPh sb="6" eb="7">
      <t>イエ</t>
    </rPh>
    <phoneticPr fontId="9"/>
  </si>
  <si>
    <t>しばまた夢の家Ⅱ</t>
  </si>
  <si>
    <t>グループホーム　結（結）</t>
    <rPh sb="8" eb="9">
      <t>ムス</t>
    </rPh>
    <rPh sb="10" eb="11">
      <t>ムス</t>
    </rPh>
    <phoneticPr fontId="26"/>
  </si>
  <si>
    <t>グループホーム　結（笑Ⅰ）</t>
    <rPh sb="10" eb="11">
      <t>ワライ</t>
    </rPh>
    <phoneticPr fontId="26"/>
  </si>
  <si>
    <t>グループホーム　結（笑Ⅱ）</t>
  </si>
  <si>
    <t>グループホームあんず（亀有）</t>
    <rPh sb="11" eb="13">
      <t>カメアリ</t>
    </rPh>
    <phoneticPr fontId="26"/>
  </si>
  <si>
    <t>グループホームあんず（西水元）</t>
    <rPh sb="11" eb="14">
      <t>ニシミズモト</t>
    </rPh>
    <phoneticPr fontId="26"/>
  </si>
  <si>
    <t>ドリームハウスキャット
（堀切菖蒲園）</t>
    <rPh sb="13" eb="15">
      <t>ホリキリ</t>
    </rPh>
    <rPh sb="15" eb="17">
      <t>ショウブ</t>
    </rPh>
    <rPh sb="17" eb="18">
      <t>エン</t>
    </rPh>
    <phoneticPr fontId="26"/>
  </si>
  <si>
    <t>ドリームハウスキャット
（新小岩）</t>
    <rPh sb="13" eb="16">
      <t>シンコイワ</t>
    </rPh>
    <phoneticPr fontId="26"/>
  </si>
  <si>
    <t>わおん障がい者グループホーム
お花茶屋（青戸ユニット）</t>
    <rPh sb="20" eb="22">
      <t>アオト</t>
    </rPh>
    <phoneticPr fontId="26"/>
  </si>
  <si>
    <t>ホテル一宮シーサイドオーツカ</t>
    <rPh sb="3" eb="5">
      <t>イチミヤ</t>
    </rPh>
    <phoneticPr fontId="4"/>
  </si>
  <si>
    <t>看護小規模
多機能型
居宅介護</t>
    <rPh sb="0" eb="2">
      <t>カンゴ</t>
    </rPh>
    <rPh sb="2" eb="5">
      <t>ショウキボ</t>
    </rPh>
    <rPh sb="6" eb="10">
      <t>タキノウガタ</t>
    </rPh>
    <rPh sb="11" eb="13">
      <t>キョタク</t>
    </rPh>
    <rPh sb="13" eb="15">
      <t>カイゴ</t>
    </rPh>
    <phoneticPr fontId="4"/>
  </si>
  <si>
    <t>小規模
多機能型
居宅介護</t>
    <rPh sb="0" eb="3">
      <t>ショウキボ</t>
    </rPh>
    <rPh sb="4" eb="7">
      <t>タキノウ</t>
    </rPh>
    <rPh sb="7" eb="8">
      <t>カタ</t>
    </rPh>
    <rPh sb="9" eb="11">
      <t>キョタク</t>
    </rPh>
    <rPh sb="11" eb="13">
      <t>カイゴ</t>
    </rPh>
    <phoneticPr fontId="4"/>
  </si>
  <si>
    <t>中川園</t>
    <rPh sb="1" eb="2">
      <t>カワ</t>
    </rPh>
    <phoneticPr fontId="9"/>
  </si>
  <si>
    <t>S43.5.1</t>
  </si>
  <si>
    <t>水元ふれあいの家</t>
  </si>
  <si>
    <t>S63.3.1</t>
  </si>
  <si>
    <t>水元園</t>
  </si>
  <si>
    <t>S63.4.1</t>
  </si>
  <si>
    <t>奥戸くつろぎの郷</t>
  </si>
  <si>
    <t>H4.6.1</t>
  </si>
  <si>
    <t>すずうらホーム</t>
  </si>
  <si>
    <t>H10.5.1</t>
  </si>
  <si>
    <t>東四つ木ほほえみの里</t>
  </si>
  <si>
    <t>H10.6.1</t>
  </si>
  <si>
    <t>西水元あやめ園</t>
  </si>
  <si>
    <t>H11.6.1</t>
  </si>
  <si>
    <t>西水元ナーシングホーム</t>
  </si>
  <si>
    <t>H12.5.1</t>
  </si>
  <si>
    <t>癒しの里青戸</t>
    <rPh sb="0" eb="1">
      <t>イヤ</t>
    </rPh>
    <rPh sb="3" eb="4">
      <t>サト</t>
    </rPh>
    <rPh sb="4" eb="6">
      <t>アオト</t>
    </rPh>
    <phoneticPr fontId="9"/>
  </si>
  <si>
    <t>青戸8-18-13</t>
    <rPh sb="0" eb="2">
      <t>アオト</t>
    </rPh>
    <phoneticPr fontId="9"/>
  </si>
  <si>
    <t>H14.4.1</t>
  </si>
  <si>
    <t>かつしか苑</t>
    <rPh sb="4" eb="5">
      <t>エン</t>
    </rPh>
    <phoneticPr fontId="9"/>
  </si>
  <si>
    <t>白鳥2-9-18</t>
    <rPh sb="0" eb="2">
      <t>シラトリ</t>
    </rPh>
    <phoneticPr fontId="9"/>
  </si>
  <si>
    <t>H15.4.1</t>
  </si>
  <si>
    <t>癒しの里亀有</t>
    <rPh sb="0" eb="1">
      <t>イヤ</t>
    </rPh>
    <rPh sb="3" eb="4">
      <t>サト</t>
    </rPh>
    <rPh sb="4" eb="6">
      <t>カメアリ</t>
    </rPh>
    <phoneticPr fontId="9"/>
  </si>
  <si>
    <t>亀有2-60-5</t>
    <rPh sb="0" eb="2">
      <t>カメアリ</t>
    </rPh>
    <phoneticPr fontId="9"/>
  </si>
  <si>
    <t>H17.10.1</t>
  </si>
  <si>
    <t>青戸4-16-7</t>
    <rPh sb="0" eb="2">
      <t>アオト</t>
    </rPh>
    <phoneticPr fontId="9"/>
  </si>
  <si>
    <t>H19.4.1</t>
  </si>
  <si>
    <t>エトワール</t>
  </si>
  <si>
    <t>新宿6-2-13</t>
    <rPh sb="0" eb="2">
      <t>シンジュク</t>
    </rPh>
    <phoneticPr fontId="9"/>
  </si>
  <si>
    <t>H21.6.1</t>
  </si>
  <si>
    <t>東かなまち桜園</t>
    <rPh sb="0" eb="1">
      <t>ヒガシ</t>
    </rPh>
    <rPh sb="5" eb="6">
      <t>サクラ</t>
    </rPh>
    <rPh sb="6" eb="7">
      <t>エン</t>
    </rPh>
    <phoneticPr fontId="9"/>
  </si>
  <si>
    <t>東金町2-13-10</t>
    <rPh sb="0" eb="1">
      <t>ヒガシ</t>
    </rPh>
    <rPh sb="1" eb="3">
      <t>カナマチ</t>
    </rPh>
    <phoneticPr fontId="9"/>
  </si>
  <si>
    <t>H25.4.1</t>
  </si>
  <si>
    <t>バタフライヒル細田</t>
    <rPh sb="7" eb="9">
      <t>ホソダ</t>
    </rPh>
    <phoneticPr fontId="9"/>
  </si>
  <si>
    <t>細田4-20-14</t>
    <rPh sb="0" eb="2">
      <t>ホソダ</t>
    </rPh>
    <phoneticPr fontId="9"/>
  </si>
  <si>
    <t>H25.5.1</t>
  </si>
  <si>
    <t>かつしか苑亀有</t>
    <rPh sb="4" eb="5">
      <t>エン</t>
    </rPh>
    <rPh sb="5" eb="7">
      <t>カメアリ</t>
    </rPh>
    <phoneticPr fontId="9"/>
  </si>
  <si>
    <t>亀有1-6-11</t>
    <rPh sb="0" eb="2">
      <t>カメアリ</t>
    </rPh>
    <phoneticPr fontId="9"/>
  </si>
  <si>
    <t>H26.8.1</t>
  </si>
  <si>
    <t>アンブル宝町</t>
    <rPh sb="4" eb="6">
      <t>タカラマチ</t>
    </rPh>
    <phoneticPr fontId="9"/>
  </si>
  <si>
    <t>宝町1-2-9</t>
    <rPh sb="0" eb="2">
      <t>タカラマチ</t>
    </rPh>
    <phoneticPr fontId="9"/>
  </si>
  <si>
    <t>H27.6.1</t>
  </si>
  <si>
    <t>第二奥戸くつろぎの郷</t>
    <rPh sb="0" eb="2">
      <t>ダイニ</t>
    </rPh>
    <rPh sb="2" eb="4">
      <t>オクド</t>
    </rPh>
    <rPh sb="9" eb="10">
      <t>サト</t>
    </rPh>
    <phoneticPr fontId="9"/>
  </si>
  <si>
    <t>H29.4.1</t>
  </si>
  <si>
    <t>スマイルホーム西井堀</t>
    <rPh sb="7" eb="8">
      <t>ニシ</t>
    </rPh>
    <rPh sb="8" eb="10">
      <t>イホリ</t>
    </rPh>
    <phoneticPr fontId="9"/>
  </si>
  <si>
    <t>H29.6.1</t>
  </si>
  <si>
    <t>ケアホーム葛飾</t>
    <rPh sb="5" eb="7">
      <t>カツシカ</t>
    </rPh>
    <phoneticPr fontId="9"/>
  </si>
  <si>
    <t>小菅1-35-10</t>
    <rPh sb="0" eb="2">
      <t>コスゲ</t>
    </rPh>
    <phoneticPr fontId="9"/>
  </si>
  <si>
    <t>R2.4.1</t>
  </si>
  <si>
    <t>癒しの里西亀有</t>
    <rPh sb="0" eb="1">
      <t>イヤ</t>
    </rPh>
    <rPh sb="3" eb="4">
      <t>サト</t>
    </rPh>
    <rPh sb="4" eb="7">
      <t>ニシカメアリ</t>
    </rPh>
    <phoneticPr fontId="9"/>
  </si>
  <si>
    <t>西亀有3-18-6</t>
    <rPh sb="0" eb="3">
      <t>ニシカメアリ</t>
    </rPh>
    <phoneticPr fontId="9"/>
  </si>
  <si>
    <t>R2.8.1</t>
  </si>
  <si>
    <t>お花茶屋ロイヤルケアセンター</t>
    <rPh sb="1" eb="2">
      <t>ハナ</t>
    </rPh>
    <rPh sb="2" eb="4">
      <t>チャヤ</t>
    </rPh>
    <phoneticPr fontId="9"/>
  </si>
  <si>
    <t>四つ木5-19-7</t>
    <rPh sb="0" eb="1">
      <t>ヨ</t>
    </rPh>
    <rPh sb="2" eb="3">
      <t>ギ</t>
    </rPh>
    <phoneticPr fontId="9"/>
  </si>
  <si>
    <t>青戸こはるびの里</t>
    <rPh sb="0" eb="2">
      <t>アオト</t>
    </rPh>
    <rPh sb="7" eb="8">
      <t>サト</t>
    </rPh>
    <phoneticPr fontId="9"/>
  </si>
  <si>
    <t>青戸7-34-6</t>
    <rPh sb="0" eb="2">
      <t>アオト</t>
    </rPh>
    <phoneticPr fontId="9"/>
  </si>
  <si>
    <t>リハビリケアかつしか</t>
  </si>
  <si>
    <t>東京愛育苑ケアレジデンス</t>
  </si>
  <si>
    <t>老人保健施設花の木</t>
    <rPh sb="0" eb="2">
      <t>ロウジン</t>
    </rPh>
    <rPh sb="2" eb="4">
      <t>ホケン</t>
    </rPh>
    <rPh sb="4" eb="6">
      <t>シセツ</t>
    </rPh>
    <phoneticPr fontId="9"/>
  </si>
  <si>
    <t>アルターかつしかばし</t>
  </si>
  <si>
    <t>ケア新小岩</t>
  </si>
  <si>
    <t>新宿3-19-19</t>
    <rPh sb="0" eb="2">
      <t>ニイジュク</t>
    </rPh>
    <phoneticPr fontId="9"/>
  </si>
  <si>
    <t>H19.2.1</t>
  </si>
  <si>
    <t>ケアハウス葛飾敬寿園</t>
    <rPh sb="7" eb="9">
      <t>タカトシ</t>
    </rPh>
    <rPh sb="9" eb="10">
      <t>エン</t>
    </rPh>
    <phoneticPr fontId="9"/>
  </si>
  <si>
    <t>ル・ソラリオン葛飾</t>
  </si>
  <si>
    <t>ル・ソラリオン葛飾</t>
    <phoneticPr fontId="9"/>
  </si>
  <si>
    <t>葛飾ロイヤルケアセンター</t>
    <phoneticPr fontId="9"/>
  </si>
  <si>
    <t>葛飾やすらぎの郷</t>
    <phoneticPr fontId="9"/>
  </si>
  <si>
    <t>水元ふれあいの家</t>
    <rPh sb="0" eb="2">
      <t>ミズモト</t>
    </rPh>
    <rPh sb="7" eb="8">
      <t>イエ</t>
    </rPh>
    <phoneticPr fontId="9"/>
  </si>
  <si>
    <t>水元1-26-20</t>
    <rPh sb="0" eb="2">
      <t>ミズモト</t>
    </rPh>
    <phoneticPr fontId="9"/>
  </si>
  <si>
    <t>老人デイサービスセンター、高齢者総合相談センター</t>
    <rPh sb="0" eb="2">
      <t>ロウジン</t>
    </rPh>
    <rPh sb="13" eb="16">
      <t>コウレイシャ</t>
    </rPh>
    <rPh sb="16" eb="18">
      <t>ソウゴウ</t>
    </rPh>
    <rPh sb="18" eb="20">
      <t>ソウダン</t>
    </rPh>
    <phoneticPr fontId="9"/>
  </si>
  <si>
    <t>奥戸くつろぎの郷</t>
    <rPh sb="0" eb="2">
      <t>オクド</t>
    </rPh>
    <rPh sb="7" eb="8">
      <t>サト</t>
    </rPh>
    <phoneticPr fontId="9"/>
  </si>
  <si>
    <t>奥戸3-25-1</t>
    <rPh sb="0" eb="2">
      <t>オクド</t>
    </rPh>
    <phoneticPr fontId="9"/>
  </si>
  <si>
    <t>老人デイサービスセンター、短期入所生活介護、高齢者総合相談センター</t>
    <rPh sb="0" eb="2">
      <t>ロウジン</t>
    </rPh>
    <rPh sb="17" eb="19">
      <t>セイカツ</t>
    </rPh>
    <rPh sb="22" eb="25">
      <t>コウレイシャ</t>
    </rPh>
    <rPh sb="25" eb="27">
      <t>ソウゴウ</t>
    </rPh>
    <rPh sb="27" eb="29">
      <t>ソウダン</t>
    </rPh>
    <phoneticPr fontId="9"/>
  </si>
  <si>
    <t>東四つ木ほほえみの里</t>
    <rPh sb="1" eb="2">
      <t>ヨ</t>
    </rPh>
    <rPh sb="3" eb="4">
      <t>ギ</t>
    </rPh>
    <rPh sb="9" eb="10">
      <t>サト</t>
    </rPh>
    <phoneticPr fontId="9"/>
  </si>
  <si>
    <t>東四つ木2-27-1</t>
    <rPh sb="0" eb="1">
      <t>ヒガシ</t>
    </rPh>
    <rPh sb="1" eb="2">
      <t>ヨ</t>
    </rPh>
    <rPh sb="3" eb="4">
      <t>ギ</t>
    </rPh>
    <phoneticPr fontId="9"/>
  </si>
  <si>
    <t>短期入所生活介護、高齢者総合相談センター</t>
    <rPh sb="9" eb="12">
      <t>コウレイシャ</t>
    </rPh>
    <rPh sb="12" eb="14">
      <t>ソウゴウ</t>
    </rPh>
    <rPh sb="14" eb="16">
      <t>ソウダン</t>
    </rPh>
    <phoneticPr fontId="9"/>
  </si>
  <si>
    <t>西水元あやめ園</t>
    <rPh sb="0" eb="1">
      <t>ニシ</t>
    </rPh>
    <rPh sb="1" eb="3">
      <t>ミズモト</t>
    </rPh>
    <rPh sb="6" eb="7">
      <t>エン</t>
    </rPh>
    <phoneticPr fontId="9"/>
  </si>
  <si>
    <t>西水元2-2-8</t>
    <rPh sb="0" eb="1">
      <t>ニシ</t>
    </rPh>
    <rPh sb="1" eb="3">
      <t>ミズモト</t>
    </rPh>
    <phoneticPr fontId="9"/>
  </si>
  <si>
    <t>老人デイサービスセンター、短期入所生活介護</t>
    <rPh sb="0" eb="2">
      <t>ロウジン</t>
    </rPh>
    <phoneticPr fontId="9"/>
  </si>
  <si>
    <t>水元在宅サービスセンター</t>
    <rPh sb="0" eb="2">
      <t>ミズモト</t>
    </rPh>
    <rPh sb="2" eb="4">
      <t>ザイタク</t>
    </rPh>
    <phoneticPr fontId="9"/>
  </si>
  <si>
    <t>特別養護老人ホーム、高齢者総合相談センター</t>
    <rPh sb="0" eb="2">
      <t>トクベツ</t>
    </rPh>
    <rPh sb="2" eb="4">
      <t>ヨウゴ</t>
    </rPh>
    <rPh sb="4" eb="6">
      <t>ロウジン</t>
    </rPh>
    <rPh sb="10" eb="13">
      <t>コウレイシャ</t>
    </rPh>
    <rPh sb="13" eb="15">
      <t>ソウゴウ</t>
    </rPh>
    <rPh sb="15" eb="17">
      <t>ソウダン</t>
    </rPh>
    <phoneticPr fontId="9"/>
  </si>
  <si>
    <t>東堀切在宅サービスセンター</t>
    <rPh sb="0" eb="1">
      <t>ヒガシ</t>
    </rPh>
    <rPh sb="1" eb="3">
      <t>ホリキリ</t>
    </rPh>
    <rPh sb="3" eb="5">
      <t>ザイタク</t>
    </rPh>
    <phoneticPr fontId="9"/>
  </si>
  <si>
    <t>東堀切2-28-6-101</t>
    <rPh sb="0" eb="1">
      <t>ヒガシ</t>
    </rPh>
    <rPh sb="1" eb="3">
      <t>ホリキリ</t>
    </rPh>
    <phoneticPr fontId="9"/>
  </si>
  <si>
    <t>奥戸在宅サービスセンター</t>
    <rPh sb="0" eb="2">
      <t>オクド</t>
    </rPh>
    <rPh sb="2" eb="4">
      <t>ザイタク</t>
    </rPh>
    <phoneticPr fontId="9"/>
  </si>
  <si>
    <t>亀有在宅サービスセンター</t>
    <rPh sb="0" eb="2">
      <t>カメアリ</t>
    </rPh>
    <rPh sb="2" eb="4">
      <t>ザイタク</t>
    </rPh>
    <phoneticPr fontId="9"/>
  </si>
  <si>
    <t>亀有1-10-14-101</t>
    <rPh sb="0" eb="2">
      <t>カメアリ</t>
    </rPh>
    <phoneticPr fontId="9"/>
  </si>
  <si>
    <t>東四つ木在宅サービスセンター</t>
    <rPh sb="0" eb="1">
      <t>ヒガシ</t>
    </rPh>
    <rPh sb="1" eb="2">
      <t>ヨ</t>
    </rPh>
    <rPh sb="3" eb="4">
      <t>ギ</t>
    </rPh>
    <rPh sb="4" eb="6">
      <t>ザイタク</t>
    </rPh>
    <phoneticPr fontId="9"/>
  </si>
  <si>
    <t>東四つ木4-44-2-101</t>
    <rPh sb="0" eb="1">
      <t>ヒガシ</t>
    </rPh>
    <rPh sb="1" eb="2">
      <t>ヨ</t>
    </rPh>
    <rPh sb="3" eb="4">
      <t>ギ</t>
    </rPh>
    <phoneticPr fontId="9"/>
  </si>
  <si>
    <t>東新小岩在宅サービスセンター</t>
    <rPh sb="0" eb="1">
      <t>ヒガシ</t>
    </rPh>
    <rPh sb="1" eb="4">
      <t>シンコイワ</t>
    </rPh>
    <rPh sb="4" eb="6">
      <t>ザイタク</t>
    </rPh>
    <phoneticPr fontId="9"/>
  </si>
  <si>
    <t>東新小岩3-8-6-101</t>
    <rPh sb="0" eb="1">
      <t>ヒガシ</t>
    </rPh>
    <rPh sb="1" eb="4">
      <t>シンコイワ</t>
    </rPh>
    <phoneticPr fontId="9"/>
  </si>
  <si>
    <t>西水元在宅サービスセンター</t>
    <rPh sb="0" eb="1">
      <t>ニシ</t>
    </rPh>
    <rPh sb="1" eb="3">
      <t>ミズモト</t>
    </rPh>
    <rPh sb="3" eb="5">
      <t>ザイタク</t>
    </rPh>
    <phoneticPr fontId="9"/>
  </si>
  <si>
    <t>特別養護老人ホーム</t>
    <rPh sb="0" eb="2">
      <t>トクベツ</t>
    </rPh>
    <rPh sb="2" eb="4">
      <t>ヨウゴ</t>
    </rPh>
    <rPh sb="4" eb="6">
      <t>ロウジン</t>
    </rPh>
    <phoneticPr fontId="9"/>
  </si>
  <si>
    <t>高砂園</t>
  </si>
  <si>
    <t>ル・ソラリオン葛飾</t>
    <phoneticPr fontId="4"/>
  </si>
  <si>
    <t>中川園</t>
    <rPh sb="0" eb="2">
      <t>ナカガワ</t>
    </rPh>
    <rPh sb="2" eb="3">
      <t>エン</t>
    </rPh>
    <phoneticPr fontId="9"/>
  </si>
  <si>
    <t>老人デイサービスセンター、短期入所生活介護</t>
    <rPh sb="0" eb="2">
      <t>ロウジン</t>
    </rPh>
    <rPh sb="13" eb="15">
      <t>タンキ</t>
    </rPh>
    <rPh sb="15" eb="17">
      <t>ニュウショ</t>
    </rPh>
    <rPh sb="17" eb="19">
      <t>セイカツ</t>
    </rPh>
    <rPh sb="19" eb="21">
      <t>カイゴ</t>
    </rPh>
    <phoneticPr fontId="9"/>
  </si>
  <si>
    <t>水元園</t>
    <rPh sb="0" eb="2">
      <t>ミズモト</t>
    </rPh>
    <rPh sb="2" eb="3">
      <t>エン</t>
    </rPh>
    <phoneticPr fontId="9"/>
  </si>
  <si>
    <t>西新小岩3-37-27</t>
    <rPh sb="0" eb="1">
      <t>ニシ</t>
    </rPh>
    <rPh sb="1" eb="4">
      <t>シンコイワ</t>
    </rPh>
    <phoneticPr fontId="9"/>
  </si>
  <si>
    <t>西水元ナーシングホーム</t>
    <rPh sb="0" eb="1">
      <t>ニシ</t>
    </rPh>
    <rPh sb="1" eb="3">
      <t>ミズモト</t>
    </rPh>
    <phoneticPr fontId="9"/>
  </si>
  <si>
    <t>西水元6-12-2</t>
    <rPh sb="0" eb="1">
      <t>ニシ</t>
    </rPh>
    <rPh sb="1" eb="3">
      <t>ミズモト</t>
    </rPh>
    <phoneticPr fontId="9"/>
  </si>
  <si>
    <t>短期入所生活介護</t>
  </si>
  <si>
    <t>葛飾やすらぎの郷</t>
    <rPh sb="7" eb="8">
      <t>サト</t>
    </rPh>
    <phoneticPr fontId="9"/>
  </si>
  <si>
    <t>新宿3-4-10</t>
    <rPh sb="0" eb="2">
      <t>シンジュク</t>
    </rPh>
    <phoneticPr fontId="9"/>
  </si>
  <si>
    <t>老人デイサービスセンター､認知症高齢者グループホーム</t>
    <rPh sb="0" eb="2">
      <t>ロウジン</t>
    </rPh>
    <rPh sb="13" eb="15">
      <t>ニンチ</t>
    </rPh>
    <rPh sb="15" eb="16">
      <t>ショウ</t>
    </rPh>
    <rPh sb="16" eb="19">
      <t>コウレイシャ</t>
    </rPh>
    <phoneticPr fontId="9"/>
  </si>
  <si>
    <t>老人デイサービスセンター、短期入所生活介護、
ケアハウス(介護専用型)</t>
    <rPh sb="0" eb="2">
      <t>ロウジン</t>
    </rPh>
    <rPh sb="29" eb="31">
      <t>カイゴ</t>
    </rPh>
    <rPh sb="31" eb="34">
      <t>センヨウガタ</t>
    </rPh>
    <phoneticPr fontId="9"/>
  </si>
  <si>
    <t>新宿6-2-13</t>
    <rPh sb="0" eb="2">
      <t>ニイジュク</t>
    </rPh>
    <phoneticPr fontId="9"/>
  </si>
  <si>
    <t>短期入所生活介護、認可保育所</t>
    <rPh sb="9" eb="11">
      <t>ニンカ</t>
    </rPh>
    <rPh sb="11" eb="13">
      <t>ホイク</t>
    </rPh>
    <rPh sb="13" eb="14">
      <t>ジョ</t>
    </rPh>
    <phoneticPr fontId="9"/>
  </si>
  <si>
    <t>亀有1-6-11</t>
    <rPh sb="0" eb="1">
      <t>カメ</t>
    </rPh>
    <rPh sb="1" eb="2">
      <t>アリ</t>
    </rPh>
    <phoneticPr fontId="9"/>
  </si>
  <si>
    <t>奥戸3-25-23</t>
    <rPh sb="0" eb="2">
      <t>オクド</t>
    </rPh>
    <phoneticPr fontId="9"/>
  </si>
  <si>
    <t>スマイルホーム西井堀</t>
    <rPh sb="7" eb="8">
      <t>ニシ</t>
    </rPh>
    <rPh sb="8" eb="9">
      <t>イ</t>
    </rPh>
    <rPh sb="9" eb="10">
      <t>ホリ</t>
    </rPh>
    <phoneticPr fontId="9"/>
  </si>
  <si>
    <t>奥戸3-24-15</t>
    <rPh sb="0" eb="2">
      <t>オクド</t>
    </rPh>
    <phoneticPr fontId="9"/>
  </si>
  <si>
    <t>短期入所生活介護</t>
    <rPh sb="0" eb="2">
      <t>タンキ</t>
    </rPh>
    <rPh sb="2" eb="4">
      <t>ニュウショ</t>
    </rPh>
    <rPh sb="4" eb="6">
      <t>セイカツ</t>
    </rPh>
    <rPh sb="6" eb="8">
      <t>カイゴ</t>
    </rPh>
    <phoneticPr fontId="9"/>
  </si>
  <si>
    <t>通所リハビリテーション、短期入所療養介護</t>
  </si>
  <si>
    <t>通所リハビリテーション、短期入所療養介護、高齢者総合相談センター</t>
    <rPh sb="21" eb="24">
      <t>コウレイシャ</t>
    </rPh>
    <rPh sb="24" eb="26">
      <t>ソウゴウ</t>
    </rPh>
    <rPh sb="26" eb="28">
      <t>ソウダン</t>
    </rPh>
    <phoneticPr fontId="9"/>
  </si>
  <si>
    <t>葛飾ロイヤルケアセンター</t>
    <rPh sb="0" eb="2">
      <t>カツシカ</t>
    </rPh>
    <phoneticPr fontId="9"/>
  </si>
  <si>
    <t>通所リハビリテーション、短期入所療養介護、短期入所生活介護</t>
    <rPh sb="16" eb="18">
      <t>リョウヨウ</t>
    </rPh>
    <phoneticPr fontId="9"/>
  </si>
  <si>
    <t>西新小岩3-37-8</t>
    <rPh sb="0" eb="1">
      <t>ニシ</t>
    </rPh>
    <rPh sb="1" eb="2">
      <t>シン</t>
    </rPh>
    <rPh sb="2" eb="4">
      <t>コイワ</t>
    </rPh>
    <phoneticPr fontId="9"/>
  </si>
  <si>
    <t>通所リハビリテーション、短期入所療養介護、訪問リハビリテーション</t>
    <rPh sb="21" eb="23">
      <t>ホウモン</t>
    </rPh>
    <phoneticPr fontId="9"/>
  </si>
  <si>
    <t>西新小岩在宅サービスセンター</t>
    <rPh sb="0" eb="1">
      <t>ニシ</t>
    </rPh>
    <rPh sb="1" eb="4">
      <t>シンコイワ</t>
    </rPh>
    <rPh sb="4" eb="6">
      <t>ザイタク</t>
    </rPh>
    <phoneticPr fontId="9"/>
  </si>
  <si>
    <t>特別養護老人ホーム、短期入所生活介護</t>
    <rPh sb="10" eb="12">
      <t>タンキ</t>
    </rPh>
    <rPh sb="12" eb="14">
      <t>ニュウショ</t>
    </rPh>
    <rPh sb="14" eb="16">
      <t>セイカツ</t>
    </rPh>
    <rPh sb="16" eb="18">
      <t>カイゴ</t>
    </rPh>
    <phoneticPr fontId="9"/>
  </si>
  <si>
    <t>新宿在宅サービスセンター</t>
    <rPh sb="0" eb="2">
      <t>ニイジュク</t>
    </rPh>
    <rPh sb="2" eb="4">
      <t>ザイタク</t>
    </rPh>
    <phoneticPr fontId="9"/>
  </si>
  <si>
    <t>新宿3-4-10</t>
    <rPh sb="0" eb="2">
      <t>ニイジュク</t>
    </rPh>
    <phoneticPr fontId="9"/>
  </si>
  <si>
    <t>癒しの里青戸デイサービスセンター</t>
    <rPh sb="0" eb="1">
      <t>イヤ</t>
    </rPh>
    <rPh sb="3" eb="4">
      <t>サト</t>
    </rPh>
    <rPh sb="4" eb="6">
      <t>アオト</t>
    </rPh>
    <phoneticPr fontId="9"/>
  </si>
  <si>
    <t>デイサービスセンターかつしか苑</t>
    <rPh sb="14" eb="15">
      <t>エン</t>
    </rPh>
    <phoneticPr fontId="9"/>
  </si>
  <si>
    <t>特別養護老人ホーム、認知症高齢者グループホーム</t>
    <rPh sb="10" eb="12">
      <t>ニンチ</t>
    </rPh>
    <rPh sb="12" eb="13">
      <t>ショウ</t>
    </rPh>
    <rPh sb="13" eb="16">
      <t>コウレイシャ</t>
    </rPh>
    <phoneticPr fontId="9"/>
  </si>
  <si>
    <t>特別養護老人ホーム、短期入所生活介護、ケアハウス（介護専用型）</t>
    <rPh sb="25" eb="27">
      <t>カイゴ</t>
    </rPh>
    <rPh sb="27" eb="30">
      <t>センヨウガタ</t>
    </rPh>
    <phoneticPr fontId="9"/>
  </si>
  <si>
    <t>きらら介護サービス和(なごみ)</t>
    <rPh sb="3" eb="5">
      <t>カイゴ</t>
    </rPh>
    <rPh sb="9" eb="10">
      <t>ナゴ</t>
    </rPh>
    <phoneticPr fontId="9"/>
  </si>
  <si>
    <t>堀切7-7-16</t>
    <rPh sb="0" eb="2">
      <t>ホリキリ</t>
    </rPh>
    <phoneticPr fontId="9"/>
  </si>
  <si>
    <t>認知症対応型デイサービスペガサス</t>
    <rPh sb="0" eb="2">
      <t>ニンチ</t>
    </rPh>
    <rPh sb="2" eb="3">
      <t>ショウ</t>
    </rPh>
    <rPh sb="3" eb="6">
      <t>タイオウガタ</t>
    </rPh>
    <phoneticPr fontId="9"/>
  </si>
  <si>
    <t>デイサービスあしたも笑顔</t>
    <rPh sb="10" eb="12">
      <t>エガオ</t>
    </rPh>
    <phoneticPr fontId="9"/>
  </si>
  <si>
    <t>柴又4-28-8</t>
    <rPh sb="0" eb="2">
      <t>シバマタ</t>
    </rPh>
    <phoneticPr fontId="9"/>
  </si>
  <si>
    <t>グループホームかつしか苑</t>
    <rPh sb="11" eb="12">
      <t>エン</t>
    </rPh>
    <phoneticPr fontId="9"/>
  </si>
  <si>
    <t>特別養護老人ホーム、老人デイサービスセンター</t>
    <rPh sb="0" eb="2">
      <t>トクベツ</t>
    </rPh>
    <rPh sb="2" eb="4">
      <t>ヨウゴ</t>
    </rPh>
    <rPh sb="4" eb="6">
      <t>ロウジン</t>
    </rPh>
    <rPh sb="10" eb="12">
      <t>ロウジン</t>
    </rPh>
    <phoneticPr fontId="9"/>
  </si>
  <si>
    <t>グループホームみやびの里西水元</t>
    <rPh sb="11" eb="12">
      <t>サト</t>
    </rPh>
    <rPh sb="12" eb="15">
      <t>ニシミズモト</t>
    </rPh>
    <phoneticPr fontId="9"/>
  </si>
  <si>
    <t>西水元3-13-12</t>
    <rPh sb="0" eb="3">
      <t>ニシミズモト</t>
    </rPh>
    <phoneticPr fontId="9"/>
  </si>
  <si>
    <t>街かどケアホームこころ</t>
    <rPh sb="0" eb="1">
      <t>マチ</t>
    </rPh>
    <phoneticPr fontId="9"/>
  </si>
  <si>
    <t>東水元3-3-11</t>
    <rPh sb="0" eb="1">
      <t>ヒガシ</t>
    </rPh>
    <rPh sb="1" eb="3">
      <t>ミズモト</t>
    </rPh>
    <phoneticPr fontId="9"/>
  </si>
  <si>
    <t>グループホームかなまち</t>
  </si>
  <si>
    <t>東金町2-23-15</t>
    <rPh sb="0" eb="1">
      <t>ヒガシ</t>
    </rPh>
    <rPh sb="1" eb="3">
      <t>カナマチ</t>
    </rPh>
    <phoneticPr fontId="9"/>
  </si>
  <si>
    <t>老人デイサービスセンター</t>
    <rPh sb="0" eb="2">
      <t>ロウジン</t>
    </rPh>
    <phoneticPr fontId="9"/>
  </si>
  <si>
    <t>グループホームソレイユの里</t>
    <rPh sb="12" eb="13">
      <t>サト</t>
    </rPh>
    <phoneticPr fontId="9"/>
  </si>
  <si>
    <t>亀有2-68-16</t>
    <rPh sb="0" eb="2">
      <t>カメアリ</t>
    </rPh>
    <phoneticPr fontId="9"/>
  </si>
  <si>
    <t>グループホームソレイユの家</t>
    <rPh sb="12" eb="13">
      <t>イエ</t>
    </rPh>
    <phoneticPr fontId="9"/>
  </si>
  <si>
    <t>東立石4-20-1</t>
    <rPh sb="0" eb="1">
      <t>ヒガシ</t>
    </rPh>
    <rPh sb="1" eb="3">
      <t>タテイシ</t>
    </rPh>
    <phoneticPr fontId="9"/>
  </si>
  <si>
    <t>きんとん雲</t>
    <rPh sb="4" eb="5">
      <t>グモ</t>
    </rPh>
    <phoneticPr fontId="9"/>
  </si>
  <si>
    <t>細田1-15-2</t>
    <rPh sb="0" eb="2">
      <t>ホソダ</t>
    </rPh>
    <phoneticPr fontId="9"/>
  </si>
  <si>
    <t>助さん・格さん</t>
  </si>
  <si>
    <t>新宿1-23-12</t>
    <rPh sb="0" eb="2">
      <t>シンジュク</t>
    </rPh>
    <phoneticPr fontId="9"/>
  </si>
  <si>
    <t>小規模多機能型居宅介護</t>
    <rPh sb="0" eb="3">
      <t>ショウキボ</t>
    </rPh>
    <rPh sb="3" eb="6">
      <t>タキノウ</t>
    </rPh>
    <rPh sb="6" eb="7">
      <t>カタ</t>
    </rPh>
    <rPh sb="7" eb="9">
      <t>キョタク</t>
    </rPh>
    <rPh sb="9" eb="11">
      <t>カイゴ</t>
    </rPh>
    <phoneticPr fontId="9"/>
  </si>
  <si>
    <t>奥戸5-16-2</t>
    <rPh sb="0" eb="2">
      <t>オクド</t>
    </rPh>
    <phoneticPr fontId="5"/>
  </si>
  <si>
    <t>第２かつしか苑グループホーム</t>
  </si>
  <si>
    <t>堀切7-8-3</t>
    <rPh sb="0" eb="2">
      <t>ホリキリ</t>
    </rPh>
    <phoneticPr fontId="9"/>
  </si>
  <si>
    <t>認可保育所</t>
    <rPh sb="0" eb="2">
      <t>ニンカ</t>
    </rPh>
    <rPh sb="2" eb="4">
      <t>ホイク</t>
    </rPh>
    <rPh sb="4" eb="5">
      <t>ショ</t>
    </rPh>
    <phoneticPr fontId="9"/>
  </si>
  <si>
    <t>おいちゃん・おばちゃん</t>
  </si>
  <si>
    <t>柴又5-30-10</t>
    <rPh sb="0" eb="2">
      <t>シバマタ</t>
    </rPh>
    <phoneticPr fontId="9"/>
  </si>
  <si>
    <t>小規模多機能型居宅介護</t>
    <rPh sb="0" eb="3">
      <t>ショウキボ</t>
    </rPh>
    <rPh sb="3" eb="7">
      <t>タキノウガタ</t>
    </rPh>
    <rPh sb="7" eb="9">
      <t>キョタク</t>
    </rPh>
    <rPh sb="9" eb="11">
      <t>カイゴ</t>
    </rPh>
    <phoneticPr fontId="9"/>
  </si>
  <si>
    <t>グループホームソレイユの華</t>
    <rPh sb="12" eb="13">
      <t>ハナ</t>
    </rPh>
    <phoneticPr fontId="9"/>
  </si>
  <si>
    <t>お花茶屋2-1-2</t>
    <rPh sb="1" eb="2">
      <t>ハナ</t>
    </rPh>
    <rPh sb="2" eb="4">
      <t>チャヤ</t>
    </rPh>
    <phoneticPr fontId="9"/>
  </si>
  <si>
    <t>セントケアホームお花茶屋</t>
    <rPh sb="9" eb="10">
      <t>ハナ</t>
    </rPh>
    <rPh sb="10" eb="12">
      <t>チャヤ</t>
    </rPh>
    <phoneticPr fontId="9"/>
  </si>
  <si>
    <t>宝町2-11-18</t>
    <rPh sb="0" eb="2">
      <t>タカラチョウ</t>
    </rPh>
    <phoneticPr fontId="9"/>
  </si>
  <si>
    <t>グループホームウェルフォース堀切</t>
    <rPh sb="14" eb="16">
      <t>ホリキリ</t>
    </rPh>
    <phoneticPr fontId="9"/>
  </si>
  <si>
    <t>堀切7-14-17</t>
    <rPh sb="0" eb="2">
      <t>ホリキリ</t>
    </rPh>
    <phoneticPr fontId="9"/>
  </si>
  <si>
    <t>グループホームみやびの里亀有</t>
    <rPh sb="11" eb="12">
      <t>サト</t>
    </rPh>
    <rPh sb="12" eb="13">
      <t>カメ</t>
    </rPh>
    <rPh sb="13" eb="14">
      <t>アリ</t>
    </rPh>
    <phoneticPr fontId="9"/>
  </si>
  <si>
    <t>亀有4-2-14</t>
    <rPh sb="0" eb="2">
      <t>カメアリ</t>
    </rPh>
    <phoneticPr fontId="9"/>
  </si>
  <si>
    <t>グループホームアローズ新宿</t>
    <rPh sb="11" eb="13">
      <t>シンジュク</t>
    </rPh>
    <phoneticPr fontId="9"/>
  </si>
  <si>
    <t>新宿2-2-14</t>
    <rPh sb="0" eb="2">
      <t>シンジュク</t>
    </rPh>
    <phoneticPr fontId="9"/>
  </si>
  <si>
    <t>愛の家グループホーム葛飾青戸</t>
    <rPh sb="0" eb="1">
      <t>アイ</t>
    </rPh>
    <rPh sb="2" eb="3">
      <t>イエ</t>
    </rPh>
    <rPh sb="10" eb="12">
      <t>カツシカ</t>
    </rPh>
    <rPh sb="12" eb="14">
      <t>アオト</t>
    </rPh>
    <phoneticPr fontId="5"/>
  </si>
  <si>
    <t>青戸5-5-5</t>
    <rPh sb="0" eb="2">
      <t>アオト</t>
    </rPh>
    <phoneticPr fontId="5"/>
  </si>
  <si>
    <t>エブリィ！トーリツ立石</t>
    <rPh sb="9" eb="11">
      <t>タテイシ</t>
    </rPh>
    <phoneticPr fontId="5"/>
  </si>
  <si>
    <t>立石8-48-1</t>
    <rPh sb="0" eb="1">
      <t>リツ</t>
    </rPh>
    <rPh sb="1" eb="2">
      <t>イシ</t>
    </rPh>
    <phoneticPr fontId="5"/>
  </si>
  <si>
    <t>サービス付き高齢者向け住宅</t>
    <rPh sb="4" eb="5">
      <t>ツ</t>
    </rPh>
    <rPh sb="6" eb="9">
      <t>コウレイシャ</t>
    </rPh>
    <rPh sb="9" eb="10">
      <t>ム</t>
    </rPh>
    <rPh sb="11" eb="13">
      <t>ジュウタク</t>
    </rPh>
    <phoneticPr fontId="5"/>
  </si>
  <si>
    <t>奥戸7-16-15</t>
    <rPh sb="0" eb="2">
      <t>オクド</t>
    </rPh>
    <phoneticPr fontId="5"/>
  </si>
  <si>
    <t>たまごかけごはん</t>
  </si>
  <si>
    <t>東立石2-18-4</t>
  </si>
  <si>
    <t>愛の家グループホーム葛飾西亀有</t>
    <rPh sb="0" eb="1">
      <t>アイ</t>
    </rPh>
    <rPh sb="2" eb="3">
      <t>イエ</t>
    </rPh>
    <rPh sb="10" eb="12">
      <t>カツシカ</t>
    </rPh>
    <rPh sb="12" eb="15">
      <t>ニシカメアリ</t>
    </rPh>
    <phoneticPr fontId="5"/>
  </si>
  <si>
    <t>西亀有2-8-14</t>
    <rPh sb="0" eb="3">
      <t>ニシカメアリ</t>
    </rPh>
    <phoneticPr fontId="5"/>
  </si>
  <si>
    <t>コンフォートフィオーレ高砂</t>
    <rPh sb="11" eb="13">
      <t>タカサゴ</t>
    </rPh>
    <phoneticPr fontId="9"/>
  </si>
  <si>
    <t>高砂2-27-17</t>
    <rPh sb="0" eb="2">
      <t>タカサゴ</t>
    </rPh>
    <phoneticPr fontId="9"/>
  </si>
  <si>
    <t>グループホームエクセレント水元公園</t>
    <rPh sb="13" eb="15">
      <t>ミズモト</t>
    </rPh>
    <rPh sb="15" eb="17">
      <t>コウエン</t>
    </rPh>
    <phoneticPr fontId="9"/>
  </si>
  <si>
    <t>東金町5-48-21</t>
    <rPh sb="0" eb="1">
      <t>ヒガシ</t>
    </rPh>
    <rPh sb="1" eb="3">
      <t>カナマチ</t>
    </rPh>
    <phoneticPr fontId="9"/>
  </si>
  <si>
    <t>愛・グループホーム東金町</t>
    <rPh sb="0" eb="1">
      <t>アイ</t>
    </rPh>
    <rPh sb="9" eb="10">
      <t>ヒガシ</t>
    </rPh>
    <rPh sb="10" eb="12">
      <t>カナマチ</t>
    </rPh>
    <phoneticPr fontId="5"/>
  </si>
  <si>
    <t>東金町5-34-7</t>
    <rPh sb="0" eb="3">
      <t>ヒガシカナマチ</t>
    </rPh>
    <phoneticPr fontId="5"/>
  </si>
  <si>
    <t>キ　看護小規模多機能型居宅介護</t>
    <phoneticPr fontId="4"/>
  </si>
  <si>
    <t>青戸5-30-15</t>
    <rPh sb="0" eb="2">
      <t>アオト</t>
    </rPh>
    <phoneticPr fontId="9"/>
  </si>
  <si>
    <t>R3.3</t>
  </si>
  <si>
    <t>訪問看護</t>
    <rPh sb="0" eb="2">
      <t>ホウモン</t>
    </rPh>
    <rPh sb="2" eb="4">
      <t>カンゴ</t>
    </rPh>
    <phoneticPr fontId="9"/>
  </si>
  <si>
    <t>ふれあ看護小規模多機能型
居宅介護事業所</t>
    <phoneticPr fontId="2"/>
  </si>
  <si>
    <t>うち新規入所者</t>
    <rPh sb="2" eb="4">
      <t>シンキ</t>
    </rPh>
    <rPh sb="4" eb="7">
      <t>ニュウショシャ</t>
    </rPh>
    <phoneticPr fontId="4"/>
  </si>
  <si>
    <t>ル・ソラリオン葛飾</t>
    <rPh sb="7" eb="9">
      <t>カツシカ</t>
    </rPh>
    <phoneticPr fontId="9"/>
  </si>
  <si>
    <t>愛の家グループホーム葛飾奥戸</t>
    <rPh sb="0" eb="1">
      <t>アイ</t>
    </rPh>
    <rPh sb="2" eb="3">
      <t>イエ</t>
    </rPh>
    <rPh sb="12" eb="14">
      <t>オクド</t>
    </rPh>
    <phoneticPr fontId="5"/>
  </si>
  <si>
    <t>ケアハウス葛飾敬寿園</t>
    <rPh sb="7" eb="9">
      <t>タカトシ</t>
    </rPh>
    <rPh sb="9" eb="10">
      <t>エン</t>
    </rPh>
    <phoneticPr fontId="4"/>
  </si>
  <si>
    <t>葛飾やすらぎの郷</t>
    <rPh sb="7" eb="8">
      <t>サト</t>
    </rPh>
    <phoneticPr fontId="4"/>
  </si>
  <si>
    <t>葛飾敬寿園</t>
    <rPh sb="2" eb="4">
      <t>タカトシ</t>
    </rPh>
    <rPh sb="4" eb="5">
      <t>エン</t>
    </rPh>
    <phoneticPr fontId="4"/>
  </si>
  <si>
    <t>ク　ケアハウス（介護専用型）</t>
    <rPh sb="8" eb="10">
      <t>カイゴ</t>
    </rPh>
    <rPh sb="10" eb="13">
      <t>センヨウガタ</t>
    </rPh>
    <phoneticPr fontId="4"/>
  </si>
  <si>
    <t>ケ　短期入所生活介護（ショートステイ）</t>
    <rPh sb="2" eb="4">
      <t>タンキ</t>
    </rPh>
    <rPh sb="4" eb="6">
      <t>ニュウショ</t>
    </rPh>
    <rPh sb="6" eb="8">
      <t>セイカツ</t>
    </rPh>
    <rPh sb="8" eb="10">
      <t>カイゴ</t>
    </rPh>
    <phoneticPr fontId="4"/>
  </si>
  <si>
    <t>コ　夜間対応型訪問介護</t>
    <rPh sb="2" eb="4">
      <t>ヤカン</t>
    </rPh>
    <rPh sb="4" eb="7">
      <t>タイオウガタ</t>
    </rPh>
    <rPh sb="7" eb="9">
      <t>ホウモン</t>
    </rPh>
    <rPh sb="9" eb="11">
      <t>カイゴ</t>
    </rPh>
    <phoneticPr fontId="4"/>
  </si>
  <si>
    <t>サ　定期巡回・随時対応型訪問介護看護</t>
    <rPh sb="2" eb="4">
      <t>テイキ</t>
    </rPh>
    <rPh sb="4" eb="6">
      <t>ジュンカイ</t>
    </rPh>
    <rPh sb="7" eb="9">
      <t>ズイジ</t>
    </rPh>
    <rPh sb="9" eb="11">
      <t>タイオウ</t>
    </rPh>
    <rPh sb="11" eb="12">
      <t>ガタ</t>
    </rPh>
    <rPh sb="12" eb="14">
      <t>ホウモン</t>
    </rPh>
    <rPh sb="14" eb="16">
      <t>カイゴ</t>
    </rPh>
    <rPh sb="16" eb="18">
      <t>カンゴ</t>
    </rPh>
    <phoneticPr fontId="4"/>
  </si>
  <si>
    <t>堀切2-66-17
介護老人保健施設葛飾ロイヤルケアセンター内</t>
    <rPh sb="0" eb="2">
      <t>ホリキリ</t>
    </rPh>
    <rPh sb="10" eb="12">
      <t>カイゴ</t>
    </rPh>
    <rPh sb="12" eb="14">
      <t>ロウジン</t>
    </rPh>
    <rPh sb="14" eb="16">
      <t>ホケン</t>
    </rPh>
    <rPh sb="16" eb="18">
      <t>シセツ</t>
    </rPh>
    <rPh sb="18" eb="20">
      <t>カツシカ</t>
    </rPh>
    <rPh sb="30" eb="31">
      <t>ナイ</t>
    </rPh>
    <phoneticPr fontId="4"/>
  </si>
  <si>
    <t>ナーシングルームぽのぽの</t>
  </si>
  <si>
    <t>東金町3-41-27</t>
    <rPh sb="0" eb="1">
      <t>ヒガシ</t>
    </rPh>
    <rPh sb="1" eb="3">
      <t>カナマチ</t>
    </rPh>
    <phoneticPr fontId="26"/>
  </si>
  <si>
    <t>生活介護</t>
    <rPh sb="0" eb="4">
      <t>セイカツカイゴ</t>
    </rPh>
    <phoneticPr fontId="26"/>
  </si>
  <si>
    <t>株式会社ウッディ</t>
    <rPh sb="0" eb="4">
      <t>カブシキカイシャ</t>
    </rPh>
    <phoneticPr fontId="26"/>
  </si>
  <si>
    <t>アレーズ秋桜生活介護サービス</t>
    <rPh sb="4" eb="6">
      <t>コスモス</t>
    </rPh>
    <rPh sb="6" eb="10">
      <t>セイカツカイゴ</t>
    </rPh>
    <phoneticPr fontId="26"/>
  </si>
  <si>
    <t>水元2-20-10</t>
    <rPh sb="0" eb="2">
      <t>ミズモト</t>
    </rPh>
    <phoneticPr fontId="26"/>
  </si>
  <si>
    <t>生活介護</t>
    <rPh sb="0" eb="2">
      <t>セイカツ</t>
    </rPh>
    <rPh sb="2" eb="4">
      <t>カイゴ</t>
    </rPh>
    <phoneticPr fontId="26"/>
  </si>
  <si>
    <t>(社福)永春会</t>
    <rPh sb="1" eb="3">
      <t>シャフク</t>
    </rPh>
    <rPh sb="4" eb="5">
      <t>ナガ</t>
    </rPh>
    <rPh sb="5" eb="6">
      <t>ハル</t>
    </rPh>
    <rPh sb="6" eb="7">
      <t>カイ</t>
    </rPh>
    <phoneticPr fontId="26"/>
  </si>
  <si>
    <t>青戸3-27-11</t>
    <rPh sb="0" eb="2">
      <t>アオト</t>
    </rPh>
    <phoneticPr fontId="26"/>
  </si>
  <si>
    <t>放課後等デイサービス</t>
    <rPh sb="0" eb="4">
      <t>ホウカゴトウ</t>
    </rPh>
    <phoneticPr fontId="9"/>
  </si>
  <si>
    <t>東金町3-41-27</t>
    <rPh sb="0" eb="3">
      <t>ヒガシカナマチ</t>
    </rPh>
    <phoneticPr fontId="26"/>
  </si>
  <si>
    <t>デイサービスｄａｓｈ新小岩</t>
    <rPh sb="10" eb="13">
      <t>シンコイワ</t>
    </rPh>
    <phoneticPr fontId="26"/>
  </si>
  <si>
    <t>東新小岩5-17-11-102</t>
    <rPh sb="0" eb="1">
      <t>ヒガシ</t>
    </rPh>
    <rPh sb="1" eb="4">
      <t>シンコイワ</t>
    </rPh>
    <phoneticPr fontId="26"/>
  </si>
  <si>
    <t>児童発達支援はぐちるランド水元</t>
    <rPh sb="0" eb="6">
      <t>ジドウハッタツシエン</t>
    </rPh>
    <rPh sb="13" eb="15">
      <t>ミズモト</t>
    </rPh>
    <phoneticPr fontId="26"/>
  </si>
  <si>
    <t>水元1-26-8-201</t>
    <rPh sb="0" eb="2">
      <t>ミズモト</t>
    </rPh>
    <phoneticPr fontId="26"/>
  </si>
  <si>
    <t>児童発達支援</t>
  </si>
  <si>
    <t>コノアス合同会社</t>
    <rPh sb="4" eb="6">
      <t>ゴウドウ</t>
    </rPh>
    <rPh sb="6" eb="8">
      <t>ガイシャ</t>
    </rPh>
    <phoneticPr fontId="26"/>
  </si>
  <si>
    <t>ジュガール放課後デイ
（児童発達支援併設）西新小岩</t>
    <rPh sb="5" eb="8">
      <t>ホウカゴ</t>
    </rPh>
    <rPh sb="12" eb="14">
      <t>ジドウ</t>
    </rPh>
    <rPh sb="14" eb="16">
      <t>ハッタツ</t>
    </rPh>
    <rPh sb="16" eb="18">
      <t>シエン</t>
    </rPh>
    <rPh sb="18" eb="20">
      <t>ヘイセツ</t>
    </rPh>
    <rPh sb="21" eb="25">
      <t>ニシシンコイワ</t>
    </rPh>
    <phoneticPr fontId="26"/>
  </si>
  <si>
    <t>西新小岩3-26-5</t>
    <rPh sb="0" eb="1">
      <t>ニシ</t>
    </rPh>
    <rPh sb="1" eb="4">
      <t>シンコイワ</t>
    </rPh>
    <phoneticPr fontId="26"/>
  </si>
  <si>
    <t>株式会社アニスピホールディングス</t>
    <rPh sb="0" eb="4">
      <t>カブシキカイシャ</t>
    </rPh>
    <phoneticPr fontId="26"/>
  </si>
  <si>
    <t>リールスメイト新小岩</t>
    <rPh sb="7" eb="10">
      <t>シンコイワ</t>
    </rPh>
    <phoneticPr fontId="26"/>
  </si>
  <si>
    <t>東新小岩5-17-11-101</t>
    <rPh sb="0" eb="1">
      <t>ヒガシ</t>
    </rPh>
    <rPh sb="1" eb="4">
      <t>シンコイワ</t>
    </rPh>
    <phoneticPr fontId="26"/>
  </si>
  <si>
    <t>株式会社ケア２１</t>
    <rPh sb="0" eb="4">
      <t>カブシキカイシャ</t>
    </rPh>
    <phoneticPr fontId="26"/>
  </si>
  <si>
    <t>ハッピーテラス葛飾高砂</t>
    <rPh sb="7" eb="9">
      <t>カツシカ</t>
    </rPh>
    <phoneticPr fontId="4"/>
  </si>
  <si>
    <t>ハッピーテラスキッズ葛飾金町ルーム</t>
    <rPh sb="10" eb="12">
      <t>カツシカ</t>
    </rPh>
    <phoneticPr fontId="4"/>
  </si>
  <si>
    <t>児童発達支援、放課後等デイサービス</t>
    <rPh sb="0" eb="2">
      <t>ジドウ</t>
    </rPh>
    <rPh sb="2" eb="4">
      <t>ハッタツ</t>
    </rPh>
    <rPh sb="4" eb="6">
      <t>シエン</t>
    </rPh>
    <rPh sb="7" eb="11">
      <t>ホウカゴトウ</t>
    </rPh>
    <phoneticPr fontId="4"/>
  </si>
  <si>
    <t>（各年度末現在）</t>
    <rPh sb="1" eb="2">
      <t>カク</t>
    </rPh>
    <rPh sb="2" eb="3">
      <t>トシ</t>
    </rPh>
    <rPh sb="3" eb="4">
      <t>ド</t>
    </rPh>
    <rPh sb="4" eb="5">
      <t>マツ</t>
    </rPh>
    <rPh sb="5" eb="7">
      <t>ゲンザイ</t>
    </rPh>
    <phoneticPr fontId="4"/>
  </si>
  <si>
    <t>（各年12月31日現在）</t>
    <rPh sb="5" eb="6">
      <t>ガツ</t>
    </rPh>
    <rPh sb="8" eb="11">
      <t>ニチゲンザイ</t>
    </rPh>
    <rPh sb="9" eb="11">
      <t>ゲンザイ</t>
    </rPh>
    <phoneticPr fontId="4"/>
  </si>
  <si>
    <t>年齢区分</t>
    <rPh sb="0" eb="2">
      <t>ネンレイ</t>
    </rPh>
    <rPh sb="2" eb="4">
      <t>クブン</t>
    </rPh>
    <phoneticPr fontId="4"/>
  </si>
  <si>
    <t>-</t>
    <phoneticPr fontId="2"/>
  </si>
  <si>
    <t>東立石3-3-15</t>
    <rPh sb="1" eb="3">
      <t>タテイシ</t>
    </rPh>
    <phoneticPr fontId="26"/>
  </si>
  <si>
    <t>H28.2</t>
  </si>
  <si>
    <t>葛飾学園</t>
    <rPh sb="2" eb="4">
      <t>ガクエン</t>
    </rPh>
    <phoneticPr fontId="26"/>
  </si>
  <si>
    <t>たかさご</t>
  </si>
  <si>
    <t>奥戸</t>
  </si>
  <si>
    <t>奥戸6-24-1</t>
  </si>
  <si>
    <t>山王</t>
  </si>
  <si>
    <t>さくら学園</t>
  </si>
  <si>
    <t>黎明</t>
  </si>
  <si>
    <t>ひまわり</t>
  </si>
  <si>
    <t>柴又学園</t>
  </si>
  <si>
    <t>さゆり</t>
  </si>
  <si>
    <t>ひかり学園</t>
  </si>
  <si>
    <t>きぼう</t>
  </si>
  <si>
    <t>こひつじ</t>
  </si>
  <si>
    <t>日の出</t>
  </si>
  <si>
    <t>東中川</t>
  </si>
  <si>
    <t>青戸福祉</t>
  </si>
  <si>
    <t>さかえ</t>
  </si>
  <si>
    <t>うらら</t>
  </si>
  <si>
    <t>こばとの森</t>
  </si>
  <si>
    <t>徳育</t>
  </si>
  <si>
    <t>水元1-26-3</t>
    <rPh sb="0" eb="2">
      <t>ミズモト</t>
    </rPh>
    <phoneticPr fontId="5"/>
  </si>
  <si>
    <t>東立石こひつじ</t>
    <rPh sb="0" eb="1">
      <t>ヒガシ</t>
    </rPh>
    <rPh sb="1" eb="3">
      <t>タテイシ</t>
    </rPh>
    <phoneticPr fontId="26"/>
  </si>
  <si>
    <t>東立石3-14-12</t>
    <rPh sb="0" eb="3">
      <t>ヒガシタテイシ</t>
    </rPh>
    <phoneticPr fontId="5"/>
  </si>
  <si>
    <t>青戸もも</t>
    <rPh sb="0" eb="2">
      <t>アオト</t>
    </rPh>
    <phoneticPr fontId="26"/>
  </si>
  <si>
    <t>青戸4-23-1</t>
    <rPh sb="0" eb="2">
      <t>アオト</t>
    </rPh>
    <phoneticPr fontId="5"/>
  </si>
  <si>
    <t>亀有りりおっこ</t>
    <rPh sb="0" eb="2">
      <t>カメアリ</t>
    </rPh>
    <phoneticPr fontId="26"/>
  </si>
  <si>
    <t>亀有3-16-5</t>
    <rPh sb="0" eb="2">
      <t>カメ</t>
    </rPh>
    <phoneticPr fontId="5"/>
  </si>
  <si>
    <t>そあ</t>
  </si>
  <si>
    <t>金町ひまわり</t>
    <rPh sb="0" eb="2">
      <t>カナマチ</t>
    </rPh>
    <phoneticPr fontId="26"/>
  </si>
  <si>
    <t>東金町1-3-1</t>
    <rPh sb="0" eb="3">
      <t>ヒガシカナマチ</t>
    </rPh>
    <phoneticPr fontId="5"/>
  </si>
  <si>
    <t>かつしか風の子</t>
    <rPh sb="4" eb="5">
      <t>カゼ</t>
    </rPh>
    <rPh sb="6" eb="7">
      <t>コ</t>
    </rPh>
    <phoneticPr fontId="26"/>
  </si>
  <si>
    <t>立石8-18-7</t>
    <rPh sb="0" eb="2">
      <t>タテイシ</t>
    </rPh>
    <phoneticPr fontId="5"/>
  </si>
  <si>
    <t>かつしか堀切</t>
    <rPh sb="4" eb="6">
      <t>ホリキリ</t>
    </rPh>
    <phoneticPr fontId="26"/>
  </si>
  <si>
    <t>四つ木なかよし</t>
    <rPh sb="0" eb="1">
      <t>ヨ</t>
    </rPh>
    <rPh sb="2" eb="3">
      <t>キ</t>
    </rPh>
    <phoneticPr fontId="26"/>
  </si>
  <si>
    <t>四つ木5-13-16</t>
    <rPh sb="0" eb="1">
      <t>ヨ</t>
    </rPh>
    <rPh sb="2" eb="3">
      <t>キ</t>
    </rPh>
    <phoneticPr fontId="5"/>
  </si>
  <si>
    <t>白鳥ふたば</t>
    <rPh sb="0" eb="2">
      <t>シラトリ</t>
    </rPh>
    <phoneticPr fontId="26"/>
  </si>
  <si>
    <t>白鳥3-29-16</t>
    <rPh sb="0" eb="2">
      <t>シラトリ</t>
    </rPh>
    <phoneticPr fontId="5"/>
  </si>
  <si>
    <t>太陽の子青戸中央</t>
    <rPh sb="0" eb="2">
      <t>タイヨウ</t>
    </rPh>
    <rPh sb="3" eb="4">
      <t>コ</t>
    </rPh>
    <rPh sb="4" eb="6">
      <t>アオト</t>
    </rPh>
    <rPh sb="6" eb="8">
      <t>チュウオウ</t>
    </rPh>
    <phoneticPr fontId="26"/>
  </si>
  <si>
    <t>青戸4-24-20</t>
    <rPh sb="0" eb="2">
      <t>アオト</t>
    </rPh>
    <phoneticPr fontId="5"/>
  </si>
  <si>
    <t>東かなまち</t>
    <rPh sb="0" eb="1">
      <t>ヒガシ</t>
    </rPh>
    <phoneticPr fontId="26"/>
  </si>
  <si>
    <t>東金町2-13-10</t>
    <rPh sb="0" eb="3">
      <t>ヒガシカナマチ</t>
    </rPh>
    <phoneticPr fontId="5"/>
  </si>
  <si>
    <t>水元</t>
    <rPh sb="0" eb="2">
      <t>ミズモト</t>
    </rPh>
    <phoneticPr fontId="26"/>
  </si>
  <si>
    <t>南水元4-18-11</t>
    <rPh sb="0" eb="3">
      <t>ミナミミズモト</t>
    </rPh>
    <phoneticPr fontId="5"/>
  </si>
  <si>
    <t>あおぞら水元</t>
    <rPh sb="4" eb="6">
      <t>ミズモト</t>
    </rPh>
    <phoneticPr fontId="26"/>
  </si>
  <si>
    <t>水元1-12-14</t>
    <rPh sb="0" eb="2">
      <t>ミズモト</t>
    </rPh>
    <phoneticPr fontId="5"/>
  </si>
  <si>
    <t>金町どんぐり</t>
    <rPh sb="0" eb="2">
      <t>カナマチ</t>
    </rPh>
    <phoneticPr fontId="26"/>
  </si>
  <si>
    <t>キャンディパーク２号</t>
    <rPh sb="9" eb="10">
      <t>ゴウ</t>
    </rPh>
    <phoneticPr fontId="26"/>
  </si>
  <si>
    <t>青戸1-10-10</t>
    <rPh sb="0" eb="2">
      <t>アオト</t>
    </rPh>
    <phoneticPr fontId="5"/>
  </si>
  <si>
    <t>かなまち虹</t>
    <rPh sb="4" eb="5">
      <t>ニジ</t>
    </rPh>
    <phoneticPr fontId="26"/>
  </si>
  <si>
    <t>金町4-20-13</t>
    <rPh sb="0" eb="2">
      <t>カナマチ</t>
    </rPh>
    <phoneticPr fontId="5"/>
  </si>
  <si>
    <t>京成金町プチ・クレイシュ</t>
    <rPh sb="0" eb="2">
      <t>ケイセイ</t>
    </rPh>
    <rPh sb="2" eb="4">
      <t>カナマチ</t>
    </rPh>
    <phoneticPr fontId="26"/>
  </si>
  <si>
    <t>金町5-37-6</t>
    <rPh sb="0" eb="2">
      <t>カナマチ</t>
    </rPh>
    <phoneticPr fontId="5"/>
  </si>
  <si>
    <t>まなびの森亀有</t>
    <rPh sb="4" eb="5">
      <t>モリ</t>
    </rPh>
    <rPh sb="5" eb="7">
      <t>カメアリ</t>
    </rPh>
    <phoneticPr fontId="26"/>
  </si>
  <si>
    <t>亀有1-12-22</t>
    <rPh sb="0" eb="2">
      <t>カメアリ</t>
    </rPh>
    <phoneticPr fontId="5"/>
  </si>
  <si>
    <t>うぃず堀切菖蒲園駅前</t>
    <rPh sb="3" eb="10">
      <t>ホリキリショウブエンエキマエ</t>
    </rPh>
    <phoneticPr fontId="26"/>
  </si>
  <si>
    <t>堀切2-56-13</t>
    <rPh sb="0" eb="2">
      <t>ホリキリ</t>
    </rPh>
    <phoneticPr fontId="5"/>
  </si>
  <si>
    <t>ベネッセ四ツ木</t>
    <rPh sb="4" eb="5">
      <t>ヨ</t>
    </rPh>
    <rPh sb="6" eb="7">
      <t>ギ</t>
    </rPh>
    <phoneticPr fontId="26"/>
  </si>
  <si>
    <t>四つ木4-1-4</t>
    <rPh sb="0" eb="1">
      <t>ヨ</t>
    </rPh>
    <rPh sb="2" eb="3">
      <t>ギ</t>
    </rPh>
    <phoneticPr fontId="5"/>
  </si>
  <si>
    <t>グローバルキッズ奥戸園</t>
    <rPh sb="8" eb="10">
      <t>オクド</t>
    </rPh>
    <rPh sb="10" eb="11">
      <t>エン</t>
    </rPh>
    <phoneticPr fontId="26"/>
  </si>
  <si>
    <t>ゆめの樹しんこいわ</t>
    <rPh sb="3" eb="4">
      <t>キ</t>
    </rPh>
    <phoneticPr fontId="26"/>
  </si>
  <si>
    <t>にじいろ西亀有</t>
    <rPh sb="4" eb="5">
      <t>ニシ</t>
    </rPh>
    <rPh sb="5" eb="7">
      <t>カメアリ</t>
    </rPh>
    <phoneticPr fontId="26"/>
  </si>
  <si>
    <t>西亀有3-25-11</t>
    <rPh sb="0" eb="1">
      <t>ニシカメアリ</t>
    </rPh>
    <phoneticPr fontId="53"/>
  </si>
  <si>
    <t>たけのこ第２</t>
    <rPh sb="4" eb="5">
      <t>ダイ</t>
    </rPh>
    <phoneticPr fontId="26"/>
  </si>
  <si>
    <t>そらまめお花茶屋駅前</t>
    <rPh sb="5" eb="6">
      <t>ハナ</t>
    </rPh>
    <rPh sb="6" eb="8">
      <t>チャヤ</t>
    </rPh>
    <rPh sb="8" eb="10">
      <t>エキマエ</t>
    </rPh>
    <phoneticPr fontId="26"/>
  </si>
  <si>
    <t>お花茶屋1-19-5</t>
    <rPh sb="0" eb="2">
      <t>チャヤ</t>
    </rPh>
    <phoneticPr fontId="53"/>
  </si>
  <si>
    <t>ほっぺるランド東立石</t>
    <rPh sb="7" eb="10">
      <t>ヒガシタテイシ</t>
    </rPh>
    <phoneticPr fontId="26"/>
  </si>
  <si>
    <t>東立石2-3-10</t>
    <rPh sb="0" eb="1">
      <t>ヒガシタテイシ</t>
    </rPh>
    <phoneticPr fontId="53"/>
  </si>
  <si>
    <t>こはるび</t>
  </si>
  <si>
    <t>青戸7-34-8</t>
  </si>
  <si>
    <t>グローバルキッズ東新小岩園</t>
    <rPh sb="8" eb="9">
      <t>ヒガシ</t>
    </rPh>
    <rPh sb="9" eb="12">
      <t>シンコイワ</t>
    </rPh>
    <rPh sb="12" eb="13">
      <t>エン</t>
    </rPh>
    <phoneticPr fontId="26"/>
  </si>
  <si>
    <t>ほっぺるランド西新小岩</t>
    <rPh sb="7" eb="8">
      <t>ニシ</t>
    </rPh>
    <rPh sb="8" eb="11">
      <t>シンコイワ</t>
    </rPh>
    <phoneticPr fontId="26"/>
  </si>
  <si>
    <t>本田こひつじ</t>
    <rPh sb="0" eb="2">
      <t>ホンデン</t>
    </rPh>
    <phoneticPr fontId="26"/>
  </si>
  <si>
    <t>立石1-4-10</t>
  </si>
  <si>
    <t>立石いろは</t>
    <rPh sb="0" eb="2">
      <t>タテイシ</t>
    </rPh>
    <phoneticPr fontId="26"/>
  </si>
  <si>
    <t>立石2-31-17</t>
    <rPh sb="0" eb="1">
      <t>タテイシ</t>
    </rPh>
    <phoneticPr fontId="5"/>
  </si>
  <si>
    <t>にじいろ南水元</t>
    <rPh sb="4" eb="7">
      <t>ミナミミズモト</t>
    </rPh>
    <phoneticPr fontId="26"/>
  </si>
  <si>
    <t>南水元1-12-6</t>
    <rPh sb="0" eb="2">
      <t>ミナミミズモト</t>
    </rPh>
    <phoneticPr fontId="5"/>
  </si>
  <si>
    <t>トレジャーキッズにいじゅく</t>
  </si>
  <si>
    <t>新宿3-27-8</t>
    <rPh sb="0" eb="1">
      <t>ニイジュク</t>
    </rPh>
    <phoneticPr fontId="5"/>
  </si>
  <si>
    <t>金町駅前さくらんぼ</t>
    <rPh sb="0" eb="4">
      <t>カナマチエキマエ</t>
    </rPh>
    <phoneticPr fontId="26"/>
  </si>
  <si>
    <t>金町6-4-1 2F</t>
  </si>
  <si>
    <t>まなびの森新柴又</t>
    <rPh sb="4" eb="5">
      <t>モリ</t>
    </rPh>
    <rPh sb="5" eb="6">
      <t>シン</t>
    </rPh>
    <rPh sb="6" eb="8">
      <t>シバマタ</t>
    </rPh>
    <phoneticPr fontId="26"/>
  </si>
  <si>
    <t>柴又5-13-3</t>
    <rPh sb="0" eb="1">
      <t>シバマタ</t>
    </rPh>
    <phoneticPr fontId="5"/>
  </si>
  <si>
    <t>AIAI NURSERY 高砂</t>
    <rPh sb="13" eb="15">
      <t>タカサゴ</t>
    </rPh>
    <phoneticPr fontId="26"/>
  </si>
  <si>
    <t>おくどスマイル</t>
  </si>
  <si>
    <t>亀が岡りりおっこ</t>
  </si>
  <si>
    <t>ほっぺるランド東新小岩</t>
  </si>
  <si>
    <t>ミアヘルサひびき金町</t>
    <rPh sb="8" eb="10">
      <t>カナマチ</t>
    </rPh>
    <phoneticPr fontId="26"/>
  </si>
  <si>
    <t>東金町1-16-4</t>
    <rPh sb="0" eb="1">
      <t>ヒガシ</t>
    </rPh>
    <phoneticPr fontId="5"/>
  </si>
  <si>
    <t>木下の保育園青砥</t>
  </si>
  <si>
    <t>キッズスマイル葛飾東水元</t>
    <rPh sb="7" eb="12">
      <t>カツシカヒガシミズモト</t>
    </rPh>
    <phoneticPr fontId="26"/>
  </si>
  <si>
    <t>東水元1-18-20</t>
    <rPh sb="0" eb="1">
      <t>ヒガシ</t>
    </rPh>
    <rPh sb="1" eb="3">
      <t>ミズモト</t>
    </rPh>
    <phoneticPr fontId="5"/>
  </si>
  <si>
    <t>南水元いろは</t>
    <rPh sb="0" eb="1">
      <t>ミナミ</t>
    </rPh>
    <rPh sb="1" eb="3">
      <t>ミズモト</t>
    </rPh>
    <phoneticPr fontId="26"/>
  </si>
  <si>
    <t>南水元2-25-6</t>
    <rPh sb="0" eb="1">
      <t>ミナミ</t>
    </rPh>
    <rPh sb="1" eb="3">
      <t>ミズモト</t>
    </rPh>
    <phoneticPr fontId="5"/>
  </si>
  <si>
    <t>まなびの森金町</t>
    <rPh sb="4" eb="5">
      <t>モリ</t>
    </rPh>
    <rPh sb="5" eb="7">
      <t>カナマチ</t>
    </rPh>
    <phoneticPr fontId="26"/>
  </si>
  <si>
    <t>金町2-3-16</t>
  </si>
  <si>
    <t>キッズハーモニー・かなまち</t>
  </si>
  <si>
    <r>
      <rPr>
        <sz val="10"/>
        <rFont val="ＭＳ ゴシック"/>
        <family val="3"/>
        <charset val="128"/>
      </rPr>
      <t>金町6-4-2</t>
    </r>
    <r>
      <rPr>
        <sz val="8"/>
        <rFont val="ＭＳ ゴシック"/>
        <family val="3"/>
        <charset val="128"/>
      </rPr>
      <t xml:space="preserve">
ルミナス金町2階</t>
    </r>
    <rPh sb="0" eb="2">
      <t>カナマチ</t>
    </rPh>
    <rPh sb="12" eb="14">
      <t>カナマチ</t>
    </rPh>
    <rPh sb="15" eb="16">
      <t>カイ</t>
    </rPh>
    <phoneticPr fontId="5"/>
  </si>
  <si>
    <t>鎌倉1-4-15</t>
    <rPh sb="0" eb="2">
      <t>カマクラ</t>
    </rPh>
    <phoneticPr fontId="5"/>
  </si>
  <si>
    <t>ぽけっとランド亀有</t>
    <rPh sb="7" eb="9">
      <t>カメアリ</t>
    </rPh>
    <phoneticPr fontId="26"/>
  </si>
  <si>
    <t>亀有3-31-4</t>
    <rPh sb="0" eb="2">
      <t>カメアリ</t>
    </rPh>
    <phoneticPr fontId="5"/>
  </si>
  <si>
    <t>ミアヘルサひびき亀有</t>
    <rPh sb="8" eb="10">
      <t>カメアリ</t>
    </rPh>
    <phoneticPr fontId="26"/>
  </si>
  <si>
    <t>亀有4-28-10</t>
    <rPh sb="0" eb="2">
      <t>カメアリ</t>
    </rPh>
    <phoneticPr fontId="5"/>
  </si>
  <si>
    <t>このえ西亀有</t>
    <rPh sb="3" eb="6">
      <t>ニシカメアリ</t>
    </rPh>
    <phoneticPr fontId="26"/>
  </si>
  <si>
    <t>西亀有4-18-16</t>
    <rPh sb="1" eb="3">
      <t>カメアリ</t>
    </rPh>
    <phoneticPr fontId="5"/>
  </si>
  <si>
    <t>堀切4-49-6</t>
  </si>
  <si>
    <t>木下の保育園青砥第２</t>
    <rPh sb="8" eb="9">
      <t>ダイ</t>
    </rPh>
    <phoneticPr fontId="26"/>
  </si>
  <si>
    <t>青戸3-33-7</t>
  </si>
  <si>
    <t>ひのか</t>
  </si>
  <si>
    <t>新小岩3-13-23</t>
    <rPh sb="0" eb="3">
      <t>シンコイワ</t>
    </rPh>
    <phoneticPr fontId="5"/>
  </si>
  <si>
    <t>ミアヘルサひびき水元</t>
    <rPh sb="8" eb="10">
      <t>ミズモト</t>
    </rPh>
    <phoneticPr fontId="26"/>
  </si>
  <si>
    <t>水元2-3-19</t>
    <rPh sb="0" eb="2">
      <t>ミズモト</t>
    </rPh>
    <phoneticPr fontId="5"/>
  </si>
  <si>
    <t>アスクかなまち</t>
  </si>
  <si>
    <t>東金町4-16-12</t>
    <rPh sb="0" eb="3">
      <t>ヒガシカナマチ</t>
    </rPh>
    <phoneticPr fontId="3"/>
  </si>
  <si>
    <t>キッズスマイル葛飾東金町</t>
    <rPh sb="7" eb="9">
      <t>カツシカ</t>
    </rPh>
    <rPh sb="9" eb="10">
      <t>ヒガシ</t>
    </rPh>
    <rPh sb="10" eb="12">
      <t>カナマチ</t>
    </rPh>
    <phoneticPr fontId="26"/>
  </si>
  <si>
    <t>東金町5-19-1</t>
    <rPh sb="0" eb="3">
      <t>ヒガシカナマチ</t>
    </rPh>
    <phoneticPr fontId="3"/>
  </si>
  <si>
    <t>葛飾高砂たいよう</t>
    <rPh sb="2" eb="4">
      <t>タカサゴ</t>
    </rPh>
    <phoneticPr fontId="26"/>
  </si>
  <si>
    <t>高砂7-15-11</t>
    <rPh sb="0" eb="2">
      <t>タカサゴ</t>
    </rPh>
    <phoneticPr fontId="3"/>
  </si>
  <si>
    <t>無二</t>
    <rPh sb="0" eb="2">
      <t>ムニ</t>
    </rPh>
    <phoneticPr fontId="26"/>
  </si>
  <si>
    <t>細田3-16-5</t>
    <rPh sb="0" eb="2">
      <t>ホソダ</t>
    </rPh>
    <phoneticPr fontId="3"/>
  </si>
  <si>
    <t>東立石</t>
    <rPh sb="1" eb="3">
      <t>タテイシ</t>
    </rPh>
    <phoneticPr fontId="26"/>
  </si>
  <si>
    <t>東立石4-45-5</t>
    <rPh sb="0" eb="1">
      <t>ヒガシ</t>
    </rPh>
    <rPh sb="1" eb="3">
      <t>タテイシ</t>
    </rPh>
    <phoneticPr fontId="3"/>
  </si>
  <si>
    <t>ミアヘルサひびき奥戸</t>
    <rPh sb="8" eb="10">
      <t>オクド</t>
    </rPh>
    <phoneticPr fontId="26"/>
  </si>
  <si>
    <t>奥戸2-37-14</t>
    <rPh sb="0" eb="2">
      <t>オクド</t>
    </rPh>
    <phoneticPr fontId="3"/>
  </si>
  <si>
    <t>ニチイキッズ葛飾にいじゅく</t>
    <rPh sb="6" eb="8">
      <t>カツシカ</t>
    </rPh>
    <phoneticPr fontId="26"/>
  </si>
  <si>
    <t>新宿6-2-18</t>
    <rPh sb="0" eb="2">
      <t>ニイジュク</t>
    </rPh>
    <phoneticPr fontId="26"/>
  </si>
  <si>
    <t>ミアヘルサひびき新小岩</t>
    <rPh sb="8" eb="11">
      <t>シンコイワ</t>
    </rPh>
    <phoneticPr fontId="26"/>
  </si>
  <si>
    <t>新小岩2-1-8</t>
    <rPh sb="0" eb="3">
      <t>シンコイワ</t>
    </rPh>
    <phoneticPr fontId="26"/>
  </si>
  <si>
    <t>S63.4</t>
  </si>
  <si>
    <t>葛飾学園半田</t>
  </si>
  <si>
    <t>H13.4</t>
  </si>
  <si>
    <t>ふたば</t>
  </si>
  <si>
    <t>れいめい宝</t>
  </si>
  <si>
    <t>こひつじ東四つ木</t>
  </si>
  <si>
    <t>東四つ木1-9-12</t>
    <rPh sb="3" eb="4">
      <t>キ</t>
    </rPh>
    <phoneticPr fontId="5"/>
  </si>
  <si>
    <t>こひつじ四つ木</t>
  </si>
  <si>
    <t>四つ木4-10-12</t>
    <rPh sb="0" eb="1">
      <t>ヨ</t>
    </rPh>
    <rPh sb="2" eb="3">
      <t>ギ</t>
    </rPh>
    <phoneticPr fontId="5"/>
  </si>
  <si>
    <t>H14.4</t>
  </si>
  <si>
    <t>こひつじ本田</t>
  </si>
  <si>
    <t>H16.4</t>
  </si>
  <si>
    <t>奥戸小</t>
  </si>
  <si>
    <t>奥戸8-20-17</t>
    <rPh sb="0" eb="2">
      <t>オクド</t>
    </rPh>
    <phoneticPr fontId="5"/>
  </si>
  <si>
    <t>H15.4</t>
  </si>
  <si>
    <t>葛飾学園上千葉第一</t>
    <rPh sb="7" eb="9">
      <t>ダイイチ</t>
    </rPh>
    <phoneticPr fontId="26"/>
  </si>
  <si>
    <t>東堀切3-26-2</t>
    <rPh sb="0" eb="1">
      <t>ヒガシ</t>
    </rPh>
    <rPh sb="1" eb="3">
      <t>ホリキリ</t>
    </rPh>
    <phoneticPr fontId="5"/>
  </si>
  <si>
    <t>ひかり</t>
  </si>
  <si>
    <t>柴又6-19-2</t>
    <rPh sb="0" eb="2">
      <t>シバマタ</t>
    </rPh>
    <phoneticPr fontId="5"/>
  </si>
  <si>
    <t>松上</t>
  </si>
  <si>
    <t>西新小岩2-1-6</t>
    <rPh sb="0" eb="1">
      <t>ニシ</t>
    </rPh>
    <rPh sb="1" eb="4">
      <t>シンコイワ</t>
    </rPh>
    <phoneticPr fontId="5"/>
  </si>
  <si>
    <t>道上こどもの森</t>
  </si>
  <si>
    <t>亀有4-33-17</t>
    <rPh sb="0" eb="2">
      <t>カメアリ</t>
    </rPh>
    <phoneticPr fontId="5"/>
  </si>
  <si>
    <t>葛飾学園小菅</t>
  </si>
  <si>
    <t>小菅3-6-1</t>
    <rPh sb="0" eb="2">
      <t>コス</t>
    </rPh>
    <phoneticPr fontId="5"/>
  </si>
  <si>
    <t>葛飾学園幸田小</t>
  </si>
  <si>
    <t>H17.4</t>
  </si>
  <si>
    <t>中青戸</t>
    <rPh sb="1" eb="3">
      <t>アオト</t>
    </rPh>
    <phoneticPr fontId="26"/>
  </si>
  <si>
    <t>青戸4-24-1</t>
    <rPh sb="0" eb="2">
      <t>アオ</t>
    </rPh>
    <phoneticPr fontId="5"/>
  </si>
  <si>
    <t>こひつじ川端</t>
  </si>
  <si>
    <t>こひつじ川端第二</t>
  </si>
  <si>
    <t>東立石1-2-1</t>
  </si>
  <si>
    <t>H18.4</t>
  </si>
  <si>
    <t>木根川</t>
  </si>
  <si>
    <t>東四つ木1-10-2</t>
    <rPh sb="0" eb="2">
      <t>ヒヨ</t>
    </rPh>
    <phoneticPr fontId="5"/>
  </si>
  <si>
    <t>第二上小松</t>
  </si>
  <si>
    <t>東金町1-33-15</t>
    <rPh sb="0" eb="3">
      <t>ヒカナ</t>
    </rPh>
    <phoneticPr fontId="5"/>
  </si>
  <si>
    <t>つばさ</t>
  </si>
  <si>
    <t>小松南らる</t>
  </si>
  <si>
    <t>新小岩2-25-1</t>
    <rPh sb="0" eb="3">
      <t>シン</t>
    </rPh>
    <phoneticPr fontId="5"/>
  </si>
  <si>
    <t>るりたつみ</t>
  </si>
  <si>
    <t>北野第一</t>
    <rPh sb="2" eb="4">
      <t>ダイイチ</t>
    </rPh>
    <phoneticPr fontId="26"/>
  </si>
  <si>
    <t>すまいる亀青</t>
  </si>
  <si>
    <t>水元3-13-20</t>
    <rPh sb="0" eb="2">
      <t>ミズモト</t>
    </rPh>
    <phoneticPr fontId="5"/>
  </si>
  <si>
    <t>H19.4</t>
  </si>
  <si>
    <t>鎌倉小</t>
  </si>
  <si>
    <t>鎌倉4-24-2</t>
    <rPh sb="0" eb="2">
      <t>カマクラ</t>
    </rPh>
    <phoneticPr fontId="5"/>
  </si>
  <si>
    <t>葛飾学園東綾瀬小</t>
    <rPh sb="4" eb="7">
      <t>ヒガシアヤセ</t>
    </rPh>
    <rPh sb="7" eb="8">
      <t>ショウ</t>
    </rPh>
    <phoneticPr fontId="26"/>
  </si>
  <si>
    <t>堀切6-21-1</t>
    <rPh sb="0" eb="2">
      <t>ホリキリ</t>
    </rPh>
    <phoneticPr fontId="5"/>
  </si>
  <si>
    <t>H20.11</t>
  </si>
  <si>
    <t>中青戸第二</t>
    <rPh sb="0" eb="1">
      <t>ナカ</t>
    </rPh>
    <rPh sb="1" eb="3">
      <t>アオト</t>
    </rPh>
    <rPh sb="3" eb="4">
      <t>ダイ</t>
    </rPh>
    <rPh sb="4" eb="5">
      <t>２</t>
    </rPh>
    <phoneticPr fontId="26"/>
  </si>
  <si>
    <t>青戸4-24-1</t>
    <rPh sb="0" eb="2">
      <t>アオト</t>
    </rPh>
    <phoneticPr fontId="5"/>
  </si>
  <si>
    <t>H21.4</t>
  </si>
  <si>
    <t>こひつじ本田第二</t>
    <rPh sb="4" eb="6">
      <t>ホンデン</t>
    </rPh>
    <rPh sb="6" eb="7">
      <t>ダイ</t>
    </rPh>
    <rPh sb="7" eb="8">
      <t>２</t>
    </rPh>
    <phoneticPr fontId="26"/>
  </si>
  <si>
    <t>立石1-7-23</t>
    <rPh sb="0" eb="2">
      <t>タテイシ</t>
    </rPh>
    <phoneticPr fontId="5"/>
  </si>
  <si>
    <t>南奥戸小第一</t>
    <rPh sb="0" eb="1">
      <t>ミナミ</t>
    </rPh>
    <rPh sb="1" eb="3">
      <t>オクド</t>
    </rPh>
    <rPh sb="3" eb="4">
      <t>ショウ</t>
    </rPh>
    <rPh sb="4" eb="6">
      <t>ダイイチ</t>
    </rPh>
    <phoneticPr fontId="90"/>
  </si>
  <si>
    <t>奥戸3-6-20</t>
    <rPh sb="0" eb="2">
      <t>オクド</t>
    </rPh>
    <phoneticPr fontId="5"/>
  </si>
  <si>
    <t>H22.4</t>
  </si>
  <si>
    <t>南奥戸小第二</t>
    <rPh sb="0" eb="1">
      <t>ミナミ</t>
    </rPh>
    <rPh sb="1" eb="3">
      <t>オクド</t>
    </rPh>
    <rPh sb="3" eb="4">
      <t>ショウ</t>
    </rPh>
    <rPh sb="4" eb="6">
      <t>ダイニ</t>
    </rPh>
    <phoneticPr fontId="90"/>
  </si>
  <si>
    <t>第二ふたば</t>
  </si>
  <si>
    <t>半田小学校内</t>
    <rPh sb="0" eb="2">
      <t>ハンダ</t>
    </rPh>
    <rPh sb="2" eb="5">
      <t>ショウガッコウ</t>
    </rPh>
    <rPh sb="5" eb="6">
      <t>ナイ</t>
    </rPh>
    <phoneticPr fontId="5"/>
  </si>
  <si>
    <t>（面積は第二含む）</t>
    <rPh sb="1" eb="3">
      <t>メンセキ</t>
    </rPh>
    <rPh sb="4" eb="6">
      <t>ダイニ</t>
    </rPh>
    <rPh sb="6" eb="7">
      <t>フク</t>
    </rPh>
    <phoneticPr fontId="5"/>
  </si>
  <si>
    <t>本田小学校内</t>
    <rPh sb="0" eb="2">
      <t>ホンデン</t>
    </rPh>
    <rPh sb="2" eb="5">
      <t>ショウガッコウ</t>
    </rPh>
    <rPh sb="5" eb="6">
      <t>ナイ</t>
    </rPh>
    <phoneticPr fontId="5"/>
  </si>
  <si>
    <t>奥戸小学校内</t>
    <rPh sb="0" eb="2">
      <t>オクド</t>
    </rPh>
    <rPh sb="2" eb="5">
      <t>ショウガッコウ</t>
    </rPh>
    <rPh sb="5" eb="6">
      <t>ナイ</t>
    </rPh>
    <phoneticPr fontId="5"/>
  </si>
  <si>
    <t>上千葉小学校内（面積は第二含む）</t>
    <rPh sb="0" eb="1">
      <t>カミ</t>
    </rPh>
    <rPh sb="1" eb="3">
      <t>チバ</t>
    </rPh>
    <rPh sb="3" eb="6">
      <t>ショウガッコウ</t>
    </rPh>
    <rPh sb="6" eb="7">
      <t>ナイ</t>
    </rPh>
    <rPh sb="8" eb="10">
      <t>メンセキ</t>
    </rPh>
    <rPh sb="11" eb="12">
      <t>ダイ</t>
    </rPh>
    <rPh sb="12" eb="13">
      <t>２</t>
    </rPh>
    <rPh sb="13" eb="14">
      <t>フク</t>
    </rPh>
    <phoneticPr fontId="5"/>
  </si>
  <si>
    <t>松上小学校内（面積は第二含む）</t>
    <rPh sb="0" eb="1">
      <t>マツ</t>
    </rPh>
    <rPh sb="1" eb="2">
      <t>ウエ</t>
    </rPh>
    <rPh sb="2" eb="5">
      <t>ショウガッコウ</t>
    </rPh>
    <rPh sb="5" eb="6">
      <t>ナイ</t>
    </rPh>
    <rPh sb="7" eb="9">
      <t>メンセキ</t>
    </rPh>
    <rPh sb="10" eb="11">
      <t>ダイ</t>
    </rPh>
    <rPh sb="11" eb="12">
      <t>２</t>
    </rPh>
    <rPh sb="12" eb="13">
      <t>フク</t>
    </rPh>
    <phoneticPr fontId="5"/>
  </si>
  <si>
    <t>幸田小学校内</t>
    <rPh sb="0" eb="2">
      <t>コウダ</t>
    </rPh>
    <rPh sb="2" eb="3">
      <t>ショウ</t>
    </rPh>
    <rPh sb="3" eb="5">
      <t>ガッコウ</t>
    </rPh>
    <rPh sb="5" eb="6">
      <t>ナイ</t>
    </rPh>
    <phoneticPr fontId="5"/>
  </si>
  <si>
    <t>川端小学校内</t>
    <rPh sb="0" eb="2">
      <t>カワバタ</t>
    </rPh>
    <rPh sb="2" eb="5">
      <t>ショウガッコウ</t>
    </rPh>
    <rPh sb="5" eb="6">
      <t>ナイ</t>
    </rPh>
    <phoneticPr fontId="5"/>
  </si>
  <si>
    <t>木根川小学校内</t>
    <rPh sb="0" eb="1">
      <t>キ</t>
    </rPh>
    <rPh sb="1" eb="2">
      <t>ネ</t>
    </rPh>
    <rPh sb="2" eb="3">
      <t>ガワ</t>
    </rPh>
    <rPh sb="3" eb="6">
      <t>ショウガッコウ</t>
    </rPh>
    <rPh sb="6" eb="7">
      <t>ナイ</t>
    </rPh>
    <phoneticPr fontId="5"/>
  </si>
  <si>
    <t>上小松小学校内</t>
    <rPh sb="0" eb="1">
      <t>カミ</t>
    </rPh>
    <rPh sb="1" eb="3">
      <t>コマツ</t>
    </rPh>
    <rPh sb="3" eb="6">
      <t>ショウガッコウ</t>
    </rPh>
    <rPh sb="6" eb="7">
      <t>ナイ</t>
    </rPh>
    <phoneticPr fontId="5"/>
  </si>
  <si>
    <t>小松南小学校内</t>
    <rPh sb="0" eb="2">
      <t>コマツ</t>
    </rPh>
    <rPh sb="2" eb="3">
      <t>ミナミ</t>
    </rPh>
    <rPh sb="3" eb="6">
      <t>ショウガッコウ</t>
    </rPh>
    <rPh sb="6" eb="7">
      <t>ナイ</t>
    </rPh>
    <phoneticPr fontId="5"/>
  </si>
  <si>
    <t>北野小学校内</t>
    <rPh sb="0" eb="2">
      <t>キタノ</t>
    </rPh>
    <rPh sb="2" eb="5">
      <t>ショウガッコウ</t>
    </rPh>
    <rPh sb="5" eb="6">
      <t>ナイ</t>
    </rPh>
    <phoneticPr fontId="5"/>
  </si>
  <si>
    <t>鎌倉小学校内</t>
    <rPh sb="0" eb="2">
      <t>カマクラ</t>
    </rPh>
    <rPh sb="2" eb="5">
      <t>ショウガッコウ</t>
    </rPh>
    <rPh sb="5" eb="6">
      <t>ナイ</t>
    </rPh>
    <phoneticPr fontId="5"/>
  </si>
  <si>
    <t>東綾瀬小学校内</t>
    <rPh sb="0" eb="3">
      <t>ヒガシアヤセ</t>
    </rPh>
    <rPh sb="3" eb="6">
      <t>ショウガッコウ</t>
    </rPh>
    <rPh sb="6" eb="7">
      <t>ナイ</t>
    </rPh>
    <phoneticPr fontId="5"/>
  </si>
  <si>
    <t>（面積はふたば含む）</t>
  </si>
  <si>
    <t>葛飾学園上千葉第二</t>
    <rPh sb="2" eb="4">
      <t>ガクエン</t>
    </rPh>
    <rPh sb="4" eb="5">
      <t>カミ</t>
    </rPh>
    <rPh sb="5" eb="7">
      <t>チバ</t>
    </rPh>
    <rPh sb="7" eb="9">
      <t>ダイニ</t>
    </rPh>
    <phoneticPr fontId="90"/>
  </si>
  <si>
    <t>葛飾学園南綾瀬小</t>
    <rPh sb="2" eb="4">
      <t>ガクエン</t>
    </rPh>
    <rPh sb="4" eb="5">
      <t>ミナミ</t>
    </rPh>
    <rPh sb="5" eb="7">
      <t>アヤセ</t>
    </rPh>
    <rPh sb="7" eb="8">
      <t>ショウ</t>
    </rPh>
    <phoneticPr fontId="90"/>
  </si>
  <si>
    <t>堀切6-1-1</t>
    <rPh sb="0" eb="2">
      <t>ホリキリ</t>
    </rPh>
    <phoneticPr fontId="5"/>
  </si>
  <si>
    <t>第二松上</t>
    <rPh sb="0" eb="2">
      <t>ダイニ</t>
    </rPh>
    <rPh sb="2" eb="3">
      <t>マツ</t>
    </rPh>
    <rPh sb="3" eb="4">
      <t>ウエ</t>
    </rPh>
    <phoneticPr fontId="90"/>
  </si>
  <si>
    <t>東金町小ひよどり</t>
    <rPh sb="0" eb="1">
      <t>ヒガシ</t>
    </rPh>
    <rPh sb="1" eb="2">
      <t>カナ</t>
    </rPh>
    <rPh sb="2" eb="3">
      <t>マチ</t>
    </rPh>
    <rPh sb="3" eb="4">
      <t>ショウ</t>
    </rPh>
    <phoneticPr fontId="90"/>
  </si>
  <si>
    <t>東金町1-33-1</t>
    <rPh sb="0" eb="1">
      <t>ヒガシ</t>
    </rPh>
    <rPh sb="1" eb="3">
      <t>カナマチ</t>
    </rPh>
    <phoneticPr fontId="2"/>
  </si>
  <si>
    <t>亀有5-2-21</t>
    <rPh sb="0" eb="1">
      <t>カメ</t>
    </rPh>
    <rPh sb="1" eb="2">
      <t>ア</t>
    </rPh>
    <phoneticPr fontId="5"/>
  </si>
  <si>
    <t>原田小</t>
    <rPh sb="0" eb="2">
      <t>ハラダ</t>
    </rPh>
    <rPh sb="2" eb="3">
      <t>ショウ</t>
    </rPh>
    <phoneticPr fontId="26"/>
  </si>
  <si>
    <t>東金町2-16-2</t>
    <rPh sb="0" eb="3">
      <t>ヒガシカナマチ</t>
    </rPh>
    <phoneticPr fontId="5"/>
  </si>
  <si>
    <t>東・ひかり</t>
    <rPh sb="0" eb="1">
      <t>ヒガシ</t>
    </rPh>
    <phoneticPr fontId="26"/>
  </si>
  <si>
    <t>柴又5-12-15</t>
    <rPh sb="0" eb="2">
      <t>シバマタ</t>
    </rPh>
    <phoneticPr fontId="5"/>
  </si>
  <si>
    <t>H23.4</t>
  </si>
  <si>
    <t>細田小</t>
    <rPh sb="0" eb="2">
      <t>ホソダ</t>
    </rPh>
    <rPh sb="2" eb="3">
      <t>ショウ</t>
    </rPh>
    <phoneticPr fontId="26"/>
  </si>
  <si>
    <t>細田3-20-2</t>
    <rPh sb="0" eb="2">
      <t>ホソダ</t>
    </rPh>
    <phoneticPr fontId="5"/>
  </si>
  <si>
    <t>H23.12</t>
  </si>
  <si>
    <t>東水元</t>
    <rPh sb="0" eb="3">
      <t>ヒガシミズモト</t>
    </rPh>
    <phoneticPr fontId="27"/>
  </si>
  <si>
    <t>東水元5-38-2</t>
    <rPh sb="0" eb="1">
      <t>ヒガシ</t>
    </rPh>
    <rPh sb="1" eb="3">
      <t>ミズモト</t>
    </rPh>
    <phoneticPr fontId="5"/>
  </si>
  <si>
    <t>北野第二</t>
    <rPh sb="2" eb="3">
      <t>ダイ</t>
    </rPh>
    <rPh sb="3" eb="4">
      <t>ニ</t>
    </rPh>
    <phoneticPr fontId="26"/>
  </si>
  <si>
    <t>H24.10</t>
  </si>
  <si>
    <t>H26.4</t>
  </si>
  <si>
    <t>新宿</t>
    <rPh sb="0" eb="2">
      <t>ニイジュク</t>
    </rPh>
    <phoneticPr fontId="26"/>
  </si>
  <si>
    <t>新宿2-26-2</t>
    <rPh sb="0" eb="2">
      <t>ニイジュク</t>
    </rPh>
    <phoneticPr fontId="5"/>
  </si>
  <si>
    <t>小松南らる第二</t>
    <rPh sb="5" eb="7">
      <t>ダイニ</t>
    </rPh>
    <phoneticPr fontId="26"/>
  </si>
  <si>
    <t>新小岩4-14-7-1F</t>
    <rPh sb="0" eb="3">
      <t>シン</t>
    </rPh>
    <phoneticPr fontId="5"/>
  </si>
  <si>
    <t>H27.4</t>
  </si>
  <si>
    <t>青戸小</t>
    <rPh sb="0" eb="2">
      <t>アオト</t>
    </rPh>
    <rPh sb="2" eb="3">
      <t>ショウ</t>
    </rPh>
    <phoneticPr fontId="26"/>
  </si>
  <si>
    <t>青戸小第二</t>
    <rPh sb="0" eb="2">
      <t>アオト</t>
    </rPh>
    <rPh sb="2" eb="3">
      <t>ショウ</t>
    </rPh>
    <rPh sb="3" eb="5">
      <t>ダイニ</t>
    </rPh>
    <phoneticPr fontId="26"/>
  </si>
  <si>
    <t>高砂小第一</t>
    <rPh sb="0" eb="2">
      <t>タカサゴ</t>
    </rPh>
    <rPh sb="2" eb="3">
      <t>ショウ</t>
    </rPh>
    <rPh sb="3" eb="5">
      <t>ダイイチ</t>
    </rPh>
    <phoneticPr fontId="26"/>
  </si>
  <si>
    <t>高砂3-32-17</t>
    <rPh sb="0" eb="2">
      <t>タカサゴ</t>
    </rPh>
    <phoneticPr fontId="5"/>
  </si>
  <si>
    <t>高砂小第二</t>
    <rPh sb="0" eb="2">
      <t>タカサゴ</t>
    </rPh>
    <rPh sb="2" eb="3">
      <t>ショウ</t>
    </rPh>
    <rPh sb="3" eb="5">
      <t>ダイニ</t>
    </rPh>
    <phoneticPr fontId="26"/>
  </si>
  <si>
    <t>葛飾学園西亀有小第一</t>
    <rPh sb="4" eb="7">
      <t>ニシカメアリ</t>
    </rPh>
    <rPh sb="7" eb="8">
      <t>ショウ</t>
    </rPh>
    <rPh sb="8" eb="10">
      <t>ダイイチ</t>
    </rPh>
    <phoneticPr fontId="26"/>
  </si>
  <si>
    <t>西亀有2-42-2</t>
    <rPh sb="0" eb="3">
      <t>ニシカメアリ</t>
    </rPh>
    <phoneticPr fontId="5"/>
  </si>
  <si>
    <t>葛飾学園西亀有小第二</t>
  </si>
  <si>
    <t>梅田小</t>
    <rPh sb="0" eb="2">
      <t>ウメダ</t>
    </rPh>
    <rPh sb="2" eb="3">
      <t>ショウ</t>
    </rPh>
    <phoneticPr fontId="26"/>
  </si>
  <si>
    <t>立石3-24-2</t>
    <rPh sb="0" eb="2">
      <t>タテイシ</t>
    </rPh>
    <phoneticPr fontId="5"/>
  </si>
  <si>
    <t>H28.4</t>
  </si>
  <si>
    <t>梅田小第二</t>
    <rPh sb="0" eb="2">
      <t>ウメダ</t>
    </rPh>
    <rPh sb="2" eb="3">
      <t>ショウ</t>
    </rPh>
    <rPh sb="3" eb="4">
      <t>ダイ</t>
    </rPh>
    <rPh sb="4" eb="5">
      <t>ニ</t>
    </rPh>
    <phoneticPr fontId="26"/>
  </si>
  <si>
    <t>れいめい堀切（第一）</t>
    <rPh sb="4" eb="6">
      <t>ホリキリ</t>
    </rPh>
    <rPh sb="7" eb="8">
      <t>ダイ</t>
    </rPh>
    <rPh sb="8" eb="9">
      <t>イチ</t>
    </rPh>
    <phoneticPr fontId="26"/>
  </si>
  <si>
    <t>れいめい堀切（第二）</t>
    <rPh sb="4" eb="6">
      <t>ホリキリ</t>
    </rPh>
    <rPh sb="7" eb="8">
      <t>ダイ</t>
    </rPh>
    <rPh sb="8" eb="9">
      <t>ニ</t>
    </rPh>
    <phoneticPr fontId="26"/>
  </si>
  <si>
    <t>H29.4</t>
  </si>
  <si>
    <t>にいじゅくみらい第一</t>
    <rPh sb="8" eb="9">
      <t>ダイ</t>
    </rPh>
    <rPh sb="9" eb="10">
      <t>イチ</t>
    </rPh>
    <phoneticPr fontId="26"/>
  </si>
  <si>
    <t>にいじゅくみらい第二</t>
  </si>
  <si>
    <t>南水元3-2-3</t>
    <rPh sb="0" eb="3">
      <t>ミナミミズモト</t>
    </rPh>
    <phoneticPr fontId="5"/>
  </si>
  <si>
    <t>H28.9</t>
  </si>
  <si>
    <t>西新小岩あや第一</t>
    <rPh sb="0" eb="4">
      <t>ニシシンコイワ</t>
    </rPh>
    <rPh sb="6" eb="8">
      <t>ダイイチ</t>
    </rPh>
    <phoneticPr fontId="26"/>
  </si>
  <si>
    <t>西新小岩4-21-12</t>
    <rPh sb="0" eb="4">
      <t>ニシシンコイワ</t>
    </rPh>
    <phoneticPr fontId="5"/>
  </si>
  <si>
    <t>H30.4</t>
  </si>
  <si>
    <t>西新小岩あや第二</t>
    <rPh sb="7" eb="8">
      <t>ニ</t>
    </rPh>
    <phoneticPr fontId="26"/>
  </si>
  <si>
    <t>青戸小第三</t>
    <rPh sb="0" eb="2">
      <t>アオト</t>
    </rPh>
    <rPh sb="2" eb="3">
      <t>ショウ</t>
    </rPh>
    <rPh sb="3" eb="4">
      <t>ダイ</t>
    </rPh>
    <rPh sb="4" eb="5">
      <t>サン</t>
    </rPh>
    <phoneticPr fontId="26"/>
  </si>
  <si>
    <t>青戸6-18-1</t>
    <rPh sb="0" eb="2">
      <t>アオト</t>
    </rPh>
    <phoneticPr fontId="5"/>
  </si>
  <si>
    <t>H31.4</t>
  </si>
  <si>
    <t>中青戸第三</t>
    <rPh sb="0" eb="1">
      <t>ナカ</t>
    </rPh>
    <rPh sb="1" eb="3">
      <t>アオト</t>
    </rPh>
    <rPh sb="3" eb="5">
      <t>ダイサン</t>
    </rPh>
    <phoneticPr fontId="26"/>
  </si>
  <si>
    <t>R2.4</t>
  </si>
  <si>
    <t>こひつじ渋江</t>
    <rPh sb="4" eb="6">
      <t>シブエ</t>
    </rPh>
    <phoneticPr fontId="26"/>
  </si>
  <si>
    <t>東四つ木2-13-1</t>
    <rPh sb="0" eb="2">
      <t>ヒガシヨ</t>
    </rPh>
    <rPh sb="3" eb="4">
      <t>ギ</t>
    </rPh>
    <phoneticPr fontId="5"/>
  </si>
  <si>
    <t>R3.4</t>
  </si>
  <si>
    <t>飯塚第一</t>
    <rPh sb="0" eb="2">
      <t>イイヅカ</t>
    </rPh>
    <rPh sb="2" eb="4">
      <t>ダイイチ</t>
    </rPh>
    <phoneticPr fontId="27"/>
  </si>
  <si>
    <t>南水元1-13-1</t>
    <rPh sb="0" eb="3">
      <t>ミナミミズモト</t>
    </rPh>
    <phoneticPr fontId="2"/>
  </si>
  <si>
    <t>R4.4</t>
  </si>
  <si>
    <t>飯塚第二</t>
    <rPh sb="0" eb="2">
      <t>イイヅカ</t>
    </rPh>
    <rPh sb="2" eb="4">
      <t>ダイニ</t>
    </rPh>
    <phoneticPr fontId="27"/>
  </si>
  <si>
    <t>飯塚第三</t>
    <rPh sb="0" eb="2">
      <t>イイヅカ</t>
    </rPh>
    <rPh sb="2" eb="4">
      <t>ダイサン</t>
    </rPh>
    <phoneticPr fontId="27"/>
  </si>
  <si>
    <t>清和小</t>
    <rPh sb="0" eb="2">
      <t>セイワ</t>
    </rPh>
    <rPh sb="2" eb="3">
      <t>ショウ</t>
    </rPh>
    <phoneticPr fontId="27"/>
  </si>
  <si>
    <t>立石6-1-1</t>
  </si>
  <si>
    <t>上千葉小学校内（面積は第一含む）</t>
    <rPh sb="0" eb="1">
      <t>カミ</t>
    </rPh>
    <rPh sb="1" eb="3">
      <t>チバ</t>
    </rPh>
    <rPh sb="3" eb="6">
      <t>ショウガッコウ</t>
    </rPh>
    <rPh sb="6" eb="7">
      <t>ナイ</t>
    </rPh>
    <rPh sb="8" eb="10">
      <t>メンセキ</t>
    </rPh>
    <rPh sb="12" eb="13">
      <t>１</t>
    </rPh>
    <phoneticPr fontId="5"/>
  </si>
  <si>
    <t>南綾瀬小学校内</t>
    <rPh sb="0" eb="1">
      <t>ミナミ</t>
    </rPh>
    <rPh sb="1" eb="3">
      <t>アヤセ</t>
    </rPh>
    <rPh sb="3" eb="6">
      <t>ショウガッコウ</t>
    </rPh>
    <rPh sb="6" eb="7">
      <t>ウチ</t>
    </rPh>
    <phoneticPr fontId="5"/>
  </si>
  <si>
    <t>松上小学校内（面積は松上含む）</t>
    <rPh sb="0" eb="1">
      <t>マツ</t>
    </rPh>
    <rPh sb="1" eb="2">
      <t>ウエ</t>
    </rPh>
    <rPh sb="2" eb="5">
      <t>ショウガッコウ</t>
    </rPh>
    <rPh sb="5" eb="6">
      <t>ナイ</t>
    </rPh>
    <rPh sb="7" eb="9">
      <t>メンセキ</t>
    </rPh>
    <rPh sb="10" eb="12">
      <t>マツガミ</t>
    </rPh>
    <rPh sb="12" eb="13">
      <t>フク</t>
    </rPh>
    <phoneticPr fontId="5"/>
  </si>
  <si>
    <t>東金町小学校内</t>
    <rPh sb="0" eb="3">
      <t>ヒガシカナマチ</t>
    </rPh>
    <rPh sb="3" eb="6">
      <t>ショウガッコウ</t>
    </rPh>
    <rPh sb="6" eb="7">
      <t>ナイ</t>
    </rPh>
    <phoneticPr fontId="5"/>
  </si>
  <si>
    <t>中之台小学校内</t>
    <rPh sb="0" eb="1">
      <t>ナカ</t>
    </rPh>
    <rPh sb="1" eb="2">
      <t>コレ</t>
    </rPh>
    <rPh sb="2" eb="3">
      <t>ダイ</t>
    </rPh>
    <rPh sb="3" eb="6">
      <t>ショウガッコウ</t>
    </rPh>
    <rPh sb="6" eb="7">
      <t>ナイ</t>
    </rPh>
    <phoneticPr fontId="5"/>
  </si>
  <si>
    <t>原田小学校内</t>
    <rPh sb="0" eb="2">
      <t>ハラダ</t>
    </rPh>
    <rPh sb="2" eb="5">
      <t>ショウガッコウ</t>
    </rPh>
    <rPh sb="5" eb="6">
      <t>ナイ</t>
    </rPh>
    <phoneticPr fontId="5"/>
  </si>
  <si>
    <t>東柴又小学校内</t>
    <rPh sb="0" eb="1">
      <t>ヒガシ</t>
    </rPh>
    <rPh sb="1" eb="3">
      <t>シバマタ</t>
    </rPh>
    <rPh sb="3" eb="6">
      <t>ショウガッコウ</t>
    </rPh>
    <rPh sb="6" eb="7">
      <t>ナイ</t>
    </rPh>
    <phoneticPr fontId="5"/>
  </si>
  <si>
    <t>細田小学校内</t>
    <rPh sb="0" eb="2">
      <t>ホソダ</t>
    </rPh>
    <rPh sb="2" eb="5">
      <t>ショウガッコウ</t>
    </rPh>
    <rPh sb="5" eb="6">
      <t>ナイ</t>
    </rPh>
    <phoneticPr fontId="5"/>
  </si>
  <si>
    <t>北野小学校内</t>
    <rPh sb="0" eb="2">
      <t>キタノ</t>
    </rPh>
    <rPh sb="2" eb="3">
      <t>ショウ</t>
    </rPh>
    <rPh sb="3" eb="5">
      <t>ガッコウ</t>
    </rPh>
    <rPh sb="5" eb="6">
      <t>ナイ</t>
    </rPh>
    <phoneticPr fontId="5"/>
  </si>
  <si>
    <t>新宿小学校内</t>
    <rPh sb="0" eb="2">
      <t>ニイジュク</t>
    </rPh>
    <rPh sb="2" eb="5">
      <t>ショウガッコウ</t>
    </rPh>
    <rPh sb="5" eb="6">
      <t>ナイ</t>
    </rPh>
    <phoneticPr fontId="5"/>
  </si>
  <si>
    <t>青戸小学校内（面積は第二、第三含む）</t>
    <rPh sb="0" eb="2">
      <t>アオト</t>
    </rPh>
    <rPh sb="2" eb="5">
      <t>ショウガッコウ</t>
    </rPh>
    <rPh sb="5" eb="6">
      <t>ナイ</t>
    </rPh>
    <rPh sb="7" eb="9">
      <t>メンセキ</t>
    </rPh>
    <rPh sb="13" eb="15">
      <t>ダイサン</t>
    </rPh>
    <phoneticPr fontId="5"/>
  </si>
  <si>
    <t>高砂中学校内（面積は第二含む）</t>
    <rPh sb="0" eb="2">
      <t>タカサゴ</t>
    </rPh>
    <rPh sb="2" eb="5">
      <t>チュウガッコウ</t>
    </rPh>
    <rPh sb="5" eb="6">
      <t>ナイ</t>
    </rPh>
    <rPh sb="7" eb="9">
      <t>メンセキ</t>
    </rPh>
    <rPh sb="10" eb="11">
      <t>ダイ</t>
    </rPh>
    <rPh sb="11" eb="12">
      <t>２</t>
    </rPh>
    <rPh sb="12" eb="13">
      <t>フク</t>
    </rPh>
    <phoneticPr fontId="5"/>
  </si>
  <si>
    <t>高砂中学校内（面積は第一含む）</t>
    <rPh sb="0" eb="2">
      <t>タカサゴ</t>
    </rPh>
    <rPh sb="2" eb="5">
      <t>チュウガッコウ</t>
    </rPh>
    <rPh sb="5" eb="6">
      <t>ナイ</t>
    </rPh>
    <rPh sb="7" eb="9">
      <t>メンセキ</t>
    </rPh>
    <rPh sb="10" eb="11">
      <t>ダイ</t>
    </rPh>
    <rPh sb="11" eb="12">
      <t>１</t>
    </rPh>
    <rPh sb="12" eb="13">
      <t>フク</t>
    </rPh>
    <phoneticPr fontId="5"/>
  </si>
  <si>
    <t>西亀有小学校内（面積は第二含む）</t>
    <rPh sb="0" eb="3">
      <t>ニシカメアリ</t>
    </rPh>
    <rPh sb="3" eb="6">
      <t>ショウガッコウ</t>
    </rPh>
    <rPh sb="6" eb="7">
      <t>ナイ</t>
    </rPh>
    <rPh sb="12" eb="13">
      <t>ニ</t>
    </rPh>
    <phoneticPr fontId="5"/>
  </si>
  <si>
    <t>西亀有小学校内（面積は第一含む）</t>
    <rPh sb="12" eb="13">
      <t>イチ</t>
    </rPh>
    <phoneticPr fontId="5"/>
  </si>
  <si>
    <t>梅田小学校内（面積は第二含む）</t>
    <rPh sb="0" eb="2">
      <t>ウメダ</t>
    </rPh>
    <rPh sb="2" eb="5">
      <t>ショウガッコウ</t>
    </rPh>
    <rPh sb="5" eb="6">
      <t>ナイ</t>
    </rPh>
    <phoneticPr fontId="5"/>
  </si>
  <si>
    <t>梅田小学校内（面積は梅田小含む）</t>
    <rPh sb="0" eb="2">
      <t>ウメダ</t>
    </rPh>
    <rPh sb="2" eb="5">
      <t>ショウガッコウ</t>
    </rPh>
    <rPh sb="5" eb="6">
      <t>ナイ</t>
    </rPh>
    <rPh sb="7" eb="9">
      <t>メンセキ</t>
    </rPh>
    <rPh sb="10" eb="12">
      <t>ウメダ</t>
    </rPh>
    <rPh sb="12" eb="13">
      <t>ショウ</t>
    </rPh>
    <rPh sb="13" eb="14">
      <t>フク</t>
    </rPh>
    <phoneticPr fontId="5"/>
  </si>
  <si>
    <t>堀切小学校内（面積は第二含む）</t>
    <rPh sb="0" eb="2">
      <t>ホリキリ</t>
    </rPh>
    <rPh sb="2" eb="5">
      <t>ショウガッコウ</t>
    </rPh>
    <rPh sb="5" eb="6">
      <t>ナイ</t>
    </rPh>
    <phoneticPr fontId="5"/>
  </si>
  <si>
    <t>堀切小学校内（面積は第一含む）</t>
    <rPh sb="0" eb="2">
      <t>ホリキリ</t>
    </rPh>
    <rPh sb="2" eb="5">
      <t>ショウガッコウ</t>
    </rPh>
    <rPh sb="5" eb="6">
      <t>ナイ</t>
    </rPh>
    <rPh sb="11" eb="12">
      <t>イチ</t>
    </rPh>
    <phoneticPr fontId="5"/>
  </si>
  <si>
    <t>（面積は第一含む）</t>
    <rPh sb="1" eb="3">
      <t>メンセキ</t>
    </rPh>
    <rPh sb="4" eb="6">
      <t>ダイイチ</t>
    </rPh>
    <rPh sb="6" eb="7">
      <t>フク</t>
    </rPh>
    <phoneticPr fontId="5"/>
  </si>
  <si>
    <t>渋江小学校内</t>
    <rPh sb="0" eb="2">
      <t>シブエ</t>
    </rPh>
    <rPh sb="2" eb="5">
      <t>ショウガッコウ</t>
    </rPh>
    <rPh sb="5" eb="6">
      <t>ナイ</t>
    </rPh>
    <phoneticPr fontId="5"/>
  </si>
  <si>
    <t>飯塚小学校内（面積は第二、第三含む）</t>
    <rPh sb="0" eb="2">
      <t>イイヅカ</t>
    </rPh>
    <rPh sb="2" eb="5">
      <t>ショウガッコウ</t>
    </rPh>
    <rPh sb="5" eb="6">
      <t>ナイ</t>
    </rPh>
    <rPh sb="10" eb="12">
      <t>ダイニ</t>
    </rPh>
    <rPh sb="14" eb="15">
      <t>サン</t>
    </rPh>
    <phoneticPr fontId="27"/>
  </si>
  <si>
    <t>飯塚小学校内（面積は第一、第三含む）</t>
    <rPh sb="0" eb="2">
      <t>イイヅカ</t>
    </rPh>
    <rPh sb="2" eb="5">
      <t>ショウガッコウ</t>
    </rPh>
    <rPh sb="5" eb="6">
      <t>ナイ</t>
    </rPh>
    <rPh sb="11" eb="12">
      <t>イチ</t>
    </rPh>
    <phoneticPr fontId="27"/>
  </si>
  <si>
    <t>飯塚小学校内（面積は第一、第二含む）</t>
    <rPh sb="0" eb="2">
      <t>イイヅカ</t>
    </rPh>
    <rPh sb="2" eb="5">
      <t>ショウガッコウ</t>
    </rPh>
    <rPh sb="5" eb="6">
      <t>ナイ</t>
    </rPh>
    <rPh sb="11" eb="12">
      <t>イチ</t>
    </rPh>
    <rPh sb="14" eb="15">
      <t>ニ</t>
    </rPh>
    <phoneticPr fontId="27"/>
  </si>
  <si>
    <t>清和小学校第二校庭内</t>
    <rPh sb="0" eb="2">
      <t>セイワ</t>
    </rPh>
    <rPh sb="2" eb="5">
      <t>ショウガッコウ</t>
    </rPh>
    <rPh sb="5" eb="7">
      <t>ダイニ</t>
    </rPh>
    <rPh sb="7" eb="9">
      <t>コウテイ</t>
    </rPh>
    <rPh sb="9" eb="10">
      <t>ナイ</t>
    </rPh>
    <phoneticPr fontId="27"/>
  </si>
  <si>
    <t>花の木小学校内（旧花の木小学童）
（面積は第一含む）</t>
    <rPh sb="0" eb="1">
      <t>ハナ</t>
    </rPh>
    <rPh sb="2" eb="3">
      <t>キ</t>
    </rPh>
    <rPh sb="3" eb="6">
      <t>ショウガッコウ</t>
    </rPh>
    <rPh sb="6" eb="7">
      <t>ナイ</t>
    </rPh>
    <rPh sb="8" eb="9">
      <t>キュウ</t>
    </rPh>
    <rPh sb="9" eb="10">
      <t>ハナ</t>
    </rPh>
    <rPh sb="11" eb="12">
      <t>キ</t>
    </rPh>
    <rPh sb="12" eb="13">
      <t>ショウ</t>
    </rPh>
    <rPh sb="13" eb="15">
      <t>ガクドウ</t>
    </rPh>
    <rPh sb="18" eb="20">
      <t>メンセキ</t>
    </rPh>
    <rPh sb="21" eb="23">
      <t>ダイイチ</t>
    </rPh>
    <rPh sb="23" eb="24">
      <t>フク</t>
    </rPh>
    <phoneticPr fontId="5"/>
  </si>
  <si>
    <t>花の木小学校内（旧花の木小学童）
（面積は第二含む）</t>
    <rPh sb="0" eb="1">
      <t>ハナ</t>
    </rPh>
    <rPh sb="2" eb="3">
      <t>キ</t>
    </rPh>
    <rPh sb="3" eb="6">
      <t>ショウガッコウ</t>
    </rPh>
    <rPh sb="6" eb="7">
      <t>ナイ</t>
    </rPh>
    <rPh sb="8" eb="9">
      <t>キュウ</t>
    </rPh>
    <rPh sb="9" eb="10">
      <t>ハナ</t>
    </rPh>
    <rPh sb="11" eb="12">
      <t>キ</t>
    </rPh>
    <rPh sb="12" eb="13">
      <t>ショウ</t>
    </rPh>
    <rPh sb="13" eb="15">
      <t>ガクドウ</t>
    </rPh>
    <rPh sb="18" eb="20">
      <t>メンセキ</t>
    </rPh>
    <rPh sb="21" eb="23">
      <t>ダイニ</t>
    </rPh>
    <rPh sb="23" eb="24">
      <t>フク</t>
    </rPh>
    <phoneticPr fontId="5"/>
  </si>
  <si>
    <t>東水元小学校内（旧さかえ第一学童）</t>
    <rPh sb="0" eb="1">
      <t>ヒガシ</t>
    </rPh>
    <rPh sb="1" eb="3">
      <t>ミズモト</t>
    </rPh>
    <rPh sb="3" eb="6">
      <t>ショウガッコウ</t>
    </rPh>
    <rPh sb="6" eb="7">
      <t>ナイ</t>
    </rPh>
    <phoneticPr fontId="2"/>
  </si>
  <si>
    <t>本田小学校</t>
  </si>
  <si>
    <t>3年～6年</t>
  </si>
  <si>
    <t>1年～6年</t>
  </si>
  <si>
    <t>梅田小学校</t>
    <rPh sb="0" eb="2">
      <t>ウメダ</t>
    </rPh>
    <phoneticPr fontId="26"/>
  </si>
  <si>
    <t>1年～6年</t>
    <rPh sb="1" eb="2">
      <t>ネン</t>
    </rPh>
    <rPh sb="4" eb="5">
      <t>ネン</t>
    </rPh>
    <phoneticPr fontId="26"/>
  </si>
  <si>
    <t>渋江小学校</t>
    <rPh sb="0" eb="2">
      <t>シブエ</t>
    </rPh>
    <phoneticPr fontId="26"/>
  </si>
  <si>
    <t>南綾瀬小学校</t>
    <rPh sb="0" eb="1">
      <t>ミナミ</t>
    </rPh>
    <rPh sb="1" eb="3">
      <t>アヤセ</t>
    </rPh>
    <rPh sb="3" eb="6">
      <t>ショウガッコウ</t>
    </rPh>
    <phoneticPr fontId="26"/>
  </si>
  <si>
    <t>上千葉小学校</t>
    <rPh sb="0" eb="1">
      <t>カミ</t>
    </rPh>
    <rPh sb="1" eb="3">
      <t>チバ</t>
    </rPh>
    <phoneticPr fontId="26"/>
  </si>
  <si>
    <t>堀切小学校</t>
    <rPh sb="0" eb="2">
      <t>ホリキリ</t>
    </rPh>
    <phoneticPr fontId="26"/>
  </si>
  <si>
    <t>奥戸小学校</t>
    <rPh sb="0" eb="2">
      <t>オクド</t>
    </rPh>
    <rPh sb="2" eb="5">
      <t>ショウガッコウ</t>
    </rPh>
    <phoneticPr fontId="26"/>
  </si>
  <si>
    <t>2年～6年</t>
  </si>
  <si>
    <t>上平井小学校</t>
  </si>
  <si>
    <t>二上小学校</t>
    <rPh sb="0" eb="2">
      <t>フタガミ</t>
    </rPh>
    <rPh sb="2" eb="5">
      <t>ショウガッコウ</t>
    </rPh>
    <phoneticPr fontId="26"/>
  </si>
  <si>
    <t>小松南小学校</t>
    <rPh sb="0" eb="2">
      <t>コマツ</t>
    </rPh>
    <rPh sb="2" eb="3">
      <t>ミナミ</t>
    </rPh>
    <phoneticPr fontId="26"/>
  </si>
  <si>
    <t>高砂小学校</t>
    <rPh sb="0" eb="2">
      <t>タカサゴ</t>
    </rPh>
    <phoneticPr fontId="26"/>
  </si>
  <si>
    <t>新宿小学校</t>
    <rPh sb="0" eb="2">
      <t>ニイジュク</t>
    </rPh>
    <phoneticPr fontId="26"/>
  </si>
  <si>
    <t>住吉小学校</t>
    <rPh sb="0" eb="2">
      <t>スミヨシ</t>
    </rPh>
    <rPh sb="2" eb="5">
      <t>ショウガッコウ</t>
    </rPh>
    <phoneticPr fontId="26"/>
  </si>
  <si>
    <t>2年～6年</t>
    <rPh sb="1" eb="2">
      <t>ネン</t>
    </rPh>
    <rPh sb="4" eb="5">
      <t>ネン</t>
    </rPh>
    <phoneticPr fontId="26"/>
  </si>
  <si>
    <t>亀青小学校</t>
    <rPh sb="0" eb="1">
      <t>カメ</t>
    </rPh>
    <rPh sb="1" eb="2">
      <t>アオ</t>
    </rPh>
    <phoneticPr fontId="26"/>
  </si>
  <si>
    <t>道上小学校</t>
    <rPh sb="0" eb="1">
      <t>ミチ</t>
    </rPh>
    <rPh sb="1" eb="2">
      <t>ウエ</t>
    </rPh>
    <rPh sb="2" eb="5">
      <t>ショウガッコウ</t>
    </rPh>
    <phoneticPr fontId="26"/>
  </si>
  <si>
    <t>3年～6年</t>
    <rPh sb="1" eb="2">
      <t>ネン</t>
    </rPh>
    <rPh sb="4" eb="5">
      <t>ネン</t>
    </rPh>
    <phoneticPr fontId="26"/>
  </si>
  <si>
    <t>金町小学校</t>
    <rPh sb="0" eb="2">
      <t>カナマチ</t>
    </rPh>
    <rPh sb="2" eb="5">
      <t>ショウガッコウ</t>
    </rPh>
    <phoneticPr fontId="26"/>
  </si>
  <si>
    <t>末広小学校</t>
  </si>
  <si>
    <t>柴又小学校</t>
    <rPh sb="0" eb="2">
      <t>シバマタ</t>
    </rPh>
    <rPh sb="2" eb="5">
      <t>ショウガッコウ</t>
    </rPh>
    <phoneticPr fontId="26"/>
  </si>
  <si>
    <t>鎌倉小学校</t>
    <rPh sb="0" eb="2">
      <t>カマクラ</t>
    </rPh>
    <rPh sb="2" eb="3">
      <t>ショウ</t>
    </rPh>
    <rPh sb="3" eb="5">
      <t>ガッコウ</t>
    </rPh>
    <phoneticPr fontId="26"/>
  </si>
  <si>
    <t>水元小学校</t>
  </si>
  <si>
    <t>こすげ小学校</t>
  </si>
  <si>
    <t>半田小学校</t>
    <rPh sb="0" eb="2">
      <t>ハンダ</t>
    </rPh>
    <rPh sb="2" eb="5">
      <t>ショウガッコウ</t>
    </rPh>
    <phoneticPr fontId="26"/>
  </si>
  <si>
    <t>宝木塚小学校</t>
    <rPh sb="0" eb="1">
      <t>タカラ</t>
    </rPh>
    <rPh sb="1" eb="2">
      <t>キ</t>
    </rPh>
    <rPh sb="2" eb="3">
      <t>ツカ</t>
    </rPh>
    <rPh sb="3" eb="6">
      <t>ショウガッコウ</t>
    </rPh>
    <phoneticPr fontId="26"/>
  </si>
  <si>
    <t>青戸小学校</t>
    <rPh sb="0" eb="2">
      <t>アオト</t>
    </rPh>
    <rPh sb="2" eb="3">
      <t>ショウ</t>
    </rPh>
    <rPh sb="3" eb="5">
      <t>ガッコウ</t>
    </rPh>
    <phoneticPr fontId="26"/>
  </si>
  <si>
    <t>清和小学校</t>
    <rPh sb="0" eb="2">
      <t>セイワ</t>
    </rPh>
    <rPh sb="2" eb="5">
      <t>ショウガッコウ</t>
    </rPh>
    <phoneticPr fontId="26"/>
  </si>
  <si>
    <t>木根川小学校</t>
  </si>
  <si>
    <t>中之台小学校</t>
    <rPh sb="0" eb="1">
      <t>ナカ</t>
    </rPh>
    <rPh sb="1" eb="2">
      <t>ノ</t>
    </rPh>
    <rPh sb="2" eb="3">
      <t>ダイ</t>
    </rPh>
    <rPh sb="3" eb="6">
      <t>ショウガッコウ</t>
    </rPh>
    <phoneticPr fontId="26"/>
  </si>
  <si>
    <t>綾南小学校</t>
    <rPh sb="0" eb="2">
      <t>リョウナン</t>
    </rPh>
    <rPh sb="2" eb="5">
      <t>ショウガッコウ</t>
    </rPh>
    <phoneticPr fontId="26"/>
  </si>
  <si>
    <t>川端小学校</t>
    <rPh sb="0" eb="2">
      <t>カワバタ</t>
    </rPh>
    <rPh sb="2" eb="5">
      <t>ショウガッコウ</t>
    </rPh>
    <phoneticPr fontId="26"/>
  </si>
  <si>
    <t>北野小学校</t>
  </si>
  <si>
    <t>白鳥小学校</t>
    <rPh sb="0" eb="2">
      <t>シラトリ</t>
    </rPh>
    <phoneticPr fontId="26"/>
  </si>
  <si>
    <t>松上小学校</t>
    <rPh sb="0" eb="1">
      <t>マツ</t>
    </rPh>
    <rPh sb="1" eb="2">
      <t>ウエ</t>
    </rPh>
    <rPh sb="2" eb="5">
      <t>ショウガッコウ</t>
    </rPh>
    <phoneticPr fontId="26"/>
  </si>
  <si>
    <t>西小菅小学校</t>
    <rPh sb="0" eb="1">
      <t>ニシ</t>
    </rPh>
    <rPh sb="1" eb="3">
      <t>コスゲ</t>
    </rPh>
    <rPh sb="3" eb="6">
      <t>ショウガッコウ</t>
    </rPh>
    <phoneticPr fontId="26"/>
  </si>
  <si>
    <t>柴原小学校</t>
    <rPh sb="0" eb="2">
      <t>シバハラ</t>
    </rPh>
    <rPh sb="2" eb="5">
      <t>ショウガッコウ</t>
    </rPh>
    <phoneticPr fontId="26"/>
  </si>
  <si>
    <t>中青戸小学校</t>
  </si>
  <si>
    <t>南奥戸小学校</t>
  </si>
  <si>
    <t>東綾瀬小学校</t>
    <rPh sb="0" eb="3">
      <t>ヒガシアヤセ</t>
    </rPh>
    <rPh sb="3" eb="4">
      <t>ショウ</t>
    </rPh>
    <rPh sb="4" eb="6">
      <t>ガッコウ</t>
    </rPh>
    <phoneticPr fontId="26"/>
  </si>
  <si>
    <t>4年～6年</t>
    <rPh sb="1" eb="2">
      <t>ネン</t>
    </rPh>
    <rPh sb="4" eb="5">
      <t>ネン</t>
    </rPh>
    <phoneticPr fontId="26"/>
  </si>
  <si>
    <t>原田小学校</t>
    <rPh sb="0" eb="2">
      <t>ハラダ</t>
    </rPh>
    <phoneticPr fontId="26"/>
  </si>
  <si>
    <t>東柴又小学校</t>
  </si>
  <si>
    <t>飯塚小学校</t>
    <rPh sb="0" eb="2">
      <t>イイヅカ</t>
    </rPh>
    <rPh sb="2" eb="5">
      <t>ショウガッコウ</t>
    </rPh>
    <phoneticPr fontId="26"/>
  </si>
  <si>
    <t>西亀有小学校</t>
  </si>
  <si>
    <t>花の木小学校</t>
  </si>
  <si>
    <t>上小松小学校</t>
    <rPh sb="0" eb="1">
      <t>カミ</t>
    </rPh>
    <rPh sb="1" eb="3">
      <t>コマツ</t>
    </rPh>
    <rPh sb="3" eb="6">
      <t>ショウガッコウ</t>
    </rPh>
    <phoneticPr fontId="26"/>
  </si>
  <si>
    <t>幸田小学校</t>
    <rPh sb="0" eb="2">
      <t>コウダ</t>
    </rPh>
    <phoneticPr fontId="26"/>
  </si>
  <si>
    <t>細田小学校</t>
    <rPh sb="0" eb="2">
      <t>ホソダ</t>
    </rPh>
    <rPh sb="2" eb="5">
      <t>ショウガッコウ</t>
    </rPh>
    <phoneticPr fontId="26"/>
  </si>
  <si>
    <t>東金町小学校</t>
    <rPh sb="0" eb="3">
      <t>ヒガシカナマチ</t>
    </rPh>
    <phoneticPr fontId="26"/>
  </si>
  <si>
    <t>東水元小学校</t>
    <rPh sb="0" eb="3">
      <t>ヒガシミズモト</t>
    </rPh>
    <rPh sb="3" eb="6">
      <t>ショウガッコウ</t>
    </rPh>
    <phoneticPr fontId="26"/>
  </si>
  <si>
    <t>よつぎ小学校</t>
    <rPh sb="3" eb="6">
      <t>ショウガッコウ</t>
    </rPh>
    <phoneticPr fontId="26"/>
  </si>
  <si>
    <t>H17.1</t>
  </si>
  <si>
    <t>H17.11</t>
  </si>
  <si>
    <t>H17.12</t>
  </si>
  <si>
    <t>H14.9</t>
  </si>
  <si>
    <t>H18.5</t>
  </si>
  <si>
    <t>H16.10</t>
  </si>
  <si>
    <t>H17.10</t>
  </si>
  <si>
    <t>H17.6</t>
  </si>
  <si>
    <t>H16.2</t>
  </si>
  <si>
    <t>H15.9</t>
  </si>
  <si>
    <t>H16.11</t>
  </si>
  <si>
    <t>H16.1</t>
  </si>
  <si>
    <t>H15.12</t>
  </si>
  <si>
    <t>H16.12</t>
  </si>
  <si>
    <t>H15.11</t>
  </si>
  <si>
    <t>H18.6</t>
  </si>
  <si>
    <t>葛飾小学校</t>
    <rPh sb="0" eb="2">
      <t>カツシカ</t>
    </rPh>
    <rPh sb="2" eb="5">
      <t>ショウガッコウ</t>
    </rPh>
    <phoneticPr fontId="26"/>
  </si>
  <si>
    <t>カ　小規模多機能型居宅介護</t>
    <phoneticPr fontId="2"/>
  </si>
  <si>
    <t>キ　看護小規模多機能型居宅介護</t>
    <rPh sb="2" eb="4">
      <t>カンゴ</t>
    </rPh>
    <phoneticPr fontId="2"/>
  </si>
  <si>
    <t>ク　ケアハウス（介護専用型）</t>
    <phoneticPr fontId="2"/>
  </si>
  <si>
    <t>ケ　短期入所生活介護（ショートステイ）</t>
    <phoneticPr fontId="2"/>
  </si>
  <si>
    <t>コ　夜間対応型訪問介護</t>
    <phoneticPr fontId="2"/>
  </si>
  <si>
    <t>サ　定期巡回・随時対応型訪問介護看護</t>
    <phoneticPr fontId="2"/>
  </si>
  <si>
    <t>［６］２（３）カ　小規模多機能型居宅介護</t>
    <phoneticPr fontId="2"/>
  </si>
  <si>
    <t>［６］２（３）キ　看護小規模多機能型居宅介護</t>
    <rPh sb="9" eb="11">
      <t>カンゴ</t>
    </rPh>
    <phoneticPr fontId="4"/>
  </si>
  <si>
    <t>［６］２（３）ク　ケアハウス（介護専用型）</t>
    <rPh sb="15" eb="17">
      <t>カイゴ</t>
    </rPh>
    <rPh sb="17" eb="19">
      <t>センヨウ</t>
    </rPh>
    <rPh sb="19" eb="20">
      <t>カタ</t>
    </rPh>
    <phoneticPr fontId="4"/>
  </si>
  <si>
    <t>［６］２（３）ケ　短期入所生活介護（ショートステイ）</t>
    <rPh sb="9" eb="11">
      <t>タンキ</t>
    </rPh>
    <rPh sb="11" eb="13">
      <t>ニュウショ</t>
    </rPh>
    <rPh sb="13" eb="15">
      <t>セイカツ</t>
    </rPh>
    <rPh sb="15" eb="17">
      <t>カイゴ</t>
    </rPh>
    <phoneticPr fontId="4"/>
  </si>
  <si>
    <t>［６］２（３）コ　夜間対応型訪問介護</t>
    <rPh sb="9" eb="11">
      <t>ヤカン</t>
    </rPh>
    <rPh sb="11" eb="14">
      <t>タイオウガタ</t>
    </rPh>
    <rPh sb="14" eb="16">
      <t>ホウモン</t>
    </rPh>
    <rPh sb="16" eb="18">
      <t>カイゴ</t>
    </rPh>
    <phoneticPr fontId="4"/>
  </si>
  <si>
    <t>［６］２（３）サ　定期巡回・随時対応型訪問介護看護</t>
    <rPh sb="9" eb="11">
      <t>テイキ</t>
    </rPh>
    <rPh sb="11" eb="13">
      <t>ジュンカイ</t>
    </rPh>
    <rPh sb="14" eb="16">
      <t>ズイジ</t>
    </rPh>
    <rPh sb="16" eb="18">
      <t>タイオウ</t>
    </rPh>
    <rPh sb="18" eb="19">
      <t>ガタ</t>
    </rPh>
    <rPh sb="19" eb="21">
      <t>ホウモン</t>
    </rPh>
    <rPh sb="21" eb="23">
      <t>カイゴ</t>
    </rPh>
    <rPh sb="23" eb="25">
      <t>カンゴ</t>
    </rPh>
    <phoneticPr fontId="4"/>
  </si>
  <si>
    <t>（１）加入状況</t>
    <phoneticPr fontId="2"/>
  </si>
  <si>
    <t>（２）給付状況（月平均）</t>
    <phoneticPr fontId="2"/>
  </si>
  <si>
    <t>（３）療養給付費用額</t>
    <phoneticPr fontId="2"/>
  </si>
  <si>
    <t>（４）一人当たり費用額、一部負担額</t>
    <phoneticPr fontId="2"/>
  </si>
  <si>
    <t>２　防災、生活安全</t>
    <rPh sb="5" eb="7">
      <t>セイカツ</t>
    </rPh>
    <rPh sb="7" eb="9">
      <t>アンゼン</t>
    </rPh>
    <phoneticPr fontId="2"/>
  </si>
  <si>
    <t>３　地域活動</t>
    <phoneticPr fontId="2"/>
  </si>
  <si>
    <t>（戸籍住民課）</t>
    <rPh sb="1" eb="3">
      <t>コセキ</t>
    </rPh>
    <rPh sb="3" eb="5">
      <t>ジュウミン</t>
    </rPh>
    <rPh sb="5" eb="6">
      <t>カ</t>
    </rPh>
    <phoneticPr fontId="4"/>
  </si>
  <si>
    <t>［４］２　国民健康保険・退職者医療保険</t>
    <phoneticPr fontId="2"/>
  </si>
  <si>
    <t>［４］３　後期高齢者医療保険</t>
    <rPh sb="5" eb="7">
      <t>コウキ</t>
    </rPh>
    <rPh sb="7" eb="10">
      <t>コウレイシャ</t>
    </rPh>
    <rPh sb="10" eb="12">
      <t>イリョウ</t>
    </rPh>
    <rPh sb="12" eb="14">
      <t>ホケン</t>
    </rPh>
    <phoneticPr fontId="33"/>
  </si>
  <si>
    <t>延べ利用者数
(人)</t>
    <rPh sb="0" eb="1">
      <t>ノ</t>
    </rPh>
    <rPh sb="2" eb="4">
      <t>リヨウ</t>
    </rPh>
    <rPh sb="4" eb="5">
      <t>シャ</t>
    </rPh>
    <rPh sb="5" eb="6">
      <t>スウ</t>
    </rPh>
    <rPh sb="8" eb="9">
      <t>ヒト</t>
    </rPh>
    <phoneticPr fontId="2"/>
  </si>
  <si>
    <t>エ　児童・生徒・園児数及び学級数の推移</t>
    <rPh sb="2" eb="4">
      <t>ジドウ</t>
    </rPh>
    <rPh sb="5" eb="7">
      <t>セイト</t>
    </rPh>
    <rPh sb="11" eb="12">
      <t>オヨ</t>
    </rPh>
    <rPh sb="13" eb="15">
      <t>ガッキュウ</t>
    </rPh>
    <rPh sb="15" eb="16">
      <t>スウ</t>
    </rPh>
    <phoneticPr fontId="4"/>
  </si>
  <si>
    <t>エ　児童・生徒・園児数及び学級数の推移</t>
    <rPh sb="11" eb="12">
      <t>オヨ</t>
    </rPh>
    <rPh sb="13" eb="15">
      <t>ガッキュウ</t>
    </rPh>
    <rPh sb="15" eb="16">
      <t>スウ</t>
    </rPh>
    <phoneticPr fontId="2"/>
  </si>
  <si>
    <t>［７］２（１）エ　児童・生徒・園児数及び学級数の推移</t>
    <phoneticPr fontId="4"/>
  </si>
  <si>
    <t>延宿泊人数(人)</t>
    <rPh sb="0" eb="1">
      <t>ノ</t>
    </rPh>
    <rPh sb="1" eb="3">
      <t>シュクハク</t>
    </rPh>
    <rPh sb="3" eb="5">
      <t>ニンズウ</t>
    </rPh>
    <rPh sb="6" eb="7">
      <t>ヒト</t>
    </rPh>
    <phoneticPr fontId="4"/>
  </si>
  <si>
    <t>登録者数
(人)</t>
    <rPh sb="6" eb="7">
      <t>ヒト</t>
    </rPh>
    <phoneticPr fontId="4"/>
  </si>
  <si>
    <t>R3.6.2</t>
  </si>
  <si>
    <t>H21.10.17</t>
  </si>
  <si>
    <t>H21.6</t>
  </si>
  <si>
    <t>S24.1.10</t>
  </si>
  <si>
    <t>H23.2</t>
  </si>
  <si>
    <t>S52.6.1</t>
  </si>
  <si>
    <t>S52.6</t>
  </si>
  <si>
    <t>S52.10.1</t>
  </si>
  <si>
    <t>S56.10</t>
  </si>
  <si>
    <t>S57.6.1</t>
  </si>
  <si>
    <t>S57.6</t>
  </si>
  <si>
    <t>S62.6.25</t>
  </si>
  <si>
    <t>S62.6</t>
  </si>
  <si>
    <t>H8.12.7</t>
  </si>
  <si>
    <t>H8.12</t>
  </si>
  <si>
    <t>H11.6</t>
  </si>
  <si>
    <t>H16.5.12</t>
  </si>
  <si>
    <t>H7.1</t>
  </si>
  <si>
    <t>H23.4.2</t>
  </si>
  <si>
    <t>H22.11</t>
  </si>
  <si>
    <t>H28.3.26</t>
  </si>
  <si>
    <t>H27.12</t>
  </si>
  <si>
    <t>葛飾にいじゅくみらい公園運動場</t>
    <rPh sb="0" eb="2">
      <t>カツシカ</t>
    </rPh>
    <rPh sb="10" eb="12">
      <t>コウエン</t>
    </rPh>
    <rPh sb="12" eb="15">
      <t>ウンドウジョウ</t>
    </rPh>
    <phoneticPr fontId="4"/>
  </si>
  <si>
    <t>ボランティア</t>
    <phoneticPr fontId="2"/>
  </si>
  <si>
    <t>東京かつしか赤十字母子医療ｾﾝﾀｰ内</t>
    <rPh sb="0" eb="2">
      <t>トウキョウ</t>
    </rPh>
    <rPh sb="6" eb="9">
      <t>セキジュウジ</t>
    </rPh>
    <rPh sb="9" eb="11">
      <t>ボシ</t>
    </rPh>
    <rPh sb="11" eb="13">
      <t>イリョウ</t>
    </rPh>
    <rPh sb="17" eb="18">
      <t>ナイ</t>
    </rPh>
    <phoneticPr fontId="4"/>
  </si>
  <si>
    <t>新宿3-7-1</t>
    <rPh sb="0" eb="2">
      <t>シンジュク</t>
    </rPh>
    <phoneticPr fontId="4"/>
  </si>
  <si>
    <t>立石6-33-1</t>
    <phoneticPr fontId="2"/>
  </si>
  <si>
    <t>(-)</t>
  </si>
  <si>
    <t>金町1-10-5</t>
  </si>
  <si>
    <t>白鳥4-19-10</t>
  </si>
  <si>
    <t>さつき</t>
  </si>
  <si>
    <t>地盤沈下</t>
    <rPh sb="0" eb="2">
      <t>ジバン</t>
    </rPh>
    <rPh sb="2" eb="4">
      <t>チンカ</t>
    </rPh>
    <phoneticPr fontId="2"/>
  </si>
  <si>
    <t>土壌汚染</t>
    <rPh sb="0" eb="2">
      <t>ドジョウ</t>
    </rPh>
    <rPh sb="2" eb="4">
      <t>オセン</t>
    </rPh>
    <phoneticPr fontId="2"/>
  </si>
  <si>
    <t>来場者数（人）</t>
    <rPh sb="0" eb="3">
      <t>ライジョウシャ</t>
    </rPh>
    <rPh sb="3" eb="4">
      <t>スウ</t>
    </rPh>
    <rPh sb="5" eb="6">
      <t>ヒト</t>
    </rPh>
    <phoneticPr fontId="2"/>
  </si>
  <si>
    <t>研修室
利用件数
（件）</t>
    <rPh sb="0" eb="3">
      <t>ケンシュウシツ</t>
    </rPh>
    <rPh sb="4" eb="6">
      <t>リヨウ</t>
    </rPh>
    <rPh sb="6" eb="8">
      <t>ケンスウ</t>
    </rPh>
    <rPh sb="10" eb="11">
      <t>ケン</t>
    </rPh>
    <phoneticPr fontId="2"/>
  </si>
  <si>
    <t>ﾘﾕｰｽ家具提供件数（件）</t>
    <rPh sb="6" eb="8">
      <t>テイキョウ</t>
    </rPh>
    <rPh sb="8" eb="10">
      <t>ケンスウ</t>
    </rPh>
    <rPh sb="11" eb="12">
      <t>ケン</t>
    </rPh>
    <phoneticPr fontId="2"/>
  </si>
  <si>
    <r>
      <t xml:space="preserve">不燃ごみ
</t>
    </r>
    <r>
      <rPr>
        <sz val="8"/>
        <rFont val="ＭＳ ゴシック"/>
        <family val="3"/>
        <charset val="128"/>
      </rPr>
      <t>（燃やさないごみ）</t>
    </r>
    <phoneticPr fontId="4"/>
  </si>
  <si>
    <r>
      <t xml:space="preserve">可燃ごみ
</t>
    </r>
    <r>
      <rPr>
        <sz val="8"/>
        <rFont val="ＭＳ ゴシック"/>
        <family val="3"/>
        <charset val="128"/>
      </rPr>
      <t>（燃やす
　ごみ）</t>
    </r>
    <phoneticPr fontId="4"/>
  </si>
  <si>
    <t>（リサイクル清掃課）</t>
    <rPh sb="6" eb="8">
      <t>セイソウ</t>
    </rPh>
    <rPh sb="8" eb="9">
      <t>カ</t>
    </rPh>
    <phoneticPr fontId="4"/>
  </si>
  <si>
    <t>x</t>
  </si>
  <si>
    <t>　　　　　　　　　　　　　　　　　　　区分
産業中分類</t>
    <rPh sb="22" eb="24">
      <t>サンギョウ</t>
    </rPh>
    <rPh sb="24" eb="25">
      <t>チュウ</t>
    </rPh>
    <rPh sb="25" eb="27">
      <t>ブンルイ</t>
    </rPh>
    <phoneticPr fontId="4"/>
  </si>
  <si>
    <t>　　　　　　　　　 区分
産業中分類</t>
    <rPh sb="10" eb="12">
      <t>クブン</t>
    </rPh>
    <phoneticPr fontId="4"/>
  </si>
  <si>
    <t>　　　　　　　　　　区分
産業大分類</t>
    <rPh sb="10" eb="12">
      <t>クブン</t>
    </rPh>
    <rPh sb="15" eb="16">
      <t>ダイ</t>
    </rPh>
    <phoneticPr fontId="4"/>
  </si>
  <si>
    <t>（２）卸売業事業所数・従業者数・年間販売額</t>
    <rPh sb="5" eb="6">
      <t>ギョウ</t>
    </rPh>
    <rPh sb="6" eb="9">
      <t>ジギョウショ</t>
    </rPh>
    <rPh sb="9" eb="10">
      <t>スウ</t>
    </rPh>
    <rPh sb="13" eb="14">
      <t>モノ</t>
    </rPh>
    <phoneticPr fontId="4"/>
  </si>
  <si>
    <t>（３）小売業事業所数・従業者数・年間販売額</t>
    <rPh sb="6" eb="9">
      <t>ジギョウショ</t>
    </rPh>
    <rPh sb="9" eb="10">
      <t>スウ</t>
    </rPh>
    <phoneticPr fontId="4"/>
  </si>
  <si>
    <t>（単位：kg）</t>
    <rPh sb="1" eb="3">
      <t>タンイ</t>
    </rPh>
    <phoneticPr fontId="4"/>
  </si>
  <si>
    <t>（２）文化会館（かつしかシンフォニーヒルズ）</t>
    <phoneticPr fontId="4"/>
  </si>
  <si>
    <t>（３）亀有文化ホール（かめありリリオホール）</t>
    <phoneticPr fontId="4"/>
  </si>
  <si>
    <t>（２）文化会館（かつしかシンフォニーヒルズ）</t>
    <phoneticPr fontId="2"/>
  </si>
  <si>
    <t>（３）亀有文化ホール（かめありリリオホール）</t>
    <phoneticPr fontId="2"/>
  </si>
  <si>
    <t>［９］２（２）文化会館（かつしかシンフォニーヒルズ）</t>
    <phoneticPr fontId="4"/>
  </si>
  <si>
    <t>［９］２（３）亀有文化ホール（かめありリリオホール）</t>
    <rPh sb="7" eb="9">
      <t>カメアリ</t>
    </rPh>
    <rPh sb="9" eb="11">
      <t>ブンカ</t>
    </rPh>
    <phoneticPr fontId="4"/>
  </si>
  <si>
    <t>リハーサル室</t>
    <rPh sb="5" eb="6">
      <t>シツ</t>
    </rPh>
    <phoneticPr fontId="2"/>
  </si>
  <si>
    <t>R4.3.28</t>
  </si>
  <si>
    <t>消防団</t>
    <rPh sb="0" eb="3">
      <t>ショウボウダン</t>
    </rPh>
    <phoneticPr fontId="4"/>
  </si>
  <si>
    <t>明るい選挙推進委員</t>
    <phoneticPr fontId="4"/>
  </si>
  <si>
    <t>体育協会</t>
    <rPh sb="0" eb="2">
      <t>タイイク</t>
    </rPh>
    <rPh sb="2" eb="4">
      <t>キョウカイ</t>
    </rPh>
    <phoneticPr fontId="26"/>
  </si>
  <si>
    <t>地域スポーツクラブ</t>
    <rPh sb="0" eb="2">
      <t>チイキ</t>
    </rPh>
    <phoneticPr fontId="26"/>
  </si>
  <si>
    <t>高齢者就職相談</t>
  </si>
  <si>
    <t>訪問(下請)相談(窓口)</t>
    <rPh sb="9" eb="11">
      <t>マドグチ</t>
    </rPh>
    <phoneticPr fontId="26"/>
  </si>
  <si>
    <t>訪問(下請)相談(巡回)</t>
    <rPh sb="9" eb="11">
      <t>ジュンカイ</t>
    </rPh>
    <phoneticPr fontId="26"/>
  </si>
  <si>
    <t>若者相談(巡回)</t>
    <rPh sb="5" eb="7">
      <t>ジュンカイ</t>
    </rPh>
    <phoneticPr fontId="26"/>
  </si>
  <si>
    <t>委託事業者
管理運営施設</t>
    <rPh sb="0" eb="2">
      <t>イタク</t>
    </rPh>
    <rPh sb="2" eb="4">
      <t>ジギョウ</t>
    </rPh>
    <rPh sb="4" eb="5">
      <t>シャ</t>
    </rPh>
    <rPh sb="6" eb="8">
      <t>カンリ</t>
    </rPh>
    <rPh sb="8" eb="10">
      <t>ウンエイ</t>
    </rPh>
    <rPh sb="10" eb="12">
      <t>シセツ</t>
    </rPh>
    <phoneticPr fontId="4"/>
  </si>
  <si>
    <t>政策経営部</t>
    <rPh sb="0" eb="2">
      <t>セイサク</t>
    </rPh>
    <rPh sb="2" eb="4">
      <t>ケイエイ</t>
    </rPh>
    <rPh sb="4" eb="5">
      <t>ブ</t>
    </rPh>
    <phoneticPr fontId="2"/>
  </si>
  <si>
    <t>総務部</t>
    <rPh sb="0" eb="2">
      <t>ソウム</t>
    </rPh>
    <rPh sb="2" eb="3">
      <t>ブ</t>
    </rPh>
    <phoneticPr fontId="2"/>
  </si>
  <si>
    <t>施設部</t>
    <rPh sb="0" eb="2">
      <t>シセツ</t>
    </rPh>
    <rPh sb="2" eb="3">
      <t>ブ</t>
    </rPh>
    <phoneticPr fontId="2"/>
  </si>
  <si>
    <t>地域振興部</t>
    <rPh sb="0" eb="2">
      <t>チイキ</t>
    </rPh>
    <rPh sb="2" eb="4">
      <t>シンコウ</t>
    </rPh>
    <rPh sb="4" eb="5">
      <t>ブ</t>
    </rPh>
    <phoneticPr fontId="2"/>
  </si>
  <si>
    <t>産業観光部</t>
    <rPh sb="0" eb="2">
      <t>サンギョウ</t>
    </rPh>
    <rPh sb="2" eb="4">
      <t>カンコウ</t>
    </rPh>
    <rPh sb="4" eb="5">
      <t>ブ</t>
    </rPh>
    <phoneticPr fontId="2"/>
  </si>
  <si>
    <t>環境部</t>
    <rPh sb="0" eb="3">
      <t>カンキョウブ</t>
    </rPh>
    <phoneticPr fontId="2"/>
  </si>
  <si>
    <t>福祉部</t>
    <rPh sb="0" eb="2">
      <t>フクシ</t>
    </rPh>
    <rPh sb="2" eb="3">
      <t>ブ</t>
    </rPh>
    <phoneticPr fontId="2"/>
  </si>
  <si>
    <t>健康部</t>
    <rPh sb="0" eb="2">
      <t>ケンコウ</t>
    </rPh>
    <rPh sb="2" eb="3">
      <t>ブ</t>
    </rPh>
    <phoneticPr fontId="2"/>
  </si>
  <si>
    <t>子育て支援部</t>
    <rPh sb="0" eb="2">
      <t>コソダ</t>
    </rPh>
    <rPh sb="3" eb="5">
      <t>シエン</t>
    </rPh>
    <rPh sb="5" eb="6">
      <t>ブ</t>
    </rPh>
    <phoneticPr fontId="2"/>
  </si>
  <si>
    <t>都市整備部</t>
    <rPh sb="0" eb="2">
      <t>トシ</t>
    </rPh>
    <rPh sb="2" eb="4">
      <t>セイビ</t>
    </rPh>
    <rPh sb="4" eb="5">
      <t>ブ</t>
    </rPh>
    <phoneticPr fontId="2"/>
  </si>
  <si>
    <t>会計管理室</t>
    <rPh sb="0" eb="2">
      <t>カイケイ</t>
    </rPh>
    <rPh sb="2" eb="4">
      <t>カンリ</t>
    </rPh>
    <rPh sb="4" eb="5">
      <t>シツ</t>
    </rPh>
    <phoneticPr fontId="2"/>
  </si>
  <si>
    <t>教育委員会事務局</t>
    <rPh sb="0" eb="2">
      <t>キョウイク</t>
    </rPh>
    <rPh sb="2" eb="5">
      <t>イインカイ</t>
    </rPh>
    <rPh sb="5" eb="8">
      <t>ジムキョク</t>
    </rPh>
    <phoneticPr fontId="2"/>
  </si>
  <si>
    <t>［４］国民年金、国民健康保険、後期高齢者医療保険</t>
    <rPh sb="3" eb="5">
      <t>コクミン</t>
    </rPh>
    <rPh sb="5" eb="7">
      <t>ネンキン</t>
    </rPh>
    <rPh sb="15" eb="17">
      <t>コウキ</t>
    </rPh>
    <rPh sb="17" eb="20">
      <t>コウレイシャ</t>
    </rPh>
    <rPh sb="20" eb="22">
      <t>イリョウ</t>
    </rPh>
    <rPh sb="22" eb="24">
      <t>ホケン</t>
    </rPh>
    <phoneticPr fontId="2"/>
  </si>
  <si>
    <t>〔４〕国民年金、国民健康保険、後期高齢者医療保険</t>
    <phoneticPr fontId="2"/>
  </si>
  <si>
    <t>〔４〕国民年金、国民健康保険、後期高齢者医療保険</t>
    <phoneticPr fontId="4"/>
  </si>
  <si>
    <t>すぐやる課分室</t>
    <phoneticPr fontId="4"/>
  </si>
  <si>
    <t>白鳥3-32-11</t>
    <rPh sb="0" eb="2">
      <t>シラトリ</t>
    </rPh>
    <phoneticPr fontId="26"/>
  </si>
  <si>
    <t>H22.4.1</t>
  </si>
  <si>
    <t>区民ｻｰﾋﾞｽｺｰﾅｰ</t>
    <rPh sb="0" eb="2">
      <t>クミン</t>
    </rPh>
    <phoneticPr fontId="4"/>
  </si>
  <si>
    <t>施設維持課分室</t>
    <rPh sb="0" eb="2">
      <t>シセツ</t>
    </rPh>
    <rPh sb="2" eb="4">
      <t>イジ</t>
    </rPh>
    <rPh sb="4" eb="5">
      <t>カ</t>
    </rPh>
    <phoneticPr fontId="26"/>
  </si>
  <si>
    <t>東新小岩8-9-18</t>
  </si>
  <si>
    <t>施設部</t>
  </si>
  <si>
    <t>産業観光部</t>
  </si>
  <si>
    <t>健康部</t>
  </si>
  <si>
    <t>子育て支援部</t>
  </si>
  <si>
    <t>都市整備部</t>
  </si>
  <si>
    <t>会計管理室</t>
  </si>
  <si>
    <t>教育委員会事務局</t>
  </si>
  <si>
    <t>施設維持課</t>
    <rPh sb="0" eb="2">
      <t>シセツ</t>
    </rPh>
    <rPh sb="2" eb="4">
      <t>イジ</t>
    </rPh>
    <rPh sb="4" eb="5">
      <t>カ</t>
    </rPh>
    <phoneticPr fontId="2"/>
  </si>
  <si>
    <t>すぐやる課分室</t>
  </si>
  <si>
    <t>１日当たり</t>
    <phoneticPr fontId="4"/>
  </si>
  <si>
    <t>１か月当たり</t>
    <rPh sb="3" eb="4">
      <t>ア</t>
    </rPh>
    <phoneticPr fontId="4"/>
  </si>
  <si>
    <t>立石休日応急診療所</t>
    <phoneticPr fontId="4"/>
  </si>
  <si>
    <t>金町休日応急診療所</t>
    <rPh sb="0" eb="2">
      <t>カナマチ</t>
    </rPh>
    <phoneticPr fontId="4"/>
  </si>
  <si>
    <t>ひまわり歯科診療所</t>
    <phoneticPr fontId="4"/>
  </si>
  <si>
    <t>たんぽぽ歯科診療所</t>
    <phoneticPr fontId="4"/>
  </si>
  <si>
    <t>（ア）施設</t>
    <rPh sb="3" eb="5">
      <t>シセツ</t>
    </rPh>
    <phoneticPr fontId="4"/>
  </si>
  <si>
    <t>（イ）休日応急診療所　利用状況</t>
    <phoneticPr fontId="4"/>
  </si>
  <si>
    <t>（ウ）休日応急診療所　月別利用状況</t>
    <phoneticPr fontId="4"/>
  </si>
  <si>
    <t>（エ）歯科診療所　利用状況</t>
    <phoneticPr fontId="4"/>
  </si>
  <si>
    <t>H元.9</t>
    <rPh sb="1" eb="2">
      <t>モト</t>
    </rPh>
    <phoneticPr fontId="4"/>
  </si>
  <si>
    <t>H元.10.1</t>
    <rPh sb="1" eb="2">
      <t>モト</t>
    </rPh>
    <phoneticPr fontId="2"/>
  </si>
  <si>
    <t>H元.2</t>
    <rPh sb="1" eb="2">
      <t>モト</t>
    </rPh>
    <phoneticPr fontId="2"/>
  </si>
  <si>
    <t>R元.10</t>
    <rPh sb="1" eb="2">
      <t>モト</t>
    </rPh>
    <phoneticPr fontId="2"/>
  </si>
  <si>
    <t>R元.10</t>
    <rPh sb="1" eb="2">
      <t>モト</t>
    </rPh>
    <phoneticPr fontId="4"/>
  </si>
  <si>
    <t>H元.9</t>
    <rPh sb="1" eb="2">
      <t>モト</t>
    </rPh>
    <phoneticPr fontId="2"/>
  </si>
  <si>
    <t>H元.10.20</t>
    <rPh sb="1" eb="2">
      <t>モト</t>
    </rPh>
    <phoneticPr fontId="2"/>
  </si>
  <si>
    <t>H元.4.29</t>
    <rPh sb="1" eb="2">
      <t>モト</t>
    </rPh>
    <phoneticPr fontId="2"/>
  </si>
  <si>
    <t>H元.4</t>
    <rPh sb="1" eb="2">
      <t>モト</t>
    </rPh>
    <phoneticPr fontId="4"/>
  </si>
  <si>
    <t>H元.10.1</t>
    <rPh sb="1" eb="2">
      <t>モト</t>
    </rPh>
    <phoneticPr fontId="2"/>
  </si>
  <si>
    <t>H元.9</t>
    <phoneticPr fontId="4"/>
  </si>
  <si>
    <t>H元.3.11</t>
    <rPh sb="1" eb="2">
      <t>モト</t>
    </rPh>
    <phoneticPr fontId="2"/>
  </si>
  <si>
    <t>H元.4.1</t>
  </si>
  <si>
    <t>H元.6.27</t>
  </si>
  <si>
    <t>H元.11.30</t>
  </si>
  <si>
    <t>剪定枝葉（㎡）
(チップ・堆肥）</t>
    <rPh sb="0" eb="2">
      <t>センテイ</t>
    </rPh>
    <rPh sb="13" eb="15">
      <t>タイヒ</t>
    </rPh>
    <phoneticPr fontId="4"/>
  </si>
  <si>
    <t>H元.4.1</t>
    <rPh sb="1" eb="2">
      <t>モト</t>
    </rPh>
    <phoneticPr fontId="2"/>
  </si>
  <si>
    <t>H元.3</t>
    <rPh sb="1" eb="2">
      <t>モト</t>
    </rPh>
    <phoneticPr fontId="2"/>
  </si>
  <si>
    <t>H元.10.20</t>
    <rPh sb="1" eb="2">
      <t>モト</t>
    </rPh>
    <phoneticPr fontId="2"/>
  </si>
  <si>
    <t>本館 S37.5
新館 S53.4</t>
    <rPh sb="0" eb="2">
      <t>ホンカン</t>
    </rPh>
    <rPh sb="9" eb="11">
      <t>シンカン</t>
    </rPh>
    <phoneticPr fontId="26"/>
  </si>
  <si>
    <t>S37.5</t>
    <phoneticPr fontId="2"/>
  </si>
  <si>
    <t>H4.3</t>
    <phoneticPr fontId="2"/>
  </si>
  <si>
    <t>H元.9</t>
    <rPh sb="1" eb="2">
      <t>モト</t>
    </rPh>
    <phoneticPr fontId="2"/>
  </si>
  <si>
    <t>道路補修課内、H17名称変更、
H19移転、H29移転</t>
    <phoneticPr fontId="4"/>
  </si>
  <si>
    <t>H21名称変更、H29移転</t>
    <rPh sb="11" eb="13">
      <t>イテン</t>
    </rPh>
    <phoneticPr fontId="4"/>
  </si>
  <si>
    <t>H12移管、H17名称変更</t>
    <rPh sb="9" eb="11">
      <t>メイショウ</t>
    </rPh>
    <rPh sb="11" eb="13">
      <t>ヘンコウ</t>
    </rPh>
    <phoneticPr fontId="4"/>
  </si>
  <si>
    <t>H20名称変更</t>
    <rPh sb="3" eb="5">
      <t>メイショウ</t>
    </rPh>
    <rPh sb="5" eb="7">
      <t>ヘンコウ</t>
    </rPh>
    <phoneticPr fontId="4"/>
  </si>
  <si>
    <t>H11.3</t>
    <phoneticPr fontId="2"/>
  </si>
  <si>
    <t>青戸小学校内
（面積は青戸小、第二含む）</t>
    <rPh sb="0" eb="2">
      <t>アオト</t>
    </rPh>
    <rPh sb="2" eb="5">
      <t>ショウガッコウ</t>
    </rPh>
    <rPh sb="5" eb="6">
      <t>ナイ</t>
    </rPh>
    <rPh sb="8" eb="10">
      <t>メンセキ</t>
    </rPh>
    <rPh sb="11" eb="13">
      <t>アオト</t>
    </rPh>
    <rPh sb="13" eb="14">
      <t>ショウ</t>
    </rPh>
    <rPh sb="16" eb="17">
      <t>ニ</t>
    </rPh>
    <phoneticPr fontId="5"/>
  </si>
  <si>
    <t>中青戸小学校内
（面積は中青戸、第二含む）</t>
    <rPh sb="0" eb="1">
      <t>ナカ</t>
    </rPh>
    <rPh sb="1" eb="3">
      <t>アオト</t>
    </rPh>
    <rPh sb="3" eb="6">
      <t>ショウガッコウ</t>
    </rPh>
    <rPh sb="6" eb="7">
      <t>ナイ</t>
    </rPh>
    <rPh sb="12" eb="15">
      <t>ナカアオト</t>
    </rPh>
    <rPh sb="16" eb="18">
      <t>ダイニ</t>
    </rPh>
    <rPh sb="18" eb="19">
      <t>フク</t>
    </rPh>
    <phoneticPr fontId="5"/>
  </si>
  <si>
    <t>青戸小学校内
（面積は青戸小、第三含む）</t>
    <rPh sb="0" eb="2">
      <t>アオト</t>
    </rPh>
    <rPh sb="2" eb="5">
      <t>ショウガッコウ</t>
    </rPh>
    <rPh sb="5" eb="6">
      <t>ナイ</t>
    </rPh>
    <rPh sb="8" eb="10">
      <t>メンセキ</t>
    </rPh>
    <rPh sb="11" eb="13">
      <t>アオト</t>
    </rPh>
    <rPh sb="13" eb="14">
      <t>ショウ</t>
    </rPh>
    <phoneticPr fontId="5"/>
  </si>
  <si>
    <t>中青戸小学校内
（面積は第二、第三含む）</t>
    <rPh sb="0" eb="1">
      <t>ナカ</t>
    </rPh>
    <rPh sb="1" eb="3">
      <t>アオト</t>
    </rPh>
    <rPh sb="3" eb="6">
      <t>ショウガッコウ</t>
    </rPh>
    <rPh sb="6" eb="7">
      <t>ナイ</t>
    </rPh>
    <rPh sb="15" eb="17">
      <t>ダイサン</t>
    </rPh>
    <phoneticPr fontId="5"/>
  </si>
  <si>
    <t>中青戸小学校内
（面積は中青戸、第三含む）</t>
    <rPh sb="0" eb="1">
      <t>ナカ</t>
    </rPh>
    <rPh sb="1" eb="3">
      <t>アオト</t>
    </rPh>
    <rPh sb="3" eb="6">
      <t>ショウガッコウ</t>
    </rPh>
    <rPh sb="6" eb="7">
      <t>ナイ</t>
    </rPh>
    <rPh sb="12" eb="15">
      <t>ナカアオト</t>
    </rPh>
    <rPh sb="16" eb="18">
      <t>ダイサン</t>
    </rPh>
    <phoneticPr fontId="5"/>
  </si>
  <si>
    <t>南奥戸小学校第二校庭内
（面積は第二含む）</t>
    <rPh sb="0" eb="1">
      <t>ミナミ</t>
    </rPh>
    <rPh sb="1" eb="3">
      <t>オクド</t>
    </rPh>
    <rPh sb="3" eb="6">
      <t>ショウガッコウ</t>
    </rPh>
    <rPh sb="6" eb="7">
      <t>ダイ</t>
    </rPh>
    <rPh sb="7" eb="8">
      <t>２</t>
    </rPh>
    <rPh sb="8" eb="10">
      <t>コウテイ</t>
    </rPh>
    <rPh sb="10" eb="11">
      <t>ナイ</t>
    </rPh>
    <rPh sb="13" eb="15">
      <t>メンセキ</t>
    </rPh>
    <rPh sb="16" eb="18">
      <t>ダイニ</t>
    </rPh>
    <rPh sb="18" eb="19">
      <t>フク</t>
    </rPh>
    <phoneticPr fontId="5"/>
  </si>
  <si>
    <t>南奥戸小学校第二校庭内
（面積は第一含む）</t>
    <rPh sb="0" eb="1">
      <t>ミナミ</t>
    </rPh>
    <rPh sb="1" eb="3">
      <t>オクド</t>
    </rPh>
    <rPh sb="3" eb="6">
      <t>ショウガッコウ</t>
    </rPh>
    <rPh sb="6" eb="7">
      <t>ダイ</t>
    </rPh>
    <rPh sb="7" eb="8">
      <t>２</t>
    </rPh>
    <rPh sb="8" eb="10">
      <t>コウテイ</t>
    </rPh>
    <rPh sb="10" eb="11">
      <t>ナイ</t>
    </rPh>
    <rPh sb="13" eb="15">
      <t>メンセキ</t>
    </rPh>
    <rPh sb="16" eb="18">
      <t>ダイイチ</t>
    </rPh>
    <rPh sb="18" eb="19">
      <t>フク</t>
    </rPh>
    <phoneticPr fontId="5"/>
  </si>
  <si>
    <t>ＳＯＭＰＯケア
在宅老人ホーム葛飾</t>
    <rPh sb="8" eb="10">
      <t>ザイタク</t>
    </rPh>
    <rPh sb="10" eb="12">
      <t>ロウジン</t>
    </rPh>
    <rPh sb="15" eb="17">
      <t>カツシカ</t>
    </rPh>
    <phoneticPr fontId="4"/>
  </si>
  <si>
    <t>ＳＯＭＰＯケア
在宅老人ホーム葛飾</t>
    <rPh sb="8" eb="10">
      <t>ザイタク</t>
    </rPh>
    <rPh sb="10" eb="12">
      <t>ロウジン</t>
    </rPh>
    <phoneticPr fontId="4"/>
  </si>
  <si>
    <t>東京シューレ葛飾</t>
    <rPh sb="0" eb="2">
      <t>トウキョウ</t>
    </rPh>
    <phoneticPr fontId="4"/>
  </si>
  <si>
    <t>総数</t>
    <rPh sb="0" eb="2">
      <t>ソウスウ</t>
    </rPh>
    <phoneticPr fontId="2"/>
  </si>
  <si>
    <t>上千葉公園運動場・多目的広場</t>
    <rPh sb="0" eb="1">
      <t>カミ</t>
    </rPh>
    <rPh sb="1" eb="3">
      <t>チバ</t>
    </rPh>
    <rPh sb="3" eb="5">
      <t>コウエン</t>
    </rPh>
    <rPh sb="5" eb="8">
      <t>ウンドウジョウ</t>
    </rPh>
    <rPh sb="12" eb="14">
      <t>ヒロバ</t>
    </rPh>
    <phoneticPr fontId="2"/>
  </si>
  <si>
    <t>利用人員（人）</t>
    <phoneticPr fontId="4"/>
  </si>
  <si>
    <t>利用件数（件）</t>
    <phoneticPr fontId="2"/>
  </si>
  <si>
    <t>利用件数（件）</t>
    <phoneticPr fontId="4"/>
  </si>
  <si>
    <t>利用人員（人）</t>
    <phoneticPr fontId="2"/>
  </si>
  <si>
    <t>S58.3</t>
    <phoneticPr fontId="2"/>
  </si>
  <si>
    <t>H8.3</t>
    <phoneticPr fontId="2"/>
  </si>
  <si>
    <t>H13.3</t>
    <phoneticPr fontId="2"/>
  </si>
  <si>
    <t>S62.7</t>
    <phoneticPr fontId="2"/>
  </si>
  <si>
    <t>S62.11</t>
    <phoneticPr fontId="2"/>
  </si>
  <si>
    <t>S58.3</t>
    <phoneticPr fontId="2"/>
  </si>
  <si>
    <t>S53.5</t>
    <phoneticPr fontId="2"/>
  </si>
  <si>
    <t>S54.3</t>
    <phoneticPr fontId="2"/>
  </si>
  <si>
    <t>賃貸物件</t>
    <rPh sb="0" eb="2">
      <t>チンタイ</t>
    </rPh>
    <rPh sb="2" eb="4">
      <t>ブッケン</t>
    </rPh>
    <phoneticPr fontId="2"/>
  </si>
  <si>
    <t>施設維持課</t>
    <rPh sb="0" eb="2">
      <t>シセツ</t>
    </rPh>
    <rPh sb="2" eb="4">
      <t>イジ</t>
    </rPh>
    <rPh sb="4" eb="5">
      <t>カ</t>
    </rPh>
    <phoneticPr fontId="26"/>
  </si>
  <si>
    <t>放課後等デイサービス
つばさクラブ青砥駅前</t>
    <rPh sb="0" eb="3">
      <t>ホウカゴ</t>
    </rPh>
    <rPh sb="3" eb="4">
      <t>ナド</t>
    </rPh>
    <rPh sb="16" eb="18">
      <t>アオト</t>
    </rPh>
    <rPh sb="19" eb="21">
      <t>エキマエ</t>
    </rPh>
    <phoneticPr fontId="4"/>
  </si>
  <si>
    <t>S59</t>
    <phoneticPr fontId="2"/>
  </si>
  <si>
    <t>H29</t>
    <phoneticPr fontId="2"/>
  </si>
  <si>
    <t>東四つ木1-20-4</t>
    <phoneticPr fontId="2"/>
  </si>
  <si>
    <t>H9.2</t>
    <phoneticPr fontId="2"/>
  </si>
  <si>
    <t>R元.8</t>
    <rPh sb="1" eb="2">
      <t>モト</t>
    </rPh>
    <phoneticPr fontId="4"/>
  </si>
  <si>
    <t>柴又7-19-32、柴又6-22-19
柴又6-23-15先から柴又7-19-14先まで</t>
    <rPh sb="0" eb="2">
      <t>シバマタ</t>
    </rPh>
    <rPh sb="29" eb="30">
      <t>サキ</t>
    </rPh>
    <rPh sb="32" eb="34">
      <t>シバマタ</t>
    </rPh>
    <phoneticPr fontId="4"/>
  </si>
  <si>
    <t>奥戸ローズガーデン</t>
    <phoneticPr fontId="2"/>
  </si>
  <si>
    <t>S58</t>
    <phoneticPr fontId="2"/>
  </si>
  <si>
    <t>S49.3</t>
    <phoneticPr fontId="2"/>
  </si>
  <si>
    <t>H5.11</t>
    <phoneticPr fontId="2"/>
  </si>
  <si>
    <t>（４）空間放射線量</t>
    <rPh sb="3" eb="5">
      <t>クウカン</t>
    </rPh>
    <rPh sb="5" eb="8">
      <t>ホウシャセン</t>
    </rPh>
    <rPh sb="8" eb="9">
      <t>リョウ</t>
    </rPh>
    <phoneticPr fontId="4"/>
  </si>
  <si>
    <t>（各年度4月平均値）</t>
    <rPh sb="1" eb="4">
      <t>カクネンド</t>
    </rPh>
    <rPh sb="5" eb="6">
      <t>ガツ</t>
    </rPh>
    <rPh sb="6" eb="9">
      <t>ヘイキンチ</t>
    </rPh>
    <phoneticPr fontId="2"/>
  </si>
  <si>
    <t>（８）もの忘れ予防健診</t>
    <rPh sb="5" eb="6">
      <t>ワス</t>
    </rPh>
    <rPh sb="7" eb="9">
      <t>ヨボウ</t>
    </rPh>
    <rPh sb="9" eb="11">
      <t>ケンシン</t>
    </rPh>
    <phoneticPr fontId="2"/>
  </si>
  <si>
    <t>［６］２（８）もの忘れ予防健診</t>
    <rPh sb="13" eb="15">
      <t>ケンシン</t>
    </rPh>
    <phoneticPr fontId="4"/>
  </si>
  <si>
    <t>区民サービス向上
対策特別委員会</t>
    <rPh sb="0" eb="2">
      <t>クミン</t>
    </rPh>
    <rPh sb="6" eb="8">
      <t>コウジョウ</t>
    </rPh>
    <rPh sb="9" eb="11">
      <t>タイサク</t>
    </rPh>
    <rPh sb="11" eb="13">
      <t>トクベツ</t>
    </rPh>
    <rPh sb="13" eb="15">
      <t>イイン</t>
    </rPh>
    <rPh sb="15" eb="16">
      <t>カイ</t>
    </rPh>
    <phoneticPr fontId="4"/>
  </si>
  <si>
    <t>管理事務所（H26.3.20取得 481.91㎡）を含む。</t>
    <rPh sb="0" eb="2">
      <t>カンリ</t>
    </rPh>
    <rPh sb="2" eb="4">
      <t>ジム</t>
    </rPh>
    <rPh sb="4" eb="5">
      <t>ショ</t>
    </rPh>
    <rPh sb="14" eb="16">
      <t>シュトク</t>
    </rPh>
    <rPh sb="26" eb="27">
      <t>フク</t>
    </rPh>
    <phoneticPr fontId="26"/>
  </si>
  <si>
    <t>S61</t>
    <phoneticPr fontId="2"/>
  </si>
  <si>
    <t>　　　特別児童扶養手当</t>
    <phoneticPr fontId="4"/>
  </si>
  <si>
    <t>（11）児童手当・児童育成手当・児童扶養手当・</t>
    <rPh sb="4" eb="6">
      <t>ジドウ</t>
    </rPh>
    <rPh sb="6" eb="8">
      <t>テアテ</t>
    </rPh>
    <rPh sb="9" eb="11">
      <t>ジドウ</t>
    </rPh>
    <rPh sb="11" eb="13">
      <t>イクセイ</t>
    </rPh>
    <rPh sb="13" eb="15">
      <t>テア</t>
    </rPh>
    <phoneticPr fontId="4"/>
  </si>
  <si>
    <t>H27.4.1</t>
    <phoneticPr fontId="2"/>
  </si>
  <si>
    <t>青戸1-3-1</t>
  </si>
  <si>
    <t>立石3-24-1</t>
  </si>
  <si>
    <t>東四つ木2-13-1</t>
    <rPh sb="1" eb="2">
      <t>ヨ</t>
    </rPh>
    <rPh sb="3" eb="4">
      <t>ギ</t>
    </rPh>
    <phoneticPr fontId="2"/>
  </si>
  <si>
    <t>堀切6-1-1</t>
  </si>
  <si>
    <t>東堀切3-26-1</t>
  </si>
  <si>
    <t>堀切2-42-1</t>
  </si>
  <si>
    <t>奥戸8-20-17</t>
  </si>
  <si>
    <t>西新小岩4-22-1</t>
  </si>
  <si>
    <t>東新小岩7-18-1</t>
  </si>
  <si>
    <t>新小岩2-25-1</t>
  </si>
  <si>
    <t>高砂3-30-1</t>
  </si>
  <si>
    <t>新宿2-26-1</t>
  </si>
  <si>
    <t>高砂8-14-1</t>
  </si>
  <si>
    <t>青戸8-17-1</t>
  </si>
  <si>
    <t>亀有4-35-1</t>
  </si>
  <si>
    <t>金町3-44-1</t>
  </si>
  <si>
    <t>金町4-21-1</t>
  </si>
  <si>
    <t>柴又4-30-1</t>
  </si>
  <si>
    <t>鎌倉4-24-1</t>
  </si>
  <si>
    <t>水元4-21-1</t>
  </si>
  <si>
    <t>小菅3-8-1</t>
  </si>
  <si>
    <t>宝町2-29-23</t>
  </si>
  <si>
    <t>青戸6-18-1</t>
  </si>
  <si>
    <t>立石6-2-1</t>
  </si>
  <si>
    <t>東四つ木1-10-1</t>
  </si>
  <si>
    <t>亀有5-2-1</t>
  </si>
  <si>
    <t>堀切1-22-1</t>
  </si>
  <si>
    <t>東立石1-2-1</t>
    <rPh sb="0" eb="1">
      <t>ヒガシ</t>
    </rPh>
    <phoneticPr fontId="2"/>
  </si>
  <si>
    <t>柴又3-10-1</t>
  </si>
  <si>
    <t>白鳥3-4-1</t>
  </si>
  <si>
    <t>西新小岩2-1-1</t>
  </si>
  <si>
    <t>小菅1-25-1</t>
    <rPh sb="0" eb="2">
      <t>コスゲ</t>
    </rPh>
    <phoneticPr fontId="2"/>
  </si>
  <si>
    <t>金町1-15-1</t>
  </si>
  <si>
    <t>青戸4-24-1</t>
  </si>
  <si>
    <t>奥戸3-5-1</t>
  </si>
  <si>
    <t>堀切6-21-1</t>
  </si>
  <si>
    <t>東金町2-16-1</t>
  </si>
  <si>
    <t>柴又5-12-15</t>
  </si>
  <si>
    <t>南水元1-13-1</t>
  </si>
  <si>
    <t>西亀有2-42-1</t>
  </si>
  <si>
    <t>南水元3-2-1</t>
  </si>
  <si>
    <t>西水元3ｰ24-12</t>
  </si>
  <si>
    <t>細田3-20-1</t>
  </si>
  <si>
    <t>東金町1-33-1</t>
  </si>
  <si>
    <t>R3.8</t>
  </si>
  <si>
    <t>東水元5-38-1</t>
  </si>
  <si>
    <t>四つ木4-8-1</t>
  </si>
  <si>
    <t>東立石4-7-1</t>
  </si>
  <si>
    <t>南水元3-1-1</t>
  </si>
  <si>
    <t>新宿3-20-10</t>
  </si>
  <si>
    <t>細田1-6-1</t>
  </si>
  <si>
    <t>小菅2-12-1</t>
  </si>
  <si>
    <t>東新小岩4-2-1</t>
  </si>
  <si>
    <t>東四つ木1-3-1</t>
  </si>
  <si>
    <t>柴又4-3-1</t>
  </si>
  <si>
    <t>堀切1-36-1</t>
  </si>
  <si>
    <t>お花茶屋1-10-1</t>
  </si>
  <si>
    <t>四つ木5-22-1</t>
  </si>
  <si>
    <t>四つ木4-22-1</t>
  </si>
  <si>
    <t>新小岩4-30-1</t>
  </si>
  <si>
    <t>亀有1-23-1</t>
  </si>
  <si>
    <t>立石6-3-1</t>
  </si>
  <si>
    <t>金町2-11-1</t>
  </si>
  <si>
    <t>西亀有4-1-1</t>
  </si>
  <si>
    <t>青戸5-10-1</t>
  </si>
  <si>
    <t>堀切8-12-1</t>
  </si>
  <si>
    <t>東金町5-3-1</t>
  </si>
  <si>
    <t>水元2-17-1</t>
  </si>
  <si>
    <t>西新小岩2-1-2</t>
  </si>
  <si>
    <t>わおん障がい者グループホーム
お花茶屋（お花茶屋ユニット）</t>
    <rPh sb="21" eb="22">
      <t>ハナ</t>
    </rPh>
    <rPh sb="22" eb="24">
      <t>チャヤ</t>
    </rPh>
    <phoneticPr fontId="26"/>
  </si>
  <si>
    <t>わおん障がい者グループホーム
お花茶屋（西水元ユニット）</t>
    <rPh sb="20" eb="23">
      <t>ニシミズモト</t>
    </rPh>
    <phoneticPr fontId="26"/>
  </si>
  <si>
    <t>わおん障がい者グループホーム
お花茶屋（ファンタジスタ水元）</t>
    <rPh sb="27" eb="29">
      <t>ミズモト</t>
    </rPh>
    <phoneticPr fontId="26"/>
  </si>
  <si>
    <t>わおん障がい者グループホーム
お花茶屋（東水元ユニットＡ）</t>
    <rPh sb="20" eb="23">
      <t>ヒガシミズモト</t>
    </rPh>
    <phoneticPr fontId="26"/>
  </si>
  <si>
    <t>わおん障がい者グループホーム
お花茶屋（東金町ユニット）</t>
    <rPh sb="20" eb="23">
      <t>ヒガシカナマチ</t>
    </rPh>
    <phoneticPr fontId="26"/>
  </si>
  <si>
    <t>わおん障がい者グループホーム
お花茶屋（東水元Ｂユニット）</t>
    <rPh sb="20" eb="23">
      <t>ヒガシミズモト</t>
    </rPh>
    <phoneticPr fontId="26"/>
  </si>
  <si>
    <t>千葉県安房郡
鋸南町大六180-2</t>
    <rPh sb="0" eb="3">
      <t>チバケン</t>
    </rPh>
    <rPh sb="3" eb="6">
      <t>アワグン</t>
    </rPh>
    <rPh sb="7" eb="8">
      <t>ノコギリ</t>
    </rPh>
    <rPh sb="8" eb="9">
      <t>ミナミ</t>
    </rPh>
    <rPh sb="9" eb="10">
      <t>チョウ</t>
    </rPh>
    <rPh sb="10" eb="11">
      <t>ダイ</t>
    </rPh>
    <rPh sb="11" eb="12">
      <t>ロク</t>
    </rPh>
    <phoneticPr fontId="4"/>
  </si>
  <si>
    <r>
      <t>金町6-2-1</t>
    </r>
    <r>
      <rPr>
        <sz val="9"/>
        <color theme="1"/>
        <rFont val="ＭＳ ゴシック"/>
        <family val="3"/>
        <charset val="128"/>
      </rPr>
      <t>ｳﾞｨﾅｼｽ金町ﾌﾞﾗｲﾄｺｰﾄ3階</t>
    </r>
    <rPh sb="0" eb="2">
      <t>カナマチ</t>
    </rPh>
    <rPh sb="13" eb="15">
      <t>カナマチ</t>
    </rPh>
    <rPh sb="24" eb="25">
      <t>カイ</t>
    </rPh>
    <phoneticPr fontId="4"/>
  </si>
  <si>
    <t>S61～H元</t>
    <rPh sb="5" eb="6">
      <t>モト</t>
    </rPh>
    <phoneticPr fontId="4"/>
  </si>
  <si>
    <t>S63～H元</t>
    <phoneticPr fontId="4"/>
  </si>
  <si>
    <t>H元～5</t>
    <phoneticPr fontId="26" type="Hiragana"/>
  </si>
  <si>
    <t>ぷれゾンクラブＦｉｎｄ</t>
    <phoneticPr fontId="4"/>
  </si>
  <si>
    <t>年</t>
    <phoneticPr fontId="2"/>
  </si>
  <si>
    <t>（１）かつしかエコライフプラザ</t>
    <phoneticPr fontId="4"/>
  </si>
  <si>
    <t>（１）かつしかエコライフプラザ</t>
    <phoneticPr fontId="2"/>
  </si>
  <si>
    <t>［８］７（１）かつしかエコライフプラザ</t>
    <phoneticPr fontId="2"/>
  </si>
  <si>
    <t>古隅田川緑道（葛飾区施工延長）</t>
    <rPh sb="0" eb="1">
      <t>ふる</t>
    </rPh>
    <rPh sb="1" eb="4">
      <t>すみだがわ</t>
    </rPh>
    <phoneticPr fontId="4" type="Hiragana"/>
  </si>
  <si>
    <t>内視鏡検査
５０歳以上</t>
    <phoneticPr fontId="4"/>
  </si>
  <si>
    <t>１　データ</t>
    <phoneticPr fontId="2"/>
  </si>
  <si>
    <t>期日確認：</t>
    <rPh sb="0" eb="2">
      <t>キジツ</t>
    </rPh>
    <rPh sb="2" eb="4">
      <t>カクニン</t>
    </rPh>
    <phoneticPr fontId="2"/>
  </si>
  <si>
    <t>統計表：</t>
    <rPh sb="0" eb="3">
      <t>トウケイヒョウ</t>
    </rPh>
    <phoneticPr fontId="2"/>
  </si>
  <si>
    <t>下記</t>
    <rPh sb="0" eb="2">
      <t>カキ</t>
    </rPh>
    <phoneticPr fontId="2"/>
  </si>
  <si>
    <t>面積</t>
    <rPh sb="0" eb="2">
      <t>メンセキ</t>
    </rPh>
    <phoneticPr fontId="2"/>
  </si>
  <si>
    <t>世帯数</t>
    <rPh sb="0" eb="3">
      <t>セタイスウ</t>
    </rPh>
    <phoneticPr fontId="2"/>
  </si>
  <si>
    <t>人口（男）</t>
    <rPh sb="0" eb="2">
      <t>ジンコウ</t>
    </rPh>
    <rPh sb="3" eb="4">
      <t>オトコ</t>
    </rPh>
    <phoneticPr fontId="2"/>
  </si>
  <si>
    <t>人口（女）</t>
    <rPh sb="0" eb="2">
      <t>ジンコウ</t>
    </rPh>
    <rPh sb="3" eb="4">
      <t>オンナ</t>
    </rPh>
    <phoneticPr fontId="2"/>
  </si>
  <si>
    <t>4/1世帯数</t>
    <rPh sb="3" eb="6">
      <t>セタイスウ</t>
    </rPh>
    <phoneticPr fontId="2"/>
  </si>
  <si>
    <t>4/1人口</t>
    <rPh sb="3" eb="5">
      <t>ジンコウ</t>
    </rPh>
    <phoneticPr fontId="2"/>
  </si>
  <si>
    <t>統計表なし</t>
    <rPh sb="0" eb="3">
      <t>トウケイヒョウ</t>
    </rPh>
    <phoneticPr fontId="2"/>
  </si>
  <si>
    <t>人口（総数）</t>
    <rPh sb="0" eb="2">
      <t>ジンコウ</t>
    </rPh>
    <rPh sb="3" eb="5">
      <t>ソウスウ</t>
    </rPh>
    <phoneticPr fontId="2"/>
  </si>
  <si>
    <t>統計表2-1</t>
    <rPh sb="0" eb="3">
      <t>トウケイヒョウ</t>
    </rPh>
    <phoneticPr fontId="2"/>
  </si>
  <si>
    <t>統計表1-1</t>
    <rPh sb="0" eb="3">
      <t>トウケイヒョウ</t>
    </rPh>
    <phoneticPr fontId="2"/>
  </si>
  <si>
    <t>年度</t>
    <rPh sb="0" eb="2">
      <t>ネンド</t>
    </rPh>
    <phoneticPr fontId="2"/>
  </si>
  <si>
    <t>令和</t>
    <rPh sb="0" eb="2">
      <t>レイワ</t>
    </rPh>
    <phoneticPr fontId="2"/>
  </si>
  <si>
    <t>年度末現在</t>
    <rPh sb="0" eb="2">
      <t>ネンド</t>
    </rPh>
    <rPh sb="2" eb="3">
      <t>マツ</t>
    </rPh>
    <rPh sb="3" eb="5">
      <t>ゲンザイ</t>
    </rPh>
    <phoneticPr fontId="2"/>
  </si>
  <si>
    <t>年</t>
    <rPh sb="0" eb="1">
      <t>ネン</t>
    </rPh>
    <phoneticPr fontId="2"/>
  </si>
  <si>
    <t>年末現在</t>
    <rPh sb="0" eb="1">
      <t>ネン</t>
    </rPh>
    <rPh sb="1" eb="2">
      <t>マツ</t>
    </rPh>
    <rPh sb="2" eb="4">
      <t>ゲンザイ</t>
    </rPh>
    <phoneticPr fontId="2"/>
  </si>
  <si>
    <t>年1月1日現在</t>
    <rPh sb="0" eb="1">
      <t>ネン</t>
    </rPh>
    <rPh sb="2" eb="3">
      <t>ガツ</t>
    </rPh>
    <rPh sb="4" eb="5">
      <t>ニチ</t>
    </rPh>
    <rPh sb="5" eb="7">
      <t>ゲンザイ</t>
    </rPh>
    <phoneticPr fontId="2"/>
  </si>
  <si>
    <t>年4月1日現在</t>
    <rPh sb="0" eb="1">
      <t>ネン</t>
    </rPh>
    <rPh sb="2" eb="3">
      <t>ガツ</t>
    </rPh>
    <rPh sb="4" eb="5">
      <t>ニチ</t>
    </rPh>
    <rPh sb="5" eb="7">
      <t>ゲンザイ</t>
    </rPh>
    <phoneticPr fontId="2"/>
  </si>
  <si>
    <t>インドネシア</t>
  </si>
  <si>
    <t>令和2年</t>
    <rPh sb="0" eb="2">
      <t>レイワ</t>
    </rPh>
    <rPh sb="3" eb="4">
      <t>ネン</t>
    </rPh>
    <phoneticPr fontId="4"/>
  </si>
  <si>
    <t>1-9</t>
    <phoneticPr fontId="2"/>
  </si>
  <si>
    <t>国  籍  別</t>
  </si>
  <si>
    <t>総  数</t>
  </si>
  <si>
    <t>男</t>
  </si>
  <si>
    <t>女</t>
  </si>
  <si>
    <t>総数</t>
    <rPh sb="0" eb="2">
      <t>ソウスウ</t>
    </rPh>
    <phoneticPr fontId="28"/>
  </si>
  <si>
    <t>朝鮮と韓国</t>
    <rPh sb="0" eb="2">
      <t>チョウセン</t>
    </rPh>
    <phoneticPr fontId="28"/>
  </si>
  <si>
    <t>ミャンマー</t>
  </si>
  <si>
    <t>タイ</t>
  </si>
  <si>
    <t>その他</t>
    <rPh sb="2" eb="3">
      <t>タ</t>
    </rPh>
    <phoneticPr fontId="2"/>
  </si>
  <si>
    <t>国籍別</t>
  </si>
  <si>
    <t>４　入力データ</t>
    <rPh sb="2" eb="4">
      <t>ニュウリョク</t>
    </rPh>
    <phoneticPr fontId="2"/>
  </si>
  <si>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</si>
  <si>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</si>
  <si>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</si>
  <si>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</si>
  <si>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</si>
  <si>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</si>
  <si>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</si>
  <si>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</si>
  <si>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</si>
  <si>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</si>
  <si>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</si>
  <si>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</si>
  <si>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</si>
  <si>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</si>
  <si>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</si>
  <si>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</si>
  <si>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</si>
  <si>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</si>
  <si>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90～94歳</t>
  </si>
  <si>
    <t>95～99歳</t>
  </si>
  <si>
    <t>100歳以上</t>
  </si>
  <si>
    <t>男</t>
    <rPh sb="0" eb="1">
      <t>オトコ</t>
    </rPh>
    <phoneticPr fontId="21"/>
  </si>
  <si>
    <t>女</t>
    <rPh sb="0" eb="1">
      <t>オンナ</t>
    </rPh>
    <phoneticPr fontId="21"/>
  </si>
  <si>
    <t>統計表から読み込み（グラフ用）</t>
    <rPh sb="0" eb="3">
      <t>トウケイヒョウ</t>
    </rPh>
    <rPh sb="5" eb="6">
      <t>ヨ</t>
    </rPh>
    <rPh sb="7" eb="8">
      <t>コ</t>
    </rPh>
    <rPh sb="13" eb="14">
      <t>ヨウ</t>
    </rPh>
    <phoneticPr fontId="2"/>
  </si>
  <si>
    <t>３　入力データ</t>
    <rPh sb="2" eb="4">
      <t>ニュウリョク</t>
    </rPh>
    <phoneticPr fontId="2"/>
  </si>
  <si>
    <t>（各年1月1日現在）</t>
    <rPh sb="1" eb="2">
      <t>カク</t>
    </rPh>
    <phoneticPr fontId="2"/>
  </si>
  <si>
    <t>８　入力データ</t>
    <rPh sb="2" eb="4">
      <t>ニュウリョク</t>
    </rPh>
    <phoneticPr fontId="2"/>
  </si>
  <si>
    <t>年</t>
  </si>
  <si>
    <t>総人口</t>
    <rPh sb="0" eb="3">
      <t>ソウジンコウ</t>
    </rPh>
    <phoneticPr fontId="21"/>
  </si>
  <si>
    <t>年少人口（0〜14歳）</t>
  </si>
  <si>
    <t>生産年齢人口（15〜64歳）</t>
  </si>
  <si>
    <t>老年人口（65歳以上）</t>
  </si>
  <si>
    <t>総数(A)</t>
    <rPh sb="0" eb="2">
      <t>ソウスウ</t>
    </rPh>
    <phoneticPr fontId="21"/>
  </si>
  <si>
    <t>総人口に
占める割合</t>
    <rPh sb="0" eb="3">
      <t>ソウジンコウ</t>
    </rPh>
    <rPh sb="5" eb="6">
      <t>シ</t>
    </rPh>
    <rPh sb="8" eb="10">
      <t>ワリアイ</t>
    </rPh>
    <phoneticPr fontId="21"/>
  </si>
  <si>
    <t>総数(B)</t>
    <rPh sb="0" eb="2">
      <t>ソウスウ</t>
    </rPh>
    <phoneticPr fontId="21"/>
  </si>
  <si>
    <t>総数(C)</t>
    <rPh sb="0" eb="2">
      <t>ソウスウ</t>
    </rPh>
    <phoneticPr fontId="21"/>
  </si>
  <si>
    <t>５　入力データ</t>
    <rPh sb="2" eb="4">
      <t>ニュウリョク</t>
    </rPh>
    <phoneticPr fontId="2"/>
  </si>
  <si>
    <t>計算式</t>
    <rPh sb="0" eb="3">
      <t>ケイサンシキ</t>
    </rPh>
    <phoneticPr fontId="2"/>
  </si>
  <si>
    <t>町丁目</t>
  </si>
  <si>
    <t>人口</t>
  </si>
  <si>
    <t>↓</t>
    <phoneticPr fontId="2"/>
  </si>
  <si>
    <t>世帯</t>
  </si>
  <si>
    <t>人</t>
  </si>
  <si>
    <t>総数</t>
    <phoneticPr fontId="4"/>
  </si>
  <si>
    <t>立石１丁目</t>
  </si>
  <si>
    <t>立石２丁目</t>
  </si>
  <si>
    <t>立石３丁目</t>
  </si>
  <si>
    <t>立石４丁目</t>
  </si>
  <si>
    <t>立石５丁目</t>
  </si>
  <si>
    <t>立石６丁目</t>
  </si>
  <si>
    <t>立石７丁目</t>
  </si>
  <si>
    <t>立石８丁目</t>
  </si>
  <si>
    <t>東立石１丁目</t>
  </si>
  <si>
    <t>東立石２丁目</t>
  </si>
  <si>
    <t>東立石３丁目</t>
  </si>
  <si>
    <t>東立石４丁目</t>
  </si>
  <si>
    <t>四つ木１丁目</t>
  </si>
  <si>
    <t>四つ木２丁目</t>
  </si>
  <si>
    <t>四つ木３丁目</t>
  </si>
  <si>
    <t>四つ木４丁目</t>
  </si>
  <si>
    <t>四つ木５丁目</t>
  </si>
  <si>
    <t>東四つ木１丁目</t>
  </si>
  <si>
    <t>東四つ木２丁目</t>
  </si>
  <si>
    <t>東四つ木３丁目</t>
  </si>
  <si>
    <t>東四つ木４丁目</t>
  </si>
  <si>
    <t>宝町１丁目</t>
  </si>
  <si>
    <t>宝町２丁目</t>
  </si>
  <si>
    <t>堀切１丁目</t>
  </si>
  <si>
    <t>堀切２丁目</t>
  </si>
  <si>
    <t>堀切３丁目</t>
  </si>
  <si>
    <t>堀切４丁目</t>
  </si>
  <si>
    <t>堀切５丁目</t>
  </si>
  <si>
    <t>堀切６丁目</t>
  </si>
  <si>
    <t>堀切７丁目</t>
  </si>
  <si>
    <t>堀切８丁目</t>
  </si>
  <si>
    <t>東堀切１丁目</t>
  </si>
  <si>
    <t>東堀切２丁目</t>
  </si>
  <si>
    <t>東堀切３丁目</t>
  </si>
  <si>
    <t>小菅１丁目</t>
  </si>
  <si>
    <t>小菅２丁目</t>
  </si>
  <si>
    <t>小菅３丁目</t>
  </si>
  <si>
    <t>小菅４丁目</t>
  </si>
  <si>
    <t>お花茶屋１丁目</t>
  </si>
  <si>
    <t>お花茶屋２丁目</t>
  </si>
  <si>
    <t>お花茶屋３丁目</t>
  </si>
  <si>
    <t>白鳥１丁目</t>
  </si>
  <si>
    <t>白鳥２丁目</t>
  </si>
  <si>
    <t>白鳥３丁目</t>
  </si>
  <si>
    <t>白鳥４丁目</t>
  </si>
  <si>
    <t>亀有１丁目</t>
  </si>
  <si>
    <t>亀有２丁目</t>
  </si>
  <si>
    <t>亀有３丁目</t>
  </si>
  <si>
    <t>亀有４丁目</t>
  </si>
  <si>
    <t>亀有５丁目</t>
  </si>
  <si>
    <t>西亀有１丁目</t>
  </si>
  <si>
    <t>西亀有２丁目</t>
  </si>
  <si>
    <t>西亀有３丁目</t>
  </si>
  <si>
    <t>西亀有４丁目</t>
  </si>
  <si>
    <t>青戸１丁目</t>
  </si>
  <si>
    <t>青戸２丁目</t>
  </si>
  <si>
    <t>青戸３丁目</t>
  </si>
  <si>
    <t>青戸４丁目</t>
  </si>
  <si>
    <t>青戸５丁目</t>
  </si>
  <si>
    <t>青戸６丁目</t>
  </si>
  <si>
    <t>青戸７丁目</t>
  </si>
  <si>
    <t>青戸８丁目</t>
  </si>
  <si>
    <t>新小岩１丁目</t>
  </si>
  <si>
    <t>新小岩２丁目</t>
  </si>
  <si>
    <t>新小岩３丁目</t>
  </si>
  <si>
    <t>新小岩４丁目</t>
  </si>
  <si>
    <t>東新小岩１丁目</t>
  </si>
  <si>
    <t>東新小岩２丁目</t>
  </si>
  <si>
    <t>東新小岩３丁目</t>
  </si>
  <si>
    <t>東新小岩４丁目</t>
  </si>
  <si>
    <t>東新小岩５丁目</t>
  </si>
  <si>
    <t>東新小岩６丁目</t>
  </si>
  <si>
    <t>東新小岩７丁目</t>
  </si>
  <si>
    <t>東新小岩８丁目</t>
  </si>
  <si>
    <t>西新小岩１丁目</t>
  </si>
  <si>
    <t>西新小岩２丁目</t>
  </si>
  <si>
    <t>西新小岩３丁目</t>
  </si>
  <si>
    <t>西新小岩４丁目</t>
  </si>
  <si>
    <t>西新小岩５丁目</t>
  </si>
  <si>
    <t>奥戸１丁目</t>
  </si>
  <si>
    <t>奥戸２丁目</t>
  </si>
  <si>
    <t>奥戸３丁目</t>
  </si>
  <si>
    <t>奥戸４丁目</t>
  </si>
  <si>
    <t>奥戸５丁目</t>
  </si>
  <si>
    <t>奥戸６丁目</t>
  </si>
  <si>
    <t>奥戸７丁目</t>
  </si>
  <si>
    <t>奥戸８丁目</t>
  </si>
  <si>
    <t>奥戸９丁目</t>
  </si>
  <si>
    <t>高砂１丁目</t>
  </si>
  <si>
    <t>高砂２丁目</t>
  </si>
  <si>
    <t>高砂３丁目</t>
  </si>
  <si>
    <t>高砂４丁目</t>
  </si>
  <si>
    <t>高砂５丁目</t>
  </si>
  <si>
    <t>高砂６丁目</t>
  </si>
  <si>
    <t>高砂７丁目</t>
  </si>
  <si>
    <t>高砂８丁目</t>
  </si>
  <si>
    <t>鎌倉１丁目</t>
  </si>
  <si>
    <t>鎌倉２丁目</t>
  </si>
  <si>
    <t>鎌倉３丁目</t>
  </si>
  <si>
    <t>鎌倉４丁目</t>
  </si>
  <si>
    <t>細田１丁目</t>
  </si>
  <si>
    <t>細田２丁目</t>
  </si>
  <si>
    <t>細田３丁目</t>
  </si>
  <si>
    <t>細田４丁目</t>
  </si>
  <si>
    <t>細田５丁目</t>
  </si>
  <si>
    <t>柴又１丁目</t>
  </si>
  <si>
    <t>柴又２丁目</t>
  </si>
  <si>
    <t>柴又３丁目</t>
  </si>
  <si>
    <t>柴又４丁目</t>
  </si>
  <si>
    <t>柴又５丁目</t>
  </si>
  <si>
    <t>柴又６丁目</t>
  </si>
  <si>
    <t>柴又７丁目</t>
  </si>
  <si>
    <t>新宿１丁目</t>
  </si>
  <si>
    <t>新宿２丁目</t>
  </si>
  <si>
    <t>新宿３丁目</t>
  </si>
  <si>
    <t>新宿４丁目</t>
  </si>
  <si>
    <t>新宿５丁目</t>
  </si>
  <si>
    <t>新宿６丁目</t>
  </si>
  <si>
    <t>金町１丁目</t>
  </si>
  <si>
    <t>金町２丁目</t>
  </si>
  <si>
    <t>金町３丁目</t>
  </si>
  <si>
    <t>金町４丁目</t>
  </si>
  <si>
    <t>金町５丁目</t>
  </si>
  <si>
    <t>金町６丁目</t>
  </si>
  <si>
    <t>金町浄水場</t>
  </si>
  <si>
    <t>東金町１丁目</t>
  </si>
  <si>
    <t>東金町２丁目</t>
  </si>
  <si>
    <t>東金町３丁目</t>
  </si>
  <si>
    <t>東金町４丁目</t>
  </si>
  <si>
    <t>東金町５丁目</t>
  </si>
  <si>
    <t>東金町６丁目</t>
  </si>
  <si>
    <t>東金町７丁目</t>
  </si>
  <si>
    <t>東金町８丁目</t>
  </si>
  <si>
    <t>水元１丁目</t>
  </si>
  <si>
    <t>水元２丁目</t>
  </si>
  <si>
    <t>水元３丁目</t>
  </si>
  <si>
    <t>水元４丁目</t>
  </si>
  <si>
    <t>水元５丁目</t>
  </si>
  <si>
    <t>水元公園</t>
  </si>
  <si>
    <t>東水元１丁目</t>
  </si>
  <si>
    <t>東水元２丁目</t>
  </si>
  <si>
    <t>東水元３丁目</t>
  </si>
  <si>
    <t>東水元４丁目</t>
  </si>
  <si>
    <t>東水元５丁目</t>
  </si>
  <si>
    <t>東水元６丁目</t>
  </si>
  <si>
    <t>南水元１丁目</t>
  </si>
  <si>
    <t>南水元２丁目</t>
  </si>
  <si>
    <t>南水元３丁目</t>
  </si>
  <si>
    <t>南水元４丁目</t>
  </si>
  <si>
    <t>西水元１丁目</t>
  </si>
  <si>
    <t>西水元２丁目</t>
  </si>
  <si>
    <t>西水元３丁目</t>
  </si>
  <si>
    <t>西水元４丁目</t>
  </si>
  <si>
    <t>西水元５丁目</t>
  </si>
  <si>
    <t>西水元６丁目</t>
  </si>
  <si>
    <t>1-1</t>
    <phoneticPr fontId="2"/>
  </si>
  <si>
    <t>1-4</t>
    <phoneticPr fontId="2"/>
  </si>
  <si>
    <t>1-2</t>
    <phoneticPr fontId="2"/>
  </si>
  <si>
    <t>総人口</t>
    <rPh sb="0" eb="3">
      <t>ソウジンコウ</t>
    </rPh>
    <phoneticPr fontId="30"/>
  </si>
  <si>
    <t>65歳以上人口</t>
    <rPh sb="2" eb="5">
      <t>サイイジョウ</t>
    </rPh>
    <rPh sb="5" eb="7">
      <t>ジンコウ</t>
    </rPh>
    <phoneticPr fontId="21"/>
  </si>
  <si>
    <t>総人口に占める割合</t>
    <rPh sb="0" eb="3">
      <t>ソウジンコウ</t>
    </rPh>
    <rPh sb="4" eb="5">
      <t>シ</t>
    </rPh>
    <rPh sb="7" eb="9">
      <t>ワリアイ</t>
    </rPh>
    <phoneticPr fontId="21"/>
  </si>
  <si>
    <t>総人口</t>
    <rPh sb="0" eb="1">
      <t>ソウ</t>
    </rPh>
    <rPh sb="1" eb="3">
      <t>ジンコウ</t>
    </rPh>
    <phoneticPr fontId="4"/>
  </si>
  <si>
    <t>65歳以上高齢者人口</t>
    <rPh sb="2" eb="5">
      <t>サイイジョウ</t>
    </rPh>
    <rPh sb="5" eb="8">
      <t>コウレイシャ</t>
    </rPh>
    <rPh sb="8" eb="10">
      <t>ジンコウ</t>
    </rPh>
    <phoneticPr fontId="4"/>
  </si>
  <si>
    <t>65歳以上人口に占める割合</t>
    <rPh sb="2" eb="5">
      <t>サイイジョウ</t>
    </rPh>
    <rPh sb="5" eb="7">
      <t>ジンコウ</t>
    </rPh>
    <rPh sb="8" eb="9">
      <t>シ</t>
    </rPh>
    <rPh sb="11" eb="13">
      <t>ワリアイ</t>
    </rPh>
    <phoneticPr fontId="21"/>
  </si>
  <si>
    <t>総人口</t>
    <rPh sb="0" eb="1">
      <t>ソウ</t>
    </rPh>
    <rPh sb="1" eb="3">
      <t>ジンコウ</t>
    </rPh>
    <phoneticPr fontId="26"/>
  </si>
  <si>
    <t>65歳以上
高齢者人口</t>
    <rPh sb="2" eb="5">
      <t>サイイジョウ</t>
    </rPh>
    <rPh sb="6" eb="9">
      <t>コウレイシャ</t>
    </rPh>
    <rPh sb="9" eb="11">
      <t>ジンコウ</t>
    </rPh>
    <phoneticPr fontId="26"/>
  </si>
  <si>
    <t>ひとり暮らし高齢者数</t>
    <rPh sb="3" eb="4">
      <t>ク</t>
    </rPh>
    <rPh sb="6" eb="9">
      <t>コウレイシャ</t>
    </rPh>
    <rPh sb="9" eb="10">
      <t>スウ</t>
    </rPh>
    <phoneticPr fontId="26"/>
  </si>
  <si>
    <t>総数</t>
    <rPh sb="0" eb="2">
      <t>ソウスウ</t>
    </rPh>
    <phoneticPr fontId="26"/>
  </si>
  <si>
    <t>総人口に
占める割合</t>
    <rPh sb="0" eb="3">
      <t>ソウジンコウ</t>
    </rPh>
    <rPh sb="5" eb="6">
      <t>シ</t>
    </rPh>
    <rPh sb="8" eb="10">
      <t>ワリアイ</t>
    </rPh>
    <phoneticPr fontId="26"/>
  </si>
  <si>
    <t>65歳以上人口に
占める割合</t>
    <rPh sb="2" eb="5">
      <t>サイイジョウ</t>
    </rPh>
    <rPh sb="5" eb="7">
      <t>ジンコウ</t>
    </rPh>
    <rPh sb="9" eb="10">
      <t>シ</t>
    </rPh>
    <rPh sb="12" eb="14">
      <t>ワリアイ</t>
    </rPh>
    <phoneticPr fontId="26"/>
  </si>
  <si>
    <t>平成17年</t>
    <rPh sb="0" eb="2">
      <t>ヘイセイ</t>
    </rPh>
    <rPh sb="4" eb="5">
      <t>トシ</t>
    </rPh>
    <phoneticPr fontId="26"/>
  </si>
  <si>
    <t>地域人口に
占める割合</t>
    <rPh sb="0" eb="2">
      <t>チイキ</t>
    </rPh>
    <rPh sb="2" eb="4">
      <t>ジンコウ</t>
    </rPh>
    <rPh sb="6" eb="7">
      <t>シ</t>
    </rPh>
    <rPh sb="9" eb="11">
      <t>ワリアイ</t>
    </rPh>
    <phoneticPr fontId="2"/>
  </si>
  <si>
    <t>東堀切</t>
  </si>
  <si>
    <t>小菅</t>
  </si>
  <si>
    <t>青戸</t>
  </si>
  <si>
    <t>東新小岩</t>
  </si>
  <si>
    <t>西新小岩</t>
  </si>
  <si>
    <t>高砂</t>
  </si>
  <si>
    <t>水元</t>
  </si>
  <si>
    <t>南水元</t>
  </si>
  <si>
    <t>西水元</t>
  </si>
  <si>
    <t>65歳以上人口</t>
    <rPh sb="2" eb="5">
      <t>サイイジョウ</t>
    </rPh>
    <rPh sb="5" eb="7">
      <t>ジンコウ</t>
    </rPh>
    <phoneticPr fontId="69"/>
  </si>
  <si>
    <t>男</t>
    <rPh sb="0" eb="1">
      <t>オトコ</t>
    </rPh>
    <phoneticPr fontId="2"/>
  </si>
  <si>
    <t>女</t>
    <rPh sb="0" eb="1">
      <t>オンナ</t>
    </rPh>
    <phoneticPr fontId="2"/>
  </si>
  <si>
    <t>＊平成25年4月1日以降の人口統計については外国人住民を含む</t>
    <phoneticPr fontId="4"/>
  </si>
  <si>
    <t>　（平成24年7月9日住民基本台帳法改正による）</t>
    <phoneticPr fontId="4"/>
  </si>
  <si>
    <t>日本共産党葛飾区議会議員団</t>
    <rPh sb="5" eb="7">
      <t>カツシカ</t>
    </rPh>
    <rPh sb="7" eb="8">
      <t>ク</t>
    </rPh>
    <phoneticPr fontId="4"/>
  </si>
  <si>
    <t>金町浄水場</t>
    <rPh sb="0" eb="2">
      <t>カナマチ</t>
    </rPh>
    <rPh sb="2" eb="5">
      <t>ジョウスイジョウ</t>
    </rPh>
    <phoneticPr fontId="2"/>
  </si>
  <si>
    <t>水元公園</t>
    <rPh sb="0" eb="2">
      <t>ミズモト</t>
    </rPh>
    <rPh sb="2" eb="4">
      <t>コウエン</t>
    </rPh>
    <phoneticPr fontId="2"/>
  </si>
  <si>
    <t>総人口</t>
    <rPh sb="0" eb="3">
      <t>ソウジンコウ</t>
    </rPh>
    <phoneticPr fontId="25"/>
  </si>
  <si>
    <t>総数(A)</t>
    <rPh sb="0" eb="2">
      <t>ソウスウ</t>
    </rPh>
    <phoneticPr fontId="25"/>
  </si>
  <si>
    <t>総人口に
占める割合</t>
    <rPh sb="0" eb="3">
      <t>ソウジンコウ</t>
    </rPh>
    <rPh sb="5" eb="6">
      <t>シ</t>
    </rPh>
    <rPh sb="8" eb="10">
      <t>ワリアイ</t>
    </rPh>
    <phoneticPr fontId="25"/>
  </si>
  <si>
    <t>総数(B)</t>
    <rPh sb="0" eb="2">
      <t>ソウスウ</t>
    </rPh>
    <phoneticPr fontId="25"/>
  </si>
  <si>
    <t>総数(C)</t>
    <rPh sb="0" eb="2">
      <t>ソウスウ</t>
    </rPh>
    <phoneticPr fontId="25"/>
  </si>
  <si>
    <t>令和2年</t>
    <rPh sb="0" eb="2">
      <t>レイワ</t>
    </rPh>
    <rPh sb="3" eb="4">
      <t>ネン</t>
    </rPh>
    <phoneticPr fontId="25"/>
  </si>
  <si>
    <t>→</t>
    <phoneticPr fontId="2"/>
  </si>
  <si>
    <t>６　入力データ</t>
    <rPh sb="2" eb="4">
      <t>ニュウリョク</t>
    </rPh>
    <phoneticPr fontId="2"/>
  </si>
  <si>
    <t>７(1)　入力データ</t>
    <rPh sb="5" eb="7">
      <t>ニュウリョク</t>
    </rPh>
    <phoneticPr fontId="2"/>
  </si>
  <si>
    <t>７(2)　入力データ</t>
    <rPh sb="5" eb="7">
      <t>ニュウリョク</t>
    </rPh>
    <phoneticPr fontId="2"/>
  </si>
  <si>
    <t>７(3)　入力データ</t>
    <rPh sb="5" eb="7">
      <t>ニュウリョク</t>
    </rPh>
    <phoneticPr fontId="2"/>
  </si>
  <si>
    <t>1-7</t>
    <phoneticPr fontId="2"/>
  </si>
  <si>
    <t>町名</t>
    <rPh sb="0" eb="2">
      <t>チョウメイ</t>
    </rPh>
    <phoneticPr fontId="8"/>
  </si>
  <si>
    <t>65歳以上人口</t>
    <rPh sb="2" eb="5">
      <t>サイイジョウ</t>
    </rPh>
    <rPh sb="5" eb="7">
      <t>ジンコウ</t>
    </rPh>
    <phoneticPr fontId="8"/>
  </si>
  <si>
    <t>地域人口に
占める割合</t>
    <rPh sb="0" eb="2">
      <t>チイキ</t>
    </rPh>
    <rPh sb="2" eb="4">
      <t>ジンコウ</t>
    </rPh>
    <rPh sb="6" eb="7">
      <t>シ</t>
    </rPh>
    <rPh sb="9" eb="11">
      <t>ワリアイ</t>
    </rPh>
    <phoneticPr fontId="25"/>
  </si>
  <si>
    <t>四つ木</t>
    <rPh sb="0" eb="1">
      <t>ヨ</t>
    </rPh>
    <rPh sb="2" eb="3">
      <t>ギ</t>
    </rPh>
    <phoneticPr fontId="21"/>
  </si>
  <si>
    <t>小菅</t>
    <rPh sb="0" eb="2">
      <t>コスゲ</t>
    </rPh>
    <phoneticPr fontId="21"/>
  </si>
  <si>
    <t>お花茶屋</t>
    <rPh sb="1" eb="4">
      <t>ハナヂャヤ</t>
    </rPh>
    <phoneticPr fontId="21"/>
  </si>
  <si>
    <t>白鳥</t>
    <rPh sb="0" eb="2">
      <t>シラトリ</t>
    </rPh>
    <phoneticPr fontId="21"/>
  </si>
  <si>
    <t>亀有</t>
    <rPh sb="0" eb="2">
      <t>カメアリ</t>
    </rPh>
    <phoneticPr fontId="21"/>
  </si>
  <si>
    <t>青戸</t>
    <rPh sb="0" eb="2">
      <t>アオト</t>
    </rPh>
    <phoneticPr fontId="21"/>
  </si>
  <si>
    <t>新小岩</t>
    <rPh sb="0" eb="3">
      <t>シンコイワ</t>
    </rPh>
    <phoneticPr fontId="21"/>
  </si>
  <si>
    <t>奥戸</t>
    <rPh sb="0" eb="2">
      <t>オクド</t>
    </rPh>
    <phoneticPr fontId="21"/>
  </si>
  <si>
    <t>高砂</t>
    <rPh sb="0" eb="2">
      <t>タカサゴ</t>
    </rPh>
    <phoneticPr fontId="21"/>
  </si>
  <si>
    <t>鎌倉</t>
    <rPh sb="0" eb="2">
      <t>カマクラ</t>
    </rPh>
    <phoneticPr fontId="21"/>
  </si>
  <si>
    <t>柴又</t>
    <rPh sb="0" eb="2">
      <t>シバマタ</t>
    </rPh>
    <phoneticPr fontId="21"/>
  </si>
  <si>
    <t>新宿</t>
    <rPh sb="0" eb="2">
      <t>ニイジュク</t>
    </rPh>
    <phoneticPr fontId="21"/>
  </si>
  <si>
    <t>金町</t>
    <rPh sb="0" eb="2">
      <t>カナマチ</t>
    </rPh>
    <phoneticPr fontId="21"/>
  </si>
  <si>
    <t>東金町</t>
    <rPh sb="0" eb="3">
      <t>ヒガシカナマチ</t>
    </rPh>
    <phoneticPr fontId="21"/>
  </si>
  <si>
    <t>水元</t>
    <rPh sb="0" eb="2">
      <t>ミズモト</t>
    </rPh>
    <phoneticPr fontId="21"/>
  </si>
  <si>
    <t>東水元</t>
    <rPh sb="0" eb="3">
      <t>ヒガシミズモト</t>
    </rPh>
    <phoneticPr fontId="21"/>
  </si>
  <si>
    <t>南水元</t>
    <rPh sb="0" eb="1">
      <t>ミナミ</t>
    </rPh>
    <rPh sb="1" eb="3">
      <t>ミズモト</t>
    </rPh>
    <phoneticPr fontId="21"/>
  </si>
  <si>
    <t>西水元</t>
    <rPh sb="0" eb="1">
      <t>ニシ</t>
    </rPh>
    <rPh sb="1" eb="3">
      <t>ミズモト</t>
    </rPh>
    <phoneticPr fontId="21"/>
  </si>
  <si>
    <t>1-5</t>
    <phoneticPr fontId="2"/>
  </si>
  <si>
    <t>乳幼児人口</t>
    <rPh sb="0" eb="3">
      <t>ニュウヨウジ</t>
    </rPh>
    <rPh sb="3" eb="5">
      <t>ジンコウ</t>
    </rPh>
    <phoneticPr fontId="25"/>
  </si>
  <si>
    <t>総数</t>
    <rPh sb="0" eb="2">
      <t>ソウスウ</t>
    </rPh>
    <phoneticPr fontId="25"/>
  </si>
  <si>
    <t>０歳児</t>
  </si>
  <si>
    <t>１歳児</t>
  </si>
  <si>
    <t>２歳児</t>
  </si>
  <si>
    <t>３歳児</t>
  </si>
  <si>
    <t>４歳児</t>
  </si>
  <si>
    <t>５歳児</t>
  </si>
  <si>
    <t>下記</t>
    <rPh sb="0" eb="1">
      <t>カキ</t>
    </rPh>
    <phoneticPr fontId="2"/>
  </si>
  <si>
    <t>選挙人名簿</t>
    <rPh sb="0" eb="2">
      <t>センキョ</t>
    </rPh>
    <rPh sb="2" eb="3">
      <t>ニン</t>
    </rPh>
    <rPh sb="3" eb="5">
      <t>メイボ</t>
    </rPh>
    <phoneticPr fontId="21"/>
  </si>
  <si>
    <t>在外選挙人名簿</t>
    <rPh sb="0" eb="2">
      <t>ザイガイ</t>
    </rPh>
    <rPh sb="2" eb="4">
      <t>センキョ</t>
    </rPh>
    <rPh sb="4" eb="5">
      <t>ニン</t>
    </rPh>
    <rPh sb="5" eb="7">
      <t>メイボ</t>
    </rPh>
    <phoneticPr fontId="21"/>
  </si>
  <si>
    <t>総数</t>
    <rPh sb="0" eb="1">
      <t>フサ</t>
    </rPh>
    <rPh sb="1" eb="2">
      <t>カズ</t>
    </rPh>
    <phoneticPr fontId="21"/>
  </si>
  <si>
    <t>登録日</t>
    <rPh sb="0" eb="2">
      <t>トウロク</t>
    </rPh>
    <rPh sb="2" eb="3">
      <t>ビ</t>
    </rPh>
    <phoneticPr fontId="21"/>
  </si>
  <si>
    <t>6月1日</t>
    <rPh sb="1" eb="2">
      <t>ガツ</t>
    </rPh>
    <rPh sb="3" eb="4">
      <t>ニチ</t>
    </rPh>
    <phoneticPr fontId="25"/>
  </si>
  <si>
    <t>12-2</t>
    <phoneticPr fontId="2"/>
  </si>
  <si>
    <t>２　入力データ</t>
    <rPh sb="2" eb="4">
      <t>ニュウリョク</t>
    </rPh>
    <phoneticPr fontId="2"/>
  </si>
  <si>
    <t>１　入力データ</t>
    <rPh sb="2" eb="4">
      <t>ニュウリョク</t>
    </rPh>
    <phoneticPr fontId="2"/>
  </si>
  <si>
    <t>12-5</t>
    <phoneticPr fontId="2"/>
  </si>
  <si>
    <t>条例定数</t>
  </si>
  <si>
    <t>現員</t>
  </si>
  <si>
    <t>(再掲)
うち女性</t>
    <rPh sb="1" eb="3">
      <t>サイケイ</t>
    </rPh>
    <rPh sb="7" eb="9">
      <t>ジョセイ</t>
    </rPh>
    <phoneticPr fontId="25"/>
  </si>
  <si>
    <t>12-8</t>
    <phoneticPr fontId="2"/>
  </si>
  <si>
    <t>委員会名</t>
    <rPh sb="0" eb="3">
      <t>イインカイ</t>
    </rPh>
    <rPh sb="3" eb="4">
      <t>メイ</t>
    </rPh>
    <phoneticPr fontId="25"/>
  </si>
  <si>
    <t>議会運営委員会</t>
    <rPh sb="0" eb="2">
      <t>ギカイ</t>
    </rPh>
    <rPh sb="2" eb="4">
      <t>ウンエイ</t>
    </rPh>
    <rPh sb="4" eb="7">
      <t>イインカイ</t>
    </rPh>
    <phoneticPr fontId="25"/>
  </si>
  <si>
    <t>常任委員会</t>
    <rPh sb="0" eb="2">
      <t>ジョウニン</t>
    </rPh>
    <rPh sb="2" eb="5">
      <t>イインカイ</t>
    </rPh>
    <phoneticPr fontId="25"/>
  </si>
  <si>
    <t>特別委員会</t>
    <rPh sb="0" eb="2">
      <t>トクベツ</t>
    </rPh>
    <rPh sb="2" eb="5">
      <t>イインカイ</t>
    </rPh>
    <phoneticPr fontId="25"/>
  </si>
  <si>
    <t>総務委員会</t>
  </si>
  <si>
    <t>保健福祉委員会</t>
    <rPh sb="0" eb="2">
      <t>ホケン</t>
    </rPh>
    <rPh sb="2" eb="4">
      <t>フクシ</t>
    </rPh>
    <phoneticPr fontId="8"/>
  </si>
  <si>
    <t>建設環境委員会</t>
    <rPh sb="0" eb="2">
      <t>ケンセツ</t>
    </rPh>
    <rPh sb="2" eb="4">
      <t>カンキョウ</t>
    </rPh>
    <phoneticPr fontId="8"/>
  </si>
  <si>
    <t>文教委員会</t>
  </si>
  <si>
    <t>定数</t>
    <rPh sb="0" eb="2">
      <t>テイスウ</t>
    </rPh>
    <phoneticPr fontId="25"/>
  </si>
  <si>
    <t>現員</t>
    <rPh sb="0" eb="2">
      <t>ゲンイン</t>
    </rPh>
    <phoneticPr fontId="25"/>
  </si>
  <si>
    <t>区民サービス向上対策特別委員会</t>
    <rPh sb="0" eb="2">
      <t>クミン</t>
    </rPh>
    <rPh sb="6" eb="8">
      <t>コウジョウ</t>
    </rPh>
    <rPh sb="8" eb="10">
      <t>タイサク</t>
    </rPh>
    <rPh sb="10" eb="12">
      <t>トクベツ</t>
    </rPh>
    <rPh sb="12" eb="14">
      <t>イイン</t>
    </rPh>
    <rPh sb="14" eb="15">
      <t>カイ</t>
    </rPh>
    <phoneticPr fontId="8"/>
  </si>
  <si>
    <t>危機管理対策特別委員会</t>
    <rPh sb="0" eb="2">
      <t>キキ</t>
    </rPh>
    <rPh sb="2" eb="4">
      <t>カンリ</t>
    </rPh>
    <rPh sb="4" eb="6">
      <t>タイサク</t>
    </rPh>
    <rPh sb="6" eb="8">
      <t>トクベツ</t>
    </rPh>
    <rPh sb="8" eb="11">
      <t>イインカイ</t>
    </rPh>
    <phoneticPr fontId="8"/>
  </si>
  <si>
    <t>都市基盤整備特別委員会</t>
    <rPh sb="0" eb="2">
      <t>トシ</t>
    </rPh>
    <rPh sb="2" eb="4">
      <t>キバン</t>
    </rPh>
    <rPh sb="4" eb="6">
      <t>セイビ</t>
    </rPh>
    <rPh sb="6" eb="8">
      <t>トクベツ</t>
    </rPh>
    <rPh sb="8" eb="11">
      <t>イインカイ</t>
    </rPh>
    <phoneticPr fontId="8"/>
  </si>
  <si>
    <t>14-3</t>
    <phoneticPr fontId="2"/>
  </si>
  <si>
    <t>法定数</t>
    <rPh sb="0" eb="3">
      <t>ホウテイスウ</t>
    </rPh>
    <phoneticPr fontId="8"/>
  </si>
  <si>
    <t>現員数</t>
  </si>
  <si>
    <t>監査委員</t>
  </si>
  <si>
    <t>選挙管理委員会</t>
  </si>
  <si>
    <t>教育委員会</t>
    <rPh sb="3" eb="4">
      <t>イン</t>
    </rPh>
    <phoneticPr fontId="8"/>
  </si>
  <si>
    <t>農業委員会</t>
  </si>
  <si>
    <t>14-7</t>
    <phoneticPr fontId="2"/>
  </si>
  <si>
    <t>行政不服審査会</t>
    <rPh sb="0" eb="2">
      <t>ギョウセイ</t>
    </rPh>
    <rPh sb="2" eb="4">
      <t>フフク</t>
    </rPh>
    <rPh sb="4" eb="7">
      <t>シンサカイ</t>
    </rPh>
    <phoneticPr fontId="8"/>
  </si>
  <si>
    <t>特別職議員報酬等審議会</t>
    <rPh sb="3" eb="5">
      <t>ギイン</t>
    </rPh>
    <phoneticPr fontId="8"/>
  </si>
  <si>
    <t>男女平等推進審議会</t>
    <rPh sb="0" eb="2">
      <t>ダンジョ</t>
    </rPh>
    <rPh sb="2" eb="4">
      <t>ビョウドウ</t>
    </rPh>
    <rPh sb="4" eb="6">
      <t>スイシン</t>
    </rPh>
    <phoneticPr fontId="8"/>
  </si>
  <si>
    <t>男女平等苦情調整委員会</t>
  </si>
  <si>
    <t>財産価格審議会</t>
  </si>
  <si>
    <t>消費者被害救済委員会</t>
    <rPh sb="0" eb="3">
      <t>ショウヒシャ</t>
    </rPh>
    <rPh sb="3" eb="5">
      <t>ヒガイ</t>
    </rPh>
    <rPh sb="5" eb="7">
      <t>キュウサイ</t>
    </rPh>
    <rPh sb="7" eb="10">
      <t>イインカイ</t>
    </rPh>
    <phoneticPr fontId="8"/>
  </si>
  <si>
    <t>消費生活対策審議会</t>
    <rPh sb="0" eb="2">
      <t>ショウヒ</t>
    </rPh>
    <rPh sb="2" eb="4">
      <t>セイカツ</t>
    </rPh>
    <rPh sb="4" eb="6">
      <t>タイサク</t>
    </rPh>
    <rPh sb="6" eb="9">
      <t>シンギカイ</t>
    </rPh>
    <phoneticPr fontId="8"/>
  </si>
  <si>
    <t>防災会議</t>
  </si>
  <si>
    <t>国民保護協議会</t>
    <rPh sb="0" eb="2">
      <t>コクミン</t>
    </rPh>
    <rPh sb="2" eb="4">
      <t>ホゴ</t>
    </rPh>
    <rPh sb="4" eb="7">
      <t>キョウギカイ</t>
    </rPh>
    <phoneticPr fontId="8"/>
  </si>
  <si>
    <t>民生委員推薦会</t>
  </si>
  <si>
    <t>福祉サービス苦情調整委員</t>
    <rPh sb="0" eb="2">
      <t>フクシ</t>
    </rPh>
    <rPh sb="6" eb="8">
      <t>クジョウ</t>
    </rPh>
    <rPh sb="8" eb="10">
      <t>チョウセイ</t>
    </rPh>
    <rPh sb="10" eb="12">
      <t>イイン</t>
    </rPh>
    <phoneticPr fontId="25"/>
  </si>
  <si>
    <t>介護保険事業審議会</t>
  </si>
  <si>
    <t>飾区感染症の診査に関する協議会（結核）</t>
    <rPh sb="0" eb="3">
      <t>カツシカク</t>
    </rPh>
    <rPh sb="3" eb="5">
      <t>カンセン</t>
    </rPh>
    <rPh sb="5" eb="6">
      <t>ショウ</t>
    </rPh>
    <rPh sb="10" eb="11">
      <t>カン</t>
    </rPh>
    <rPh sb="17" eb="19">
      <t>ケッカク</t>
    </rPh>
    <phoneticPr fontId="8"/>
  </si>
  <si>
    <t>飾区感染症の診査に関する協議会(結核以外)</t>
    <rPh sb="0" eb="2">
      <t>カツシカ</t>
    </rPh>
    <rPh sb="2" eb="3">
      <t>ク</t>
    </rPh>
    <rPh sb="10" eb="11">
      <t>カン</t>
    </rPh>
    <rPh sb="13" eb="16">
      <t>キョウギカイ</t>
    </rPh>
    <rPh sb="17" eb="19">
      <t>ケッカク</t>
    </rPh>
    <rPh sb="19" eb="21">
      <t>イガイ</t>
    </rPh>
    <phoneticPr fontId="8"/>
  </si>
  <si>
    <t>子ども・子育て会議</t>
  </si>
  <si>
    <t>建築紛争調停委員会</t>
  </si>
  <si>
    <t>空家等対策協議会</t>
    <rPh sb="0" eb="2">
      <t>アキヤ</t>
    </rPh>
    <rPh sb="2" eb="3">
      <t>トウ</t>
    </rPh>
    <rPh sb="3" eb="5">
      <t>タイサク</t>
    </rPh>
    <rPh sb="5" eb="8">
      <t>キョウギカイ</t>
    </rPh>
    <phoneticPr fontId="8"/>
  </si>
  <si>
    <t>いじめ問題対策委員会</t>
  </si>
  <si>
    <t>郷土と天文の博物館運営協議会</t>
    <rPh sb="9" eb="11">
      <t>ウンエイ</t>
    </rPh>
    <rPh sb="11" eb="14">
      <t>キョウギカイ</t>
    </rPh>
    <phoneticPr fontId="8"/>
  </si>
  <si>
    <t>障害福祉サービス給付認定審査会</t>
  </si>
  <si>
    <t>国民健康保険運営協議会</t>
  </si>
  <si>
    <t>大気汚染障害者認定審査会</t>
  </si>
  <si>
    <t>公害健康被害認定審査会</t>
  </si>
  <si>
    <t>公害健康被害補償診療報酬審査会</t>
  </si>
  <si>
    <t>統計書からのデータ貼り付け領域</t>
    <rPh sb="0" eb="3">
      <t>トウケイショ</t>
    </rPh>
    <rPh sb="9" eb="10">
      <t>ハ</t>
    </rPh>
    <rPh sb="11" eb="12">
      <t>ツ</t>
    </rPh>
    <rPh sb="13" eb="15">
      <t>リョウイキ</t>
    </rPh>
    <phoneticPr fontId="2"/>
  </si>
  <si>
    <t>（人事課）</t>
    <rPh sb="1" eb="4">
      <t>ジンジカ</t>
    </rPh>
    <phoneticPr fontId="2"/>
  </si>
  <si>
    <t>事務系</t>
  </si>
  <si>
    <t>福祉系</t>
  </si>
  <si>
    <t>技能系</t>
  </si>
  <si>
    <t>20歳未満</t>
  </si>
  <si>
    <t>人数</t>
    <rPh sb="0" eb="2">
      <t>ニンズウ</t>
    </rPh>
    <phoneticPr fontId="21"/>
  </si>
  <si>
    <t>構成比</t>
    <rPh sb="0" eb="2">
      <t>コウセイ</t>
    </rPh>
    <rPh sb="2" eb="3">
      <t>ヒ</t>
    </rPh>
    <phoneticPr fontId="21"/>
  </si>
  <si>
    <t>平均年齢</t>
    <rPh sb="0" eb="2">
      <t>ヘイキン</t>
    </rPh>
    <rPh sb="2" eb="4">
      <t>ネンレイ</t>
    </rPh>
    <phoneticPr fontId="2"/>
  </si>
  <si>
    <t>年</t>
    <rPh sb="0" eb="1">
      <t>トシ</t>
    </rPh>
    <phoneticPr fontId="25"/>
  </si>
  <si>
    <t>参事</t>
    <rPh sb="0" eb="2">
      <t>サンジ</t>
    </rPh>
    <phoneticPr fontId="4"/>
  </si>
  <si>
    <t>副参事</t>
    <rPh sb="0" eb="3">
      <t>フクサンジ</t>
    </rPh>
    <phoneticPr fontId="4"/>
  </si>
  <si>
    <t>主事</t>
    <rPh sb="0" eb="2">
      <t>シュジ</t>
    </rPh>
    <phoneticPr fontId="4"/>
  </si>
  <si>
    <t>係長・主査</t>
    <rPh sb="0" eb="2">
      <t>カカリチョウ</t>
    </rPh>
    <rPh sb="3" eb="5">
      <t>シュサ</t>
    </rPh>
    <phoneticPr fontId="4"/>
  </si>
  <si>
    <t>副参事</t>
    <phoneticPr fontId="4"/>
  </si>
  <si>
    <t>年</t>
    <rPh sb="0" eb="1">
      <t>トシ</t>
    </rPh>
    <phoneticPr fontId="2"/>
  </si>
  <si>
    <t>（各年4月1日現在）</t>
    <rPh sb="1" eb="3">
      <t>カクネン</t>
    </rPh>
    <rPh sb="4" eb="5">
      <t>ガツ</t>
    </rPh>
    <rPh sb="6" eb="7">
      <t>ニチ</t>
    </rPh>
    <rPh sb="7" eb="9">
      <t>ゲンザイ</t>
    </rPh>
    <phoneticPr fontId="4"/>
  </si>
  <si>
    <t>総数</t>
    <rPh sb="0" eb="2">
      <t>ソウスウ</t>
    </rPh>
    <phoneticPr fontId="8"/>
  </si>
  <si>
    <t>一般技術系</t>
  </si>
  <si>
    <t>医療技術系</t>
  </si>
  <si>
    <t>年</t>
    <rPh sb="0" eb="1">
      <t>トシ</t>
    </rPh>
    <phoneticPr fontId="21"/>
  </si>
  <si>
    <t>20～29歳</t>
    <rPh sb="5" eb="6">
      <t>サイ</t>
    </rPh>
    <phoneticPr fontId="8"/>
  </si>
  <si>
    <t>30～39歳</t>
    <rPh sb="5" eb="6">
      <t>サイ</t>
    </rPh>
    <phoneticPr fontId="8"/>
  </si>
  <si>
    <t>40～49歳</t>
    <rPh sb="5" eb="6">
      <t>サイ</t>
    </rPh>
    <phoneticPr fontId="8"/>
  </si>
  <si>
    <t>50～59歳</t>
    <rPh sb="5" eb="6">
      <t>サイ</t>
    </rPh>
    <phoneticPr fontId="8"/>
  </si>
  <si>
    <t>60歳以上</t>
    <rPh sb="2" eb="3">
      <t>サイ</t>
    </rPh>
    <rPh sb="3" eb="5">
      <t>イジョウ</t>
    </rPh>
    <phoneticPr fontId="8"/>
  </si>
  <si>
    <t>平均年齢</t>
    <rPh sb="0" eb="2">
      <t>ヘイキン</t>
    </rPh>
    <rPh sb="2" eb="4">
      <t>ネンレイ</t>
    </rPh>
    <phoneticPr fontId="25"/>
  </si>
  <si>
    <t>人数</t>
    <rPh sb="0" eb="2">
      <t>ニンズウ</t>
    </rPh>
    <phoneticPr fontId="25"/>
  </si>
  <si>
    <t>構成比</t>
    <rPh sb="0" eb="2">
      <t>コウセイ</t>
    </rPh>
    <rPh sb="2" eb="3">
      <t>ヒ</t>
    </rPh>
    <phoneticPr fontId="25"/>
  </si>
  <si>
    <t>一般技術系</t>
    <phoneticPr fontId="2"/>
  </si>
  <si>
    <t>医療技術系</t>
    <phoneticPr fontId="2"/>
  </si>
  <si>
    <t>（単位：人、％）</t>
    <phoneticPr fontId="4"/>
  </si>
  <si>
    <t>７(4)　入力データ</t>
    <rPh sb="5" eb="7">
      <t>ニュウリョク</t>
    </rPh>
    <phoneticPr fontId="2"/>
  </si>
  <si>
    <t>14-1(2)</t>
    <phoneticPr fontId="2"/>
  </si>
  <si>
    <t>14-1(3)</t>
    <phoneticPr fontId="2"/>
  </si>
  <si>
    <t>14-1(4)</t>
    <phoneticPr fontId="2"/>
  </si>
  <si>
    <t>14-1(1)</t>
    <phoneticPr fontId="2"/>
  </si>
  <si>
    <t>（４）所属別・職層別職員数</t>
    <phoneticPr fontId="4"/>
  </si>
  <si>
    <r>
      <rPr>
        <sz val="16"/>
        <color indexed="8"/>
        <rFont val="ＭＳ Ｐゴシック"/>
        <family val="3"/>
        <charset val="128"/>
      </rPr>
      <t>８　葛飾区行政組織（機構図）</t>
    </r>
    <r>
      <rPr>
        <sz val="11"/>
        <color indexed="8"/>
        <rFont val="ＭＳ Ｐゴシック"/>
        <family val="3"/>
        <charset val="128"/>
      </rPr>
      <t/>
    </r>
    <rPh sb="2" eb="5">
      <t>カツシカク</t>
    </rPh>
    <rPh sb="5" eb="7">
      <t>ギョウセイ</t>
    </rPh>
    <rPh sb="7" eb="9">
      <t>ソシキ</t>
    </rPh>
    <rPh sb="10" eb="12">
      <t>キコウ</t>
    </rPh>
    <rPh sb="12" eb="13">
      <t>ズ</t>
    </rPh>
    <phoneticPr fontId="4"/>
  </si>
  <si>
    <t>14-6</t>
    <phoneticPr fontId="2"/>
  </si>
  <si>
    <t>９　入力データ</t>
    <rPh sb="2" eb="4">
      <t>ニュウリョク</t>
    </rPh>
    <phoneticPr fontId="2"/>
  </si>
  <si>
    <t>14-X</t>
    <phoneticPr fontId="2"/>
  </si>
  <si>
    <t>１，２　入力データ</t>
    <rPh sb="4" eb="6">
      <t>ニュウリョク</t>
    </rPh>
    <phoneticPr fontId="2"/>
  </si>
  <si>
    <t>国民健康保険事業特別会計当初予算額</t>
  </si>
  <si>
    <t>款</t>
  </si>
  <si>
    <t>本年度当初予算額</t>
  </si>
  <si>
    <t>構成比</t>
  </si>
  <si>
    <t>前年度当初予算額</t>
  </si>
  <si>
    <t>対前年度比</t>
    <rPh sb="0" eb="1">
      <t>タイ</t>
    </rPh>
    <rPh sb="1" eb="5">
      <t>ゼンネンドヒ</t>
    </rPh>
    <phoneticPr fontId="21"/>
  </si>
  <si>
    <t>対前年度比較増減額</t>
  </si>
  <si>
    <t>総額</t>
  </si>
  <si>
    <t>後期高齢者医療事業特別会計当初予算額</t>
    <phoneticPr fontId="2"/>
  </si>
  <si>
    <t>介護保険事業特別会計当初予算額</t>
    <phoneticPr fontId="2"/>
  </si>
  <si>
    <t>駐車場事業特別会計当初予算額</t>
    <phoneticPr fontId="2"/>
  </si>
  <si>
    <t>一般会計当初予算額　(1)歳入</t>
    <rPh sb="13" eb="15">
      <t>サイニュウ</t>
    </rPh>
    <phoneticPr fontId="2"/>
  </si>
  <si>
    <t>特別区税</t>
  </si>
  <si>
    <t>地方譲与税</t>
  </si>
  <si>
    <t>利子割交付金</t>
  </si>
  <si>
    <t>配当割交付金</t>
    <rPh sb="0" eb="2">
      <t>ハイトウ</t>
    </rPh>
    <rPh sb="2" eb="3">
      <t>ワリ</t>
    </rPh>
    <rPh sb="3" eb="5">
      <t>コウフ</t>
    </rPh>
    <rPh sb="5" eb="6">
      <t>キン</t>
    </rPh>
    <phoneticPr fontId="21"/>
  </si>
  <si>
    <t>株式等譲渡所得割交付金</t>
    <rPh sb="0" eb="2">
      <t>カブシキ</t>
    </rPh>
    <rPh sb="2" eb="3">
      <t>トウ</t>
    </rPh>
    <rPh sb="3" eb="5">
      <t>ジョウト</t>
    </rPh>
    <rPh sb="5" eb="7">
      <t>ショトク</t>
    </rPh>
    <rPh sb="7" eb="8">
      <t>ワリ</t>
    </rPh>
    <rPh sb="8" eb="10">
      <t>コウフ</t>
    </rPh>
    <rPh sb="10" eb="11">
      <t>キン</t>
    </rPh>
    <phoneticPr fontId="21"/>
  </si>
  <si>
    <t>地方消費税交付金</t>
  </si>
  <si>
    <t>環境性能割交付金</t>
    <rPh sb="0" eb="2">
      <t>カンキョウ</t>
    </rPh>
    <rPh sb="2" eb="4">
      <t>セイノウ</t>
    </rPh>
    <rPh sb="4" eb="5">
      <t>ワリ</t>
    </rPh>
    <rPh sb="5" eb="8">
      <t>コウフキン</t>
    </rPh>
    <phoneticPr fontId="21"/>
  </si>
  <si>
    <t>地方特例交付金</t>
  </si>
  <si>
    <t>特別区交付金</t>
  </si>
  <si>
    <t>交通安全対策特別交付金</t>
  </si>
  <si>
    <t>分担金及び負担金</t>
  </si>
  <si>
    <t>使用料及び手数料</t>
  </si>
  <si>
    <t>国庫支出金</t>
  </si>
  <si>
    <t>都支出金</t>
  </si>
  <si>
    <t>財産収入</t>
  </si>
  <si>
    <t>寄附金</t>
  </si>
  <si>
    <t>繰入金</t>
  </si>
  <si>
    <t>繰越金</t>
  </si>
  <si>
    <t>諸収入</t>
  </si>
  <si>
    <t>特別区債</t>
    <rPh sb="0" eb="3">
      <t>トクベツク</t>
    </rPh>
    <rPh sb="3" eb="4">
      <t>サイ</t>
    </rPh>
    <phoneticPr fontId="21"/>
  </si>
  <si>
    <t>一般会計当初予算額　(2)歳出</t>
    <rPh sb="13" eb="15">
      <t>サイシュツ</t>
    </rPh>
    <phoneticPr fontId="2"/>
  </si>
  <si>
    <t>議会費</t>
  </si>
  <si>
    <t>総務費</t>
  </si>
  <si>
    <t>環境費</t>
  </si>
  <si>
    <t>福祉費</t>
  </si>
  <si>
    <t>衛生費</t>
  </si>
  <si>
    <t>産業経済費</t>
  </si>
  <si>
    <t>都市整備費</t>
  </si>
  <si>
    <t>教育費</t>
  </si>
  <si>
    <t>職員費</t>
  </si>
  <si>
    <t>公債費</t>
  </si>
  <si>
    <t>諸支出金</t>
  </si>
  <si>
    <t>予備費</t>
  </si>
  <si>
    <t>表頭１：</t>
    <rPh sb="0" eb="2">
      <t>ヒョウトウ</t>
    </rPh>
    <phoneticPr fontId="2"/>
  </si>
  <si>
    <t>表頭２：</t>
    <rPh sb="0" eb="2">
      <t>ヒョウトウ</t>
    </rPh>
    <phoneticPr fontId="2"/>
  </si>
  <si>
    <t>用地特別会計当初予算額</t>
    <rPh sb="0" eb="2">
      <t>ヨウチ</t>
    </rPh>
    <phoneticPr fontId="2"/>
  </si>
  <si>
    <t>用地特別会計</t>
    <rPh sb="0" eb="2">
      <t>ヨウチ</t>
    </rPh>
    <phoneticPr fontId="4"/>
  </si>
  <si>
    <t>構成比</t>
    <phoneticPr fontId="4"/>
  </si>
  <si>
    <t>3-2</t>
    <phoneticPr fontId="2"/>
  </si>
  <si>
    <t>3-3</t>
    <phoneticPr fontId="2"/>
  </si>
  <si>
    <t>3-4</t>
    <phoneticPr fontId="2"/>
  </si>
  <si>
    <t>（単位：千円、％）</t>
    <phoneticPr fontId="2"/>
  </si>
  <si>
    <t>3-1</t>
    <phoneticPr fontId="2"/>
  </si>
  <si>
    <t>前ページから読み込み</t>
    <rPh sb="0" eb="1">
      <t>マエ</t>
    </rPh>
    <rPh sb="6" eb="7">
      <t>ヨ</t>
    </rPh>
    <rPh sb="8" eb="9">
      <t>コ</t>
    </rPh>
    <phoneticPr fontId="2"/>
  </si>
  <si>
    <t>など、に含まれる款名
地方譲与前、配当割交付金、株式等譲渡所得割交付金、環境性能割交付金、
交通安全対策特別交付金</t>
    <phoneticPr fontId="2"/>
  </si>
  <si>
    <t>その他内訳
議会費、環境費、衛生費、産業経済費、公債費、予備費</t>
    <rPh sb="2" eb="3">
      <t>タ</t>
    </rPh>
    <rPh sb="3" eb="5">
      <t>ウチワケ</t>
    </rPh>
    <phoneticPr fontId="2"/>
  </si>
  <si>
    <t>２(1)ウ　入力データ</t>
    <rPh sb="6" eb="8">
      <t>ニュウリョク</t>
    </rPh>
    <phoneticPr fontId="2"/>
  </si>
  <si>
    <t>２(2)　入力データ</t>
    <rPh sb="5" eb="7">
      <t>ニュウリョク</t>
    </rPh>
    <phoneticPr fontId="2"/>
  </si>
  <si>
    <t>（各年度当初予算）</t>
    <rPh sb="1" eb="4">
      <t>カクネンド</t>
    </rPh>
    <rPh sb="4" eb="6">
      <t>トウショ</t>
    </rPh>
    <rPh sb="6" eb="8">
      <t>ヨサン</t>
    </rPh>
    <phoneticPr fontId="2"/>
  </si>
  <si>
    <t>総額</t>
    <phoneticPr fontId="2"/>
  </si>
  <si>
    <t>チェック</t>
    <phoneticPr fontId="2"/>
  </si>
  <si>
    <t>歳入</t>
    <rPh sb="0" eb="2">
      <t>サイニュウ</t>
    </rPh>
    <phoneticPr fontId="2"/>
  </si>
  <si>
    <t>歳入</t>
    <phoneticPr fontId="2"/>
  </si>
  <si>
    <t>歳出</t>
    <rPh sb="0" eb="2">
      <t>サイシュツ</t>
    </rPh>
    <phoneticPr fontId="2"/>
  </si>
  <si>
    <t>歳出</t>
    <phoneticPr fontId="2"/>
  </si>
  <si>
    <t>グラフのラベルデータ</t>
    <phoneticPr fontId="4"/>
  </si>
  <si>
    <t>特別区債発行額</t>
    <rPh sb="0" eb="2">
      <t>トクベツ</t>
    </rPh>
    <rPh sb="2" eb="3">
      <t>ク</t>
    </rPh>
    <rPh sb="3" eb="4">
      <t>サイ</t>
    </rPh>
    <rPh sb="4" eb="7">
      <t>ハッコウガク</t>
    </rPh>
    <phoneticPr fontId="25"/>
  </si>
  <si>
    <t>積立基金取崩額</t>
    <rPh sb="0" eb="2">
      <t>ツミタテ</t>
    </rPh>
    <rPh sb="2" eb="4">
      <t>キキン</t>
    </rPh>
    <rPh sb="4" eb="6">
      <t>トリクズ</t>
    </rPh>
    <rPh sb="6" eb="7">
      <t>ガク</t>
    </rPh>
    <phoneticPr fontId="25"/>
  </si>
  <si>
    <t>年度</t>
    <phoneticPr fontId="2"/>
  </si>
  <si>
    <t>２(3)　入力データ</t>
    <rPh sb="5" eb="7">
      <t>ニュウリョク</t>
    </rPh>
    <phoneticPr fontId="2"/>
  </si>
  <si>
    <t>２(4)　入力データ</t>
    <rPh sb="5" eb="7">
      <t>ニュウリョク</t>
    </rPh>
    <phoneticPr fontId="2"/>
  </si>
  <si>
    <t>総額</t>
    <rPh sb="0" eb="2">
      <t>ソウガク</t>
    </rPh>
    <phoneticPr fontId="25"/>
  </si>
  <si>
    <t>歳入総額に
占める割合</t>
    <rPh sb="0" eb="2">
      <t>サイニュウ</t>
    </rPh>
    <rPh sb="2" eb="4">
      <t>ソウガク</t>
    </rPh>
    <rPh sb="6" eb="7">
      <t>シ</t>
    </rPh>
    <rPh sb="9" eb="11">
      <t>ワリアイ</t>
    </rPh>
    <phoneticPr fontId="25"/>
  </si>
  <si>
    <t>（財政課）</t>
    <rPh sb="1" eb="3">
      <t>ザイセイ</t>
    </rPh>
    <rPh sb="3" eb="4">
      <t>カ</t>
    </rPh>
    <phoneticPr fontId="3"/>
  </si>
  <si>
    <t>歳入総額</t>
    <phoneticPr fontId="2"/>
  </si>
  <si>
    <t>歳入総額</t>
    <rPh sb="0" eb="2">
      <t>サイニュウ</t>
    </rPh>
    <rPh sb="2" eb="4">
      <t>ソウガク</t>
    </rPh>
    <phoneticPr fontId="2"/>
  </si>
  <si>
    <t>グラフ用変換（歳入：円→億円）</t>
    <rPh sb="3" eb="4">
      <t>ヨウ</t>
    </rPh>
    <rPh sb="4" eb="6">
      <t>ヘンカン</t>
    </rPh>
    <rPh sb="7" eb="9">
      <t>サイニュウ</t>
    </rPh>
    <rPh sb="10" eb="11">
      <t>エン</t>
    </rPh>
    <rPh sb="12" eb="13">
      <t>オク</t>
    </rPh>
    <rPh sb="13" eb="14">
      <t>エン</t>
    </rPh>
    <phoneticPr fontId="2"/>
  </si>
  <si>
    <t>特別区税割合</t>
    <rPh sb="0" eb="2">
      <t>トクベツ</t>
    </rPh>
    <rPh sb="2" eb="3">
      <t>ク</t>
    </rPh>
    <rPh sb="3" eb="4">
      <t>ゼイ</t>
    </rPh>
    <rPh sb="4" eb="6">
      <t>ワリアイ</t>
    </rPh>
    <phoneticPr fontId="2"/>
  </si>
  <si>
    <t>特別区交付金割合</t>
    <rPh sb="0" eb="3">
      <t>トクベツク</t>
    </rPh>
    <rPh sb="3" eb="6">
      <t>コウフキン</t>
    </rPh>
    <rPh sb="6" eb="8">
      <t>ワリアイ</t>
    </rPh>
    <phoneticPr fontId="2"/>
  </si>
  <si>
    <t>特別区たばこ税</t>
  </si>
  <si>
    <t>土地</t>
  </si>
  <si>
    <t>建物</t>
  </si>
  <si>
    <t>立木</t>
  </si>
  <si>
    <t>工作物</t>
  </si>
  <si>
    <t>価格</t>
  </si>
  <si>
    <t>出資による
権利</t>
  </si>
  <si>
    <t>その他の基金</t>
  </si>
  <si>
    <t>(1)行政財産</t>
    <rPh sb="3" eb="5">
      <t>ギョウセイ</t>
    </rPh>
    <rPh sb="5" eb="7">
      <t>ザイサン</t>
    </rPh>
    <phoneticPr fontId="2"/>
  </si>
  <si>
    <t>総額</t>
    <rPh sb="0" eb="2">
      <t>ソウガク</t>
    </rPh>
    <phoneticPr fontId="21"/>
  </si>
  <si>
    <t>(2) 普通財産</t>
    <rPh sb="4" eb="6">
      <t>フツウ</t>
    </rPh>
    <rPh sb="6" eb="8">
      <t>ザイサン</t>
    </rPh>
    <phoneticPr fontId="2"/>
  </si>
  <si>
    <t>株式等</t>
    <rPh sb="1" eb="2">
      <t>シキ</t>
    </rPh>
    <phoneticPr fontId="21"/>
  </si>
  <si>
    <t>(3)物品、貸付金</t>
    <phoneticPr fontId="2"/>
  </si>
  <si>
    <t>物品</t>
    <rPh sb="0" eb="2">
      <t>ブッピン</t>
    </rPh>
    <phoneticPr fontId="21"/>
  </si>
  <si>
    <t>貸付金</t>
    <rPh sb="0" eb="2">
      <t>カシツケ</t>
    </rPh>
    <rPh sb="2" eb="3">
      <t>キン</t>
    </rPh>
    <phoneticPr fontId="21"/>
  </si>
  <si>
    <t>点数</t>
    <rPh sb="0" eb="2">
      <t>テンスウ</t>
    </rPh>
    <phoneticPr fontId="21"/>
  </si>
  <si>
    <t>件数</t>
    <rPh sb="0" eb="2">
      <t>ケンスウ</t>
    </rPh>
    <phoneticPr fontId="21"/>
  </si>
  <si>
    <t>(4)基金</t>
    <rPh sb="3" eb="5">
      <t>キキン</t>
    </rPh>
    <phoneticPr fontId="2"/>
  </si>
  <si>
    <t>総数</t>
    <rPh sb="0" eb="2">
      <t>ソウスウ</t>
    </rPh>
    <phoneticPr fontId="21"/>
  </si>
  <si>
    <t>調定額</t>
    <rPh sb="0" eb="3">
      <t>チョウテイガク</t>
    </rPh>
    <phoneticPr fontId="25"/>
  </si>
  <si>
    <t>特別区民税普通徴収</t>
  </si>
  <si>
    <t>特別区民税特別徴収</t>
  </si>
  <si>
    <t>特別区民税滞納繰越分</t>
    <rPh sb="0" eb="3">
      <t>トクベツク</t>
    </rPh>
    <rPh sb="3" eb="4">
      <t>ミン</t>
    </rPh>
    <rPh sb="4" eb="5">
      <t>ゼイ</t>
    </rPh>
    <rPh sb="5" eb="7">
      <t>タイノウ</t>
    </rPh>
    <rPh sb="7" eb="9">
      <t>クリコシ</t>
    </rPh>
    <rPh sb="9" eb="10">
      <t>ブン</t>
    </rPh>
    <phoneticPr fontId="25"/>
  </si>
  <si>
    <t>小計</t>
    <rPh sb="0" eb="2">
      <t>ショウケイ</t>
    </rPh>
    <phoneticPr fontId="25"/>
  </si>
  <si>
    <t>軽自動車税種別割</t>
    <rPh sb="5" eb="7">
      <t>シュベツ</t>
    </rPh>
    <rPh sb="7" eb="8">
      <t>ワリ</t>
    </rPh>
    <phoneticPr fontId="25"/>
  </si>
  <si>
    <t>軽自動車税環境性能割</t>
    <rPh sb="0" eb="4">
      <t>ケイジドウシャ</t>
    </rPh>
    <rPh sb="4" eb="5">
      <t>ゼイ</t>
    </rPh>
    <rPh sb="5" eb="7">
      <t>カンキョウ</t>
    </rPh>
    <rPh sb="7" eb="9">
      <t>セイノウ</t>
    </rPh>
    <rPh sb="9" eb="10">
      <t>ワ</t>
    </rPh>
    <phoneticPr fontId="25"/>
  </si>
  <si>
    <t>入湯税</t>
    <rPh sb="0" eb="2">
      <t>ニュウトウ</t>
    </rPh>
    <rPh sb="2" eb="3">
      <t>ゼイ</t>
    </rPh>
    <phoneticPr fontId="25"/>
  </si>
  <si>
    <t>純収入額</t>
    <rPh sb="0" eb="1">
      <t>ジュン</t>
    </rPh>
    <rPh sb="1" eb="3">
      <t>シュウニュウ</t>
    </rPh>
    <rPh sb="3" eb="4">
      <t>ガク</t>
    </rPh>
    <phoneticPr fontId="25"/>
  </si>
  <si>
    <t>収入歩合</t>
    <rPh sb="0" eb="2">
      <t>シュウニュウ</t>
    </rPh>
    <rPh sb="2" eb="4">
      <t>ブアイ</t>
    </rPh>
    <phoneticPr fontId="25"/>
  </si>
  <si>
    <t>地上権等</t>
    <rPh sb="0" eb="2">
      <t>チジョウ</t>
    </rPh>
    <rPh sb="2" eb="3">
      <t>ケン</t>
    </rPh>
    <rPh sb="3" eb="4">
      <t>トウ</t>
    </rPh>
    <phoneticPr fontId="2"/>
  </si>
  <si>
    <t>減債基金</t>
    <rPh sb="0" eb="1">
      <t>ゲン</t>
    </rPh>
    <rPh sb="1" eb="2">
      <t>サイ</t>
    </rPh>
    <rPh sb="2" eb="3">
      <t>モト</t>
    </rPh>
    <rPh sb="3" eb="4">
      <t>キン</t>
    </rPh>
    <phoneticPr fontId="8"/>
  </si>
  <si>
    <t>用地取得基金</t>
  </si>
  <si>
    <t>１(1)　入力データ</t>
    <rPh sb="5" eb="7">
      <t>ニュウリョク</t>
    </rPh>
    <phoneticPr fontId="2"/>
  </si>
  <si>
    <t>11-1</t>
    <phoneticPr fontId="2"/>
  </si>
  <si>
    <t>第１号被保険者</t>
  </si>
  <si>
    <t>任意加入被保険者</t>
  </si>
  <si>
    <t>第３号被保険者</t>
  </si>
  <si>
    <t>最新年度</t>
    <rPh sb="0" eb="2">
      <t>サイシン</t>
    </rPh>
    <rPh sb="2" eb="4">
      <t>ネンド</t>
    </rPh>
    <phoneticPr fontId="2"/>
  </si>
  <si>
    <t>１(2)　入力データ</t>
    <rPh sb="5" eb="7">
      <t>ニュウリョク</t>
    </rPh>
    <phoneticPr fontId="2"/>
  </si>
  <si>
    <t>１(2)ア　入力データ</t>
    <rPh sb="6" eb="8">
      <t>ニュウリョク</t>
    </rPh>
    <phoneticPr fontId="2"/>
  </si>
  <si>
    <t>11-3</t>
    <phoneticPr fontId="2"/>
  </si>
  <si>
    <t>老齢基礎</t>
  </si>
  <si>
    <t>老齢</t>
  </si>
  <si>
    <t>通算老齢</t>
  </si>
  <si>
    <t>障害基礎</t>
  </si>
  <si>
    <t>障害</t>
  </si>
  <si>
    <t>遺族基礎</t>
  </si>
  <si>
    <t>母子</t>
  </si>
  <si>
    <t>準母子</t>
  </si>
  <si>
    <t>遣児</t>
  </si>
  <si>
    <t>寡婦</t>
  </si>
  <si>
    <t>１(2)イ　入力データ</t>
    <rPh sb="6" eb="8">
      <t>ニュウリョク</t>
    </rPh>
    <phoneticPr fontId="2"/>
  </si>
  <si>
    <t>11-4</t>
    <phoneticPr fontId="2"/>
  </si>
  <si>
    <t>全部支給</t>
  </si>
  <si>
    <t>一部支給停止</t>
  </si>
  <si>
    <t>全部支給停止</t>
  </si>
  <si>
    <t>被保険者</t>
  </si>
  <si>
    <t>擬制</t>
  </si>
  <si>
    <t>増減</t>
  </si>
  <si>
    <t>国保加入割合</t>
  </si>
  <si>
    <t>(参考)12か月平均</t>
    <rPh sb="1" eb="3">
      <t>サンコウ</t>
    </rPh>
    <rPh sb="7" eb="8">
      <t>ゲツ</t>
    </rPh>
    <rPh sb="8" eb="10">
      <t>ヘイキン</t>
    </rPh>
    <phoneticPr fontId="25"/>
  </si>
  <si>
    <t>世帯主</t>
  </si>
  <si>
    <t>家族</t>
  </si>
  <si>
    <t>世帯</t>
    <rPh sb="0" eb="2">
      <t>セタイ</t>
    </rPh>
    <phoneticPr fontId="25"/>
  </si>
  <si>
    <t>被保険者</t>
    <rPh sb="0" eb="4">
      <t>ヒホケンシャ</t>
    </rPh>
    <phoneticPr fontId="25"/>
  </si>
  <si>
    <t>２(1)(2)　入力データ</t>
    <rPh sb="8" eb="10">
      <t>ニュウリョク</t>
    </rPh>
    <phoneticPr fontId="2"/>
  </si>
  <si>
    <t>２(2)(3)　入力データ</t>
    <rPh sb="8" eb="10">
      <t>ニュウリョク</t>
    </rPh>
    <phoneticPr fontId="2"/>
  </si>
  <si>
    <t>費用額</t>
  </si>
  <si>
    <t>保険者負担分</t>
  </si>
  <si>
    <t>一部負担金</t>
  </si>
  <si>
    <t>他法負担分</t>
    <rPh sb="4" eb="5">
      <t>ブン</t>
    </rPh>
    <phoneticPr fontId="25"/>
  </si>
  <si>
    <t>療養の給付</t>
    <rPh sb="0" eb="2">
      <t>リョウヨウ</t>
    </rPh>
    <rPh sb="3" eb="5">
      <t>キュウフ</t>
    </rPh>
    <phoneticPr fontId="2"/>
  </si>
  <si>
    <t>1件当たり費用額</t>
  </si>
  <si>
    <t>月平均計算↓</t>
    <rPh sb="0" eb="3">
      <t>ツキヘイキン</t>
    </rPh>
    <rPh sb="3" eb="5">
      <t>ケイサン</t>
    </rPh>
    <phoneticPr fontId="2"/>
  </si>
  <si>
    <t>11-7</t>
    <phoneticPr fontId="2"/>
  </si>
  <si>
    <t>被保険者数</t>
    <rPh sb="0" eb="4">
      <t>ヒホケンシャ</t>
    </rPh>
    <rPh sb="4" eb="5">
      <t>スウ</t>
    </rPh>
    <phoneticPr fontId="25"/>
  </si>
  <si>
    <t>１(1)ア　入力データ</t>
    <rPh sb="6" eb="8">
      <t>ニュウリョク</t>
    </rPh>
    <phoneticPr fontId="2"/>
  </si>
  <si>
    <t>１(1)イ　入力データ</t>
    <rPh sb="6" eb="8">
      <t>ニュウリョク</t>
    </rPh>
    <phoneticPr fontId="2"/>
  </si>
  <si>
    <t>20-23</t>
    <phoneticPr fontId="2"/>
  </si>
  <si>
    <t>9-36</t>
    <phoneticPr fontId="2"/>
  </si>
  <si>
    <t>14-4</t>
    <phoneticPr fontId="2"/>
  </si>
  <si>
    <t>20-3</t>
    <phoneticPr fontId="2"/>
  </si>
  <si>
    <t>20-4</t>
    <phoneticPr fontId="2"/>
  </si>
  <si>
    <t>１(1)イ(ア)　入力データ</t>
    <rPh sb="9" eb="11">
      <t>ニュウリョク</t>
    </rPh>
    <phoneticPr fontId="2"/>
  </si>
  <si>
    <t>18-1</t>
    <phoneticPr fontId="2"/>
  </si>
  <si>
    <t>１(1)イ(エ)　入力データ</t>
    <rPh sb="9" eb="11">
      <t>ニュウリョク</t>
    </rPh>
    <phoneticPr fontId="2"/>
  </si>
  <si>
    <t>１(1)イ(イ)　入力データ</t>
    <phoneticPr fontId="2"/>
  </si>
  <si>
    <t>１(1)イ(ウ)　入力データ</t>
    <phoneticPr fontId="2"/>
  </si>
  <si>
    <t>（各年度末現在）</t>
  </si>
  <si>
    <t>（各年度末現在）</t>
    <rPh sb="1" eb="5">
      <t>カクネンドマツ</t>
    </rPh>
    <rPh sb="5" eb="7">
      <t>ゲンザイ</t>
    </rPh>
    <phoneticPr fontId="2"/>
  </si>
  <si>
    <t>ウ　入力データ</t>
    <rPh sb="2" eb="4">
      <t>ニュウリョク</t>
    </rPh>
    <phoneticPr fontId="2"/>
  </si>
  <si>
    <t>10-32</t>
    <phoneticPr fontId="2"/>
  </si>
  <si>
    <t>エ　入力データ</t>
    <rPh sb="2" eb="4">
      <t>ニュウリョク</t>
    </rPh>
    <phoneticPr fontId="2"/>
  </si>
  <si>
    <t>10-33</t>
    <phoneticPr fontId="2"/>
  </si>
  <si>
    <t>オ　入力データ</t>
    <rPh sb="2" eb="4">
      <t>ニュウリョク</t>
    </rPh>
    <phoneticPr fontId="2"/>
  </si>
  <si>
    <t>10-34</t>
    <phoneticPr fontId="2"/>
  </si>
  <si>
    <t>（各年度末現在）</t>
    <rPh sb="1" eb="5">
      <t>カクネンドマツ</t>
    </rPh>
    <rPh sb="5" eb="7">
      <t>ゲンザイ</t>
    </rPh>
    <phoneticPr fontId="25"/>
  </si>
  <si>
    <t>18-7</t>
    <phoneticPr fontId="2"/>
  </si>
  <si>
    <t>18-8</t>
    <phoneticPr fontId="2"/>
  </si>
  <si>
    <t>（各年12月31日現在）</t>
    <rPh sb="1" eb="3">
      <t>カクトシ</t>
    </rPh>
    <rPh sb="5" eb="6">
      <t>ガツ</t>
    </rPh>
    <rPh sb="8" eb="11">
      <t>ニチゲンザイ</t>
    </rPh>
    <rPh sb="9" eb="11">
      <t>ゲンザイ</t>
    </rPh>
    <phoneticPr fontId="25"/>
  </si>
  <si>
    <t>１(3)　入力データ</t>
    <rPh sb="5" eb="7">
      <t>ニュウリョク</t>
    </rPh>
    <phoneticPr fontId="2"/>
  </si>
  <si>
    <t>18-3</t>
    <phoneticPr fontId="2"/>
  </si>
  <si>
    <t>１(4)　入力データ</t>
    <rPh sb="5" eb="7">
      <t>ニュウリョク</t>
    </rPh>
    <phoneticPr fontId="2"/>
  </si>
  <si>
    <t>18-4</t>
    <phoneticPr fontId="2"/>
  </si>
  <si>
    <t>１(6)　入力データ</t>
    <rPh sb="5" eb="7">
      <t>ニュウリョク</t>
    </rPh>
    <phoneticPr fontId="2"/>
  </si>
  <si>
    <t>18-6</t>
    <phoneticPr fontId="2"/>
  </si>
  <si>
    <t>18-11</t>
    <phoneticPr fontId="2"/>
  </si>
  <si>
    <t>１(7)　入力データ</t>
    <rPh sb="5" eb="7">
      <t>ニュウリョク</t>
    </rPh>
    <phoneticPr fontId="2"/>
  </si>
  <si>
    <t>１(8)　入力データ</t>
    <rPh sb="5" eb="7">
      <t>ニュウリョク</t>
    </rPh>
    <phoneticPr fontId="2"/>
  </si>
  <si>
    <t>18-5</t>
    <phoneticPr fontId="2"/>
  </si>
  <si>
    <t>１(9)　入力データ</t>
    <rPh sb="5" eb="7">
      <t>ニュウリョク</t>
    </rPh>
    <phoneticPr fontId="2"/>
  </si>
  <si>
    <t>19-28</t>
    <phoneticPr fontId="2"/>
  </si>
  <si>
    <t>１(10)　入力データ</t>
    <rPh sb="6" eb="8">
      <t>ニュウリョク</t>
    </rPh>
    <phoneticPr fontId="2"/>
  </si>
  <si>
    <t>18-14</t>
    <phoneticPr fontId="2"/>
  </si>
  <si>
    <t>１(11)　入力データ</t>
    <rPh sb="6" eb="8">
      <t>ニュウリョク</t>
    </rPh>
    <phoneticPr fontId="2"/>
  </si>
  <si>
    <t>２(1)ア　入力データ</t>
    <rPh sb="6" eb="8">
      <t>ニュウリョク</t>
    </rPh>
    <phoneticPr fontId="2"/>
  </si>
  <si>
    <t>10-27(2)</t>
    <phoneticPr fontId="2"/>
  </si>
  <si>
    <t>10-27(4)</t>
    <phoneticPr fontId="2"/>
  </si>
  <si>
    <t>２(1)エ　入力データ</t>
    <rPh sb="6" eb="8">
      <t>ニュウリョク</t>
    </rPh>
    <phoneticPr fontId="2"/>
  </si>
  <si>
    <t>２(1)オ　入力データ</t>
    <rPh sb="6" eb="8">
      <t>ニュウリョク</t>
    </rPh>
    <phoneticPr fontId="2"/>
  </si>
  <si>
    <t>２(1)カ　入力データ</t>
    <rPh sb="6" eb="8">
      <t>ニュウリョク</t>
    </rPh>
    <phoneticPr fontId="2"/>
  </si>
  <si>
    <t>２(1)キ　入力データ</t>
    <rPh sb="6" eb="8">
      <t>ニュウリョク</t>
    </rPh>
    <phoneticPr fontId="2"/>
  </si>
  <si>
    <t>２(1)ク　入力データ</t>
    <rPh sb="6" eb="8">
      <t>ニュウリョク</t>
    </rPh>
    <phoneticPr fontId="2"/>
  </si>
  <si>
    <t>10-35</t>
    <phoneticPr fontId="2"/>
  </si>
  <si>
    <t>２(2)ア　入力データ</t>
    <rPh sb="6" eb="8">
      <t>ニュウリョク</t>
    </rPh>
    <phoneticPr fontId="2"/>
  </si>
  <si>
    <t>10-38</t>
    <phoneticPr fontId="2"/>
  </si>
  <si>
    <t>２(2)イ　入力データ</t>
    <rPh sb="6" eb="8">
      <t>ニュウリョク</t>
    </rPh>
    <phoneticPr fontId="2"/>
  </si>
  <si>
    <t>２(3)アイウ　入力データ</t>
    <rPh sb="8" eb="10">
      <t>ニュウリョク</t>
    </rPh>
    <phoneticPr fontId="2"/>
  </si>
  <si>
    <t>２(3)エオ　入力データ</t>
    <rPh sb="7" eb="9">
      <t>ニュウリョク</t>
    </rPh>
    <phoneticPr fontId="2"/>
  </si>
  <si>
    <t>２(3)カ～ケ　入力データ</t>
    <rPh sb="8" eb="10">
      <t>ニュウリョク</t>
    </rPh>
    <phoneticPr fontId="2"/>
  </si>
  <si>
    <t>２(3)コサ　入力データ</t>
    <rPh sb="7" eb="9">
      <t>ニュウリョク</t>
    </rPh>
    <phoneticPr fontId="2"/>
  </si>
  <si>
    <t>10-39(10)(11)</t>
    <phoneticPr fontId="2"/>
  </si>
  <si>
    <t>10-37</t>
    <phoneticPr fontId="2"/>
  </si>
  <si>
    <t>２(5)　入力データ</t>
    <rPh sb="5" eb="7">
      <t>ニュウリョク</t>
    </rPh>
    <phoneticPr fontId="2"/>
  </si>
  <si>
    <t>10-36</t>
    <phoneticPr fontId="2"/>
  </si>
  <si>
    <t>２(6)　入力データ</t>
    <rPh sb="5" eb="7">
      <t>ニュウリョク</t>
    </rPh>
    <phoneticPr fontId="2"/>
  </si>
  <si>
    <t>２(7)　入力データ</t>
    <rPh sb="5" eb="7">
      <t>ニュウリョク</t>
    </rPh>
    <phoneticPr fontId="2"/>
  </si>
  <si>
    <t>10-26</t>
    <phoneticPr fontId="2"/>
  </si>
  <si>
    <t>２(8)　入力データ</t>
    <rPh sb="5" eb="7">
      <t>ニュウリョク</t>
    </rPh>
    <phoneticPr fontId="2"/>
  </si>
  <si>
    <t>10-25</t>
    <phoneticPr fontId="2"/>
  </si>
  <si>
    <t>３(1)ア　入力データ</t>
    <rPh sb="6" eb="8">
      <t>ニュウリョク</t>
    </rPh>
    <phoneticPr fontId="2"/>
  </si>
  <si>
    <t>３(1)イ　入力データ</t>
    <rPh sb="6" eb="8">
      <t>ニュウリョク</t>
    </rPh>
    <phoneticPr fontId="2"/>
  </si>
  <si>
    <t>３(2)　入力データ</t>
    <rPh sb="5" eb="7">
      <t>ニュウリョク</t>
    </rPh>
    <phoneticPr fontId="2"/>
  </si>
  <si>
    <t>10-41</t>
    <phoneticPr fontId="2"/>
  </si>
  <si>
    <t>３(3)　入力データ</t>
    <rPh sb="5" eb="7">
      <t>ニュウリョク</t>
    </rPh>
    <phoneticPr fontId="2"/>
  </si>
  <si>
    <t>10-42</t>
    <phoneticPr fontId="2"/>
  </si>
  <si>
    <t>３(3)ウエオ　入力データ</t>
    <rPh sb="8" eb="10">
      <t>ニュウリョク</t>
    </rPh>
    <phoneticPr fontId="2"/>
  </si>
  <si>
    <t>３(4)　入力データ</t>
    <rPh sb="5" eb="7">
      <t>ニュウリョク</t>
    </rPh>
    <phoneticPr fontId="2"/>
  </si>
  <si>
    <t>10-23</t>
    <phoneticPr fontId="2"/>
  </si>
  <si>
    <t>３(5)(6)(7)　入力データ</t>
    <rPh sb="11" eb="13">
      <t>ニュウリョク</t>
    </rPh>
    <phoneticPr fontId="2"/>
  </si>
  <si>
    <t>４(1)　入力データ</t>
    <rPh sb="5" eb="7">
      <t>ニュウリョク</t>
    </rPh>
    <phoneticPr fontId="2"/>
  </si>
  <si>
    <t>10-3</t>
    <phoneticPr fontId="2"/>
  </si>
  <si>
    <t>４(2)　入力データ</t>
    <rPh sb="5" eb="7">
      <t>ニュウリョク</t>
    </rPh>
    <phoneticPr fontId="2"/>
  </si>
  <si>
    <t>10-20</t>
    <phoneticPr fontId="2"/>
  </si>
  <si>
    <t>10-5</t>
    <phoneticPr fontId="2"/>
  </si>
  <si>
    <t>４(3)ア　入力データ</t>
    <rPh sb="6" eb="8">
      <t>ニュウリョク</t>
    </rPh>
    <phoneticPr fontId="2"/>
  </si>
  <si>
    <t>４(3)イ　入力データ</t>
    <rPh sb="6" eb="8">
      <t>ニュウリョク</t>
    </rPh>
    <phoneticPr fontId="2"/>
  </si>
  <si>
    <t>20-12</t>
    <phoneticPr fontId="2"/>
  </si>
  <si>
    <t>４(4)　入力データ</t>
    <rPh sb="5" eb="7">
      <t>ニュウリョク</t>
    </rPh>
    <phoneticPr fontId="2"/>
  </si>
  <si>
    <t>10-6</t>
    <phoneticPr fontId="2"/>
  </si>
  <si>
    <t>20-25</t>
    <phoneticPr fontId="2"/>
  </si>
  <si>
    <t>１(4)ア　入力データ</t>
    <rPh sb="6" eb="8">
      <t>ニュウリョク</t>
    </rPh>
    <phoneticPr fontId="2"/>
  </si>
  <si>
    <t>１(4)イ　入力データ</t>
    <rPh sb="6" eb="8">
      <t>ニュウリョク</t>
    </rPh>
    <phoneticPr fontId="2"/>
  </si>
  <si>
    <t>１(4)ウ　入力データ</t>
    <rPh sb="6" eb="8">
      <t>ニュウリョク</t>
    </rPh>
    <phoneticPr fontId="2"/>
  </si>
  <si>
    <t>右記</t>
    <rPh sb="0" eb="1">
      <t>ミギ</t>
    </rPh>
    <phoneticPr fontId="2"/>
  </si>
  <si>
    <t>3号児童及び2号児童</t>
    <rPh sb="1" eb="2">
      <t>ゴウ</t>
    </rPh>
    <rPh sb="2" eb="4">
      <t>ジドウ</t>
    </rPh>
    <rPh sb="4" eb="5">
      <t>オヨ</t>
    </rPh>
    <rPh sb="7" eb="8">
      <t>ゴウ</t>
    </rPh>
    <rPh sb="8" eb="10">
      <t>ジドウ</t>
    </rPh>
    <phoneticPr fontId="2"/>
  </si>
  <si>
    <t>1号児童</t>
    <rPh sb="1" eb="2">
      <t>ゴウ</t>
    </rPh>
    <rPh sb="2" eb="4">
      <t>ジドウ</t>
    </rPh>
    <phoneticPr fontId="2"/>
  </si>
  <si>
    <t>１(4)エ　入力データ</t>
    <rPh sb="6" eb="8">
      <t>ニュウリョク</t>
    </rPh>
    <phoneticPr fontId="2"/>
  </si>
  <si>
    <t>10-11</t>
    <phoneticPr fontId="2"/>
  </si>
  <si>
    <t>10-12</t>
    <phoneticPr fontId="2"/>
  </si>
  <si>
    <t>10-14</t>
    <phoneticPr fontId="2"/>
  </si>
  <si>
    <t>10-13</t>
    <phoneticPr fontId="2"/>
  </si>
  <si>
    <t>10-15</t>
    <phoneticPr fontId="2"/>
  </si>
  <si>
    <t>10-16</t>
    <phoneticPr fontId="2"/>
  </si>
  <si>
    <t>10-18</t>
    <phoneticPr fontId="2"/>
  </si>
  <si>
    <t>10-17</t>
    <phoneticPr fontId="2"/>
  </si>
  <si>
    <t>10-19</t>
    <phoneticPr fontId="2"/>
  </si>
  <si>
    <t>10-43</t>
    <phoneticPr fontId="2"/>
  </si>
  <si>
    <t>10-44</t>
    <phoneticPr fontId="2"/>
  </si>
  <si>
    <t>１(9)ア　入力データ</t>
    <rPh sb="6" eb="8">
      <t>ニュウリョク</t>
    </rPh>
    <phoneticPr fontId="2"/>
  </si>
  <si>
    <t>１(6)(7)　入力データ</t>
    <rPh sb="8" eb="10">
      <t>ニュウリョク</t>
    </rPh>
    <phoneticPr fontId="2"/>
  </si>
  <si>
    <t>１(9)イ　入力データ</t>
    <rPh sb="6" eb="8">
      <t>ニュウリョク</t>
    </rPh>
    <phoneticPr fontId="2"/>
  </si>
  <si>
    <t>１(12)　入力データ</t>
    <rPh sb="6" eb="8">
      <t>ニュウリョク</t>
    </rPh>
    <phoneticPr fontId="2"/>
  </si>
  <si>
    <t>１(13)　入力データ</t>
    <rPh sb="6" eb="8">
      <t>ニュウリョク</t>
    </rPh>
    <phoneticPr fontId="2"/>
  </si>
  <si>
    <t>１(14)　入力データ</t>
    <rPh sb="6" eb="8">
      <t>ニュウリョク</t>
    </rPh>
    <phoneticPr fontId="2"/>
  </si>
  <si>
    <t>１(15)　入力データ</t>
    <rPh sb="6" eb="8">
      <t>ニュウリョク</t>
    </rPh>
    <phoneticPr fontId="2"/>
  </si>
  <si>
    <t>１(16)　入力データ</t>
    <rPh sb="6" eb="8">
      <t>ニュウリョク</t>
    </rPh>
    <phoneticPr fontId="2"/>
  </si>
  <si>
    <t>年5月1日現在</t>
    <rPh sb="0" eb="1">
      <t>ネン</t>
    </rPh>
    <rPh sb="2" eb="3">
      <t>ガツ</t>
    </rPh>
    <rPh sb="4" eb="5">
      <t>ニチ</t>
    </rPh>
    <rPh sb="5" eb="7">
      <t>ゲンザイ</t>
    </rPh>
    <phoneticPr fontId="2"/>
  </si>
  <si>
    <t>前年同月数</t>
    <phoneticPr fontId="2"/>
  </si>
  <si>
    <t>２(1)イ　入力データ</t>
    <rPh sb="6" eb="8">
      <t>ニュウリョク</t>
    </rPh>
    <phoneticPr fontId="2"/>
  </si>
  <si>
    <t>8-8</t>
    <phoneticPr fontId="2"/>
  </si>
  <si>
    <t>8-9</t>
    <phoneticPr fontId="2"/>
  </si>
  <si>
    <t>8-12</t>
    <phoneticPr fontId="2"/>
  </si>
  <si>
    <t>8-13</t>
    <phoneticPr fontId="2"/>
  </si>
  <si>
    <t>8-14</t>
    <phoneticPr fontId="2"/>
  </si>
  <si>
    <t>8-15</t>
    <phoneticPr fontId="2"/>
  </si>
  <si>
    <t>9-3</t>
    <phoneticPr fontId="2"/>
  </si>
  <si>
    <t>利用状況：</t>
    <rPh sb="0" eb="2">
      <t>リヨウ</t>
    </rPh>
    <rPh sb="2" eb="4">
      <t>ジョウキョウ</t>
    </rPh>
    <phoneticPr fontId="2"/>
  </si>
  <si>
    <t>施設台帳：</t>
    <rPh sb="0" eb="2">
      <t>シセツ</t>
    </rPh>
    <rPh sb="2" eb="4">
      <t>ダイチョウ</t>
    </rPh>
    <phoneticPr fontId="2"/>
  </si>
  <si>
    <t>利用者数：</t>
    <rPh sb="0" eb="2">
      <t>リヨウ</t>
    </rPh>
    <rPh sb="2" eb="3">
      <t>シャ</t>
    </rPh>
    <rPh sb="3" eb="4">
      <t>スウ</t>
    </rPh>
    <phoneticPr fontId="2"/>
  </si>
  <si>
    <t>登録団体数：</t>
    <rPh sb="0" eb="2">
      <t>トウロク</t>
    </rPh>
    <rPh sb="2" eb="4">
      <t>ダンタイ</t>
    </rPh>
    <rPh sb="4" eb="5">
      <t>スウ</t>
    </rPh>
    <phoneticPr fontId="2"/>
  </si>
  <si>
    <t>当初予算：</t>
    <rPh sb="0" eb="2">
      <t>トウショ</t>
    </rPh>
    <rPh sb="2" eb="4">
      <t>ヨサン</t>
    </rPh>
    <phoneticPr fontId="2"/>
  </si>
  <si>
    <t>注釈：</t>
    <rPh sb="0" eb="2">
      <t>チュウシャク</t>
    </rPh>
    <phoneticPr fontId="2"/>
  </si>
  <si>
    <t>３(1)　入力データ</t>
    <rPh sb="5" eb="7">
      <t>ニュウリョク</t>
    </rPh>
    <phoneticPr fontId="2"/>
  </si>
  <si>
    <t>登録者数：</t>
    <rPh sb="0" eb="2">
      <t>トウロク</t>
    </rPh>
    <rPh sb="2" eb="3">
      <t>シャ</t>
    </rPh>
    <rPh sb="3" eb="4">
      <t>スウ</t>
    </rPh>
    <phoneticPr fontId="2"/>
  </si>
  <si>
    <t>３(2)ア　入力データ</t>
    <rPh sb="6" eb="8">
      <t>ニュウリョク</t>
    </rPh>
    <phoneticPr fontId="2"/>
  </si>
  <si>
    <t>３(2)イ　入力データ</t>
    <rPh sb="6" eb="8">
      <t>ニュウリョク</t>
    </rPh>
    <phoneticPr fontId="2"/>
  </si>
  <si>
    <t>8-21</t>
    <phoneticPr fontId="2"/>
  </si>
  <si>
    <t>20-23</t>
    <phoneticPr fontId="2"/>
  </si>
  <si>
    <t>8-24</t>
    <phoneticPr fontId="2"/>
  </si>
  <si>
    <t>20-17</t>
    <phoneticPr fontId="2"/>
  </si>
  <si>
    <t>４(2)ア　入力データ</t>
    <rPh sb="6" eb="8">
      <t>ニュウリョク</t>
    </rPh>
    <phoneticPr fontId="2"/>
  </si>
  <si>
    <t>４(2)イ　入力データ</t>
    <rPh sb="6" eb="8">
      <t>ニュウリョク</t>
    </rPh>
    <phoneticPr fontId="2"/>
  </si>
  <si>
    <t>件数：</t>
    <rPh sb="0" eb="1">
      <t>ケン</t>
    </rPh>
    <rPh sb="1" eb="2">
      <t>スウ</t>
    </rPh>
    <phoneticPr fontId="2"/>
  </si>
  <si>
    <t>４(2)ウ　入力データ</t>
    <rPh sb="6" eb="8">
      <t>ニュウリョク</t>
    </rPh>
    <phoneticPr fontId="2"/>
  </si>
  <si>
    <t>４(3)　入力データ</t>
    <rPh sb="5" eb="7">
      <t>ニュウリョク</t>
    </rPh>
    <phoneticPr fontId="2"/>
  </si>
  <si>
    <t>9-1</t>
    <phoneticPr fontId="2"/>
  </si>
  <si>
    <t>9-2</t>
    <phoneticPr fontId="2"/>
  </si>
  <si>
    <t>16-1</t>
    <phoneticPr fontId="2"/>
  </si>
  <si>
    <t>16-2</t>
    <phoneticPr fontId="2"/>
  </si>
  <si>
    <t>１(4)(5)　入力データ</t>
    <rPh sb="8" eb="10">
      <t>ニュウリョク</t>
    </rPh>
    <phoneticPr fontId="2"/>
  </si>
  <si>
    <t>16-3</t>
    <phoneticPr fontId="2"/>
  </si>
  <si>
    <t>2-9</t>
    <phoneticPr fontId="2"/>
  </si>
  <si>
    <t>16-7</t>
    <phoneticPr fontId="2"/>
  </si>
  <si>
    <t>16-5</t>
    <phoneticPr fontId="2"/>
  </si>
  <si>
    <t>16-8</t>
    <phoneticPr fontId="2"/>
  </si>
  <si>
    <t>16-9</t>
    <phoneticPr fontId="2"/>
  </si>
  <si>
    <t>16-6</t>
    <phoneticPr fontId="2"/>
  </si>
  <si>
    <t>20-11</t>
    <phoneticPr fontId="2"/>
  </si>
  <si>
    <t>9-37</t>
    <phoneticPr fontId="2"/>
  </si>
  <si>
    <t>17-2</t>
    <phoneticPr fontId="2"/>
  </si>
  <si>
    <t>17-1</t>
    <phoneticPr fontId="2"/>
  </si>
  <si>
    <t>19-17</t>
    <phoneticPr fontId="2"/>
  </si>
  <si>
    <t>４(5)　入力データ</t>
    <rPh sb="5" eb="7">
      <t>ニュウリョク</t>
    </rPh>
    <phoneticPr fontId="2"/>
  </si>
  <si>
    <t>19-7</t>
    <phoneticPr fontId="2"/>
  </si>
  <si>
    <t>４(6)　入力データ</t>
    <rPh sb="5" eb="7">
      <t>ニュウリョク</t>
    </rPh>
    <phoneticPr fontId="2"/>
  </si>
  <si>
    <t>４(7)　入力データ</t>
    <rPh sb="5" eb="7">
      <t>ニュウリョク</t>
    </rPh>
    <phoneticPr fontId="2"/>
  </si>
  <si>
    <t>17-4</t>
    <phoneticPr fontId="2"/>
  </si>
  <si>
    <t>17-5</t>
    <phoneticPr fontId="2"/>
  </si>
  <si>
    <t>４(8)　入力データ</t>
    <rPh sb="5" eb="7">
      <t>ニュウリョク</t>
    </rPh>
    <phoneticPr fontId="2"/>
  </si>
  <si>
    <t>17-6</t>
    <phoneticPr fontId="2"/>
  </si>
  <si>
    <t>４(9)　入力データ</t>
    <rPh sb="5" eb="7">
      <t>ニュウリョク</t>
    </rPh>
    <phoneticPr fontId="2"/>
  </si>
  <si>
    <t>15-1(3)</t>
    <phoneticPr fontId="2"/>
  </si>
  <si>
    <t>19-13</t>
    <phoneticPr fontId="2"/>
  </si>
  <si>
    <t>５(1)　入力データ</t>
    <rPh sb="5" eb="7">
      <t>ニュウリョク</t>
    </rPh>
    <phoneticPr fontId="2"/>
  </si>
  <si>
    <t>19-9</t>
    <phoneticPr fontId="2"/>
  </si>
  <si>
    <t>（各年4月1日現在）</t>
    <rPh sb="1" eb="3">
      <t>カクトシ</t>
    </rPh>
    <rPh sb="4" eb="5">
      <t>ガツ</t>
    </rPh>
    <rPh sb="6" eb="9">
      <t>ニチゲンザイ</t>
    </rPh>
    <rPh sb="7" eb="9">
      <t>ゲンザイ</t>
    </rPh>
    <phoneticPr fontId="4"/>
  </si>
  <si>
    <t>20-14</t>
    <phoneticPr fontId="2"/>
  </si>
  <si>
    <t>５(1)イ　入力データ</t>
    <rPh sb="6" eb="8">
      <t>ニュウリョク</t>
    </rPh>
    <phoneticPr fontId="2"/>
  </si>
  <si>
    <t>20-15</t>
    <phoneticPr fontId="2"/>
  </si>
  <si>
    <t>20-16</t>
    <phoneticPr fontId="2"/>
  </si>
  <si>
    <t>５(2)ア　入力データ</t>
    <rPh sb="6" eb="8">
      <t>ニュウリョク</t>
    </rPh>
    <phoneticPr fontId="2"/>
  </si>
  <si>
    <t>５(2)ウ　入力データ</t>
    <rPh sb="6" eb="8">
      <t>ニュウリョク</t>
    </rPh>
    <phoneticPr fontId="2"/>
  </si>
  <si>
    <t>５(3)　入力データ</t>
    <rPh sb="5" eb="7">
      <t>ニュウリョク</t>
    </rPh>
    <phoneticPr fontId="2"/>
  </si>
  <si>
    <t>19-14</t>
    <phoneticPr fontId="2"/>
  </si>
  <si>
    <t>19-15</t>
    <phoneticPr fontId="2"/>
  </si>
  <si>
    <t>５(4)　入力データ</t>
    <rPh sb="5" eb="7">
      <t>ニュウリョク</t>
    </rPh>
    <phoneticPr fontId="2"/>
  </si>
  <si>
    <t>５(5)　入力データ</t>
    <rPh sb="5" eb="7">
      <t>ニュウリョク</t>
    </rPh>
    <phoneticPr fontId="2"/>
  </si>
  <si>
    <t>19-16</t>
    <phoneticPr fontId="2"/>
  </si>
  <si>
    <t>５(6)　入力データ</t>
    <rPh sb="5" eb="7">
      <t>ニュウリョク</t>
    </rPh>
    <phoneticPr fontId="2"/>
  </si>
  <si>
    <t>19-11</t>
    <phoneticPr fontId="2"/>
  </si>
  <si>
    <t>５(7)　入力データ</t>
    <rPh sb="5" eb="7">
      <t>ニュウリョク</t>
    </rPh>
    <phoneticPr fontId="2"/>
  </si>
  <si>
    <t>19-10</t>
    <phoneticPr fontId="2"/>
  </si>
  <si>
    <t>５(8)　入力データ</t>
    <rPh sb="5" eb="7">
      <t>ニュウリョク</t>
    </rPh>
    <phoneticPr fontId="2"/>
  </si>
  <si>
    <t>19-12</t>
    <phoneticPr fontId="2"/>
  </si>
  <si>
    <t>19-20</t>
    <phoneticPr fontId="2"/>
  </si>
  <si>
    <t>19-21</t>
    <phoneticPr fontId="2"/>
  </si>
  <si>
    <t>19-23</t>
    <phoneticPr fontId="2"/>
  </si>
  <si>
    <t>６(1)ア　入力データ</t>
    <rPh sb="6" eb="8">
      <t>ニュウリョク</t>
    </rPh>
    <phoneticPr fontId="2"/>
  </si>
  <si>
    <t>６(1)イ　入力データ</t>
    <rPh sb="6" eb="8">
      <t>ニュウリョク</t>
    </rPh>
    <phoneticPr fontId="2"/>
  </si>
  <si>
    <t>６(2)　入力データ</t>
    <rPh sb="5" eb="7">
      <t>ニュウリョク</t>
    </rPh>
    <phoneticPr fontId="2"/>
  </si>
  <si>
    <t>19-24</t>
    <phoneticPr fontId="2"/>
  </si>
  <si>
    <t>６(４)　入力データ</t>
    <rPh sb="5" eb="7">
      <t>ニュウリョク</t>
    </rPh>
    <phoneticPr fontId="2"/>
  </si>
  <si>
    <t>６(３)　入力データ</t>
    <rPh sb="5" eb="7">
      <t>ニュウリョク</t>
    </rPh>
    <phoneticPr fontId="2"/>
  </si>
  <si>
    <t>19-25</t>
    <phoneticPr fontId="2"/>
  </si>
  <si>
    <t>６(５)　入力データ</t>
    <rPh sb="5" eb="7">
      <t>ニュウリョク</t>
    </rPh>
    <phoneticPr fontId="2"/>
  </si>
  <si>
    <t>19-26</t>
    <phoneticPr fontId="2"/>
  </si>
  <si>
    <t>６(６)　入力データ</t>
    <rPh sb="5" eb="7">
      <t>ニュウリョク</t>
    </rPh>
    <phoneticPr fontId="2"/>
  </si>
  <si>
    <t>19-27</t>
    <phoneticPr fontId="2"/>
  </si>
  <si>
    <t>７(１)　入力データ</t>
    <rPh sb="5" eb="7">
      <t>ニュウリョク</t>
    </rPh>
    <phoneticPr fontId="2"/>
  </si>
  <si>
    <t>７(２)　入力データ</t>
    <rPh sb="5" eb="7">
      <t>ニュウリョク</t>
    </rPh>
    <phoneticPr fontId="2"/>
  </si>
  <si>
    <t>19-4</t>
    <phoneticPr fontId="2"/>
  </si>
  <si>
    <t>７(３)　入力データ</t>
    <rPh sb="5" eb="7">
      <t>ニュウリョク</t>
    </rPh>
    <phoneticPr fontId="2"/>
  </si>
  <si>
    <t>19-5</t>
    <phoneticPr fontId="2"/>
  </si>
  <si>
    <t>７(４)　入力データ</t>
    <rPh sb="5" eb="7">
      <t>ニュウリョク</t>
    </rPh>
    <phoneticPr fontId="2"/>
  </si>
  <si>
    <t>19-1</t>
    <phoneticPr fontId="2"/>
  </si>
  <si>
    <t>７(５)　入力データ</t>
    <rPh sb="5" eb="7">
      <t>ニュウリョク</t>
    </rPh>
    <phoneticPr fontId="2"/>
  </si>
  <si>
    <t>19-8</t>
    <phoneticPr fontId="2"/>
  </si>
  <si>
    <t>８(４)　入力データ</t>
    <rPh sb="5" eb="7">
      <t>ニュウリョク</t>
    </rPh>
    <phoneticPr fontId="2"/>
  </si>
  <si>
    <t>８(1)(2)(3)　入力データ</t>
    <rPh sb="11" eb="13">
      <t>ニュウリョク</t>
    </rPh>
    <phoneticPr fontId="2"/>
  </si>
  <si>
    <t>８（５）　入力データ</t>
    <rPh sb="5" eb="7">
      <t>ニュウリョク</t>
    </rPh>
    <phoneticPr fontId="2"/>
  </si>
  <si>
    <t>（各年8月1日現在）</t>
  </si>
  <si>
    <t>4-16</t>
    <phoneticPr fontId="2"/>
  </si>
  <si>
    <t>８（６）　入力データ</t>
    <rPh sb="5" eb="7">
      <t>ニュウリョク</t>
    </rPh>
    <phoneticPr fontId="2"/>
  </si>
  <si>
    <t>８（７）　入力データ</t>
    <rPh sb="5" eb="7">
      <t>ニュウリョク</t>
    </rPh>
    <phoneticPr fontId="2"/>
  </si>
  <si>
    <t>4-17</t>
    <phoneticPr fontId="2"/>
  </si>
  <si>
    <t>８（８）　入力データ</t>
    <rPh sb="5" eb="7">
      <t>ニュウリョク</t>
    </rPh>
    <phoneticPr fontId="2"/>
  </si>
  <si>
    <t>4-18</t>
    <phoneticPr fontId="2"/>
  </si>
  <si>
    <t>８（10）イ　入力データ</t>
    <rPh sb="7" eb="9">
      <t>ニュウリョク</t>
    </rPh>
    <phoneticPr fontId="2"/>
  </si>
  <si>
    <t>８（９）ア　入力データ</t>
    <rPh sb="6" eb="8">
      <t>ニュウリョク</t>
    </rPh>
    <phoneticPr fontId="2"/>
  </si>
  <si>
    <t>８（９）イ　入力データ</t>
    <rPh sb="6" eb="8">
      <t>ニュウリョク</t>
    </rPh>
    <phoneticPr fontId="2"/>
  </si>
  <si>
    <t>８（10）ア　入力データ</t>
    <rPh sb="7" eb="9">
      <t>ニュウリョク</t>
    </rPh>
    <phoneticPr fontId="2"/>
  </si>
  <si>
    <t>9-29</t>
    <phoneticPr fontId="2"/>
  </si>
  <si>
    <t>８（11）　入力データ</t>
    <rPh sb="6" eb="8">
      <t>ニュウリョク</t>
    </rPh>
    <phoneticPr fontId="2"/>
  </si>
  <si>
    <t>８（12）　入力データ</t>
    <rPh sb="6" eb="8">
      <t>ニュウリョク</t>
    </rPh>
    <phoneticPr fontId="2"/>
  </si>
  <si>
    <t>８（13）　入力データ</t>
    <rPh sb="6" eb="8">
      <t>ニュウリョク</t>
    </rPh>
    <phoneticPr fontId="2"/>
  </si>
  <si>
    <t>２（１）　入力データ</t>
    <rPh sb="5" eb="7">
      <t>ニュウリョク</t>
    </rPh>
    <phoneticPr fontId="2"/>
  </si>
  <si>
    <t>8-25</t>
    <phoneticPr fontId="2"/>
  </si>
  <si>
    <t>２（２）ア　入力データ</t>
    <rPh sb="6" eb="8">
      <t>ニュウリョク</t>
    </rPh>
    <phoneticPr fontId="2"/>
  </si>
  <si>
    <t>２（２）イ　入力データ</t>
    <rPh sb="6" eb="8">
      <t>ニュウリョク</t>
    </rPh>
    <phoneticPr fontId="2"/>
  </si>
  <si>
    <t>２（３）ア　入力データ</t>
    <rPh sb="6" eb="8">
      <t>ニュウリョク</t>
    </rPh>
    <phoneticPr fontId="2"/>
  </si>
  <si>
    <t>２（３）イ　入力データ</t>
    <rPh sb="6" eb="8">
      <t>ニュウリョク</t>
    </rPh>
    <phoneticPr fontId="2"/>
  </si>
  <si>
    <t>9-35</t>
    <phoneticPr fontId="2"/>
  </si>
  <si>
    <t>３（１）　入力データ</t>
    <rPh sb="5" eb="7">
      <t>ニュウリョク</t>
    </rPh>
    <phoneticPr fontId="2"/>
  </si>
  <si>
    <t>３（２）　入力データ</t>
    <rPh sb="5" eb="7">
      <t>ニュウリョク</t>
    </rPh>
    <phoneticPr fontId="2"/>
  </si>
  <si>
    <t>３（３）　入力データ</t>
    <rPh sb="5" eb="7">
      <t>ニュウリョク</t>
    </rPh>
    <phoneticPr fontId="2"/>
  </si>
  <si>
    <t>３（４）　入力データ</t>
    <rPh sb="5" eb="7">
      <t>ニュウリョク</t>
    </rPh>
    <phoneticPr fontId="2"/>
  </si>
  <si>
    <t>３（５）　入力データ</t>
    <rPh sb="5" eb="7">
      <t>ニュウリョク</t>
    </rPh>
    <phoneticPr fontId="2"/>
  </si>
  <si>
    <t>３（６）　入力データ</t>
    <rPh sb="5" eb="7">
      <t>ニュウリョク</t>
    </rPh>
    <phoneticPr fontId="2"/>
  </si>
  <si>
    <t>20-10</t>
    <phoneticPr fontId="2"/>
  </si>
  <si>
    <t>３（７）　入力データ</t>
    <rPh sb="5" eb="7">
      <t>ニュウリョク</t>
    </rPh>
    <phoneticPr fontId="2"/>
  </si>
  <si>
    <t>３（８）　入力データ</t>
    <rPh sb="5" eb="7">
      <t>ニュウリョク</t>
    </rPh>
    <phoneticPr fontId="2"/>
  </si>
  <si>
    <t>10-48</t>
    <phoneticPr fontId="2"/>
  </si>
  <si>
    <t>10-47</t>
    <phoneticPr fontId="2"/>
  </si>
  <si>
    <t>14-5</t>
    <phoneticPr fontId="2"/>
  </si>
  <si>
    <t>１(17)ア　入力データ</t>
    <rPh sb="7" eb="9">
      <t>ニュウリョク</t>
    </rPh>
    <phoneticPr fontId="2"/>
  </si>
  <si>
    <t>１(17)イ　入力データ</t>
    <rPh sb="7" eb="9">
      <t>ニュウリョク</t>
    </rPh>
    <phoneticPr fontId="2"/>
  </si>
  <si>
    <t>登録数：</t>
    <rPh sb="0" eb="3">
      <t>トウロクスウ</t>
    </rPh>
    <phoneticPr fontId="2"/>
  </si>
  <si>
    <t>（単位：ha）</t>
    <phoneticPr fontId="2"/>
  </si>
  <si>
    <t>（単位：本）</t>
    <rPh sb="1" eb="3">
      <t>タンイ</t>
    </rPh>
    <rPh sb="4" eb="5">
      <t>ホン</t>
    </rPh>
    <phoneticPr fontId="4"/>
  </si>
  <si>
    <t>（各年4月1日現在）</t>
    <rPh sb="1" eb="2">
      <t>カク</t>
    </rPh>
    <rPh sb="2" eb="3">
      <t>トシ</t>
    </rPh>
    <rPh sb="4" eb="5">
      <t>ガツ</t>
    </rPh>
    <rPh sb="6" eb="7">
      <t>ニチ</t>
    </rPh>
    <rPh sb="7" eb="9">
      <t>ゲンザイ</t>
    </rPh>
    <phoneticPr fontId="2"/>
  </si>
  <si>
    <t>３　年齢別人口構成</t>
    <rPh sb="2" eb="5">
      <t>ネンレイベツ</t>
    </rPh>
    <rPh sb="5" eb="7">
      <t>ジンコウ</t>
    </rPh>
    <rPh sb="7" eb="9">
      <t>コウセイ</t>
    </rPh>
    <phoneticPr fontId="4"/>
  </si>
  <si>
    <t>２　人口及び世帯数の推移</t>
    <rPh sb="2" eb="4">
      <t>ジンコウ</t>
    </rPh>
    <rPh sb="4" eb="5">
      <t>オヨ</t>
    </rPh>
    <phoneticPr fontId="4"/>
  </si>
  <si>
    <t>５(2)　入力データ</t>
    <rPh sb="5" eb="7">
      <t>ニュウリョク</t>
    </rPh>
    <phoneticPr fontId="2"/>
  </si>
  <si>
    <t>病床数</t>
  </si>
  <si>
    <t>病院</t>
  </si>
  <si>
    <t>診療所</t>
  </si>
  <si>
    <t>歯科診療所</t>
  </si>
  <si>
    <t>助産所</t>
  </si>
  <si>
    <t>施術所</t>
  </si>
  <si>
    <t>（生活衛生課）</t>
    <rPh sb="1" eb="3">
      <t>セイカツ</t>
    </rPh>
    <rPh sb="3" eb="6">
      <t>エイセイカ</t>
    </rPh>
    <phoneticPr fontId="2"/>
  </si>
  <si>
    <t>注１：医師・歯科医師・薬剤師は、「医師・歯科医師・薬剤師統計」による（２年ごとに実施）。</t>
    <rPh sb="0" eb="1">
      <t>チュウ</t>
    </rPh>
    <rPh sb="28" eb="30">
      <t>トウケイ</t>
    </rPh>
    <rPh sb="36" eb="37">
      <t>ネン</t>
    </rPh>
    <rPh sb="40" eb="42">
      <t>ジッシ</t>
    </rPh>
    <phoneticPr fontId="4"/>
  </si>
  <si>
    <t>注２：看護師・准看護師は、「業務従事者届の集計」による（２年ごとに実施）。</t>
    <rPh sb="0" eb="1">
      <t>チュウ</t>
    </rPh>
    <rPh sb="3" eb="6">
      <t>カンゴシ</t>
    </rPh>
    <rPh sb="5" eb="6">
      <t>シ</t>
    </rPh>
    <rPh sb="10" eb="11">
      <t>シ</t>
    </rPh>
    <phoneticPr fontId="4"/>
  </si>
  <si>
    <t>（３）特定健康診査</t>
    <rPh sb="3" eb="5">
      <t>トクテイ</t>
    </rPh>
    <rPh sb="5" eb="7">
      <t>ケンコウ</t>
    </rPh>
    <rPh sb="7" eb="9">
      <t>シンサ</t>
    </rPh>
    <phoneticPr fontId="4"/>
  </si>
  <si>
    <t>（４）がん検診</t>
    <phoneticPr fontId="4"/>
  </si>
  <si>
    <t>（５）基本健康診査</t>
    <phoneticPr fontId="4"/>
  </si>
  <si>
    <t>ア　医療施設、病床数</t>
    <rPh sb="2" eb="4">
      <t>イリョウ</t>
    </rPh>
    <rPh sb="4" eb="6">
      <t>シセツ</t>
    </rPh>
    <rPh sb="7" eb="10">
      <t>ビョウショウスウ</t>
    </rPh>
    <phoneticPr fontId="4"/>
  </si>
  <si>
    <t>4月</t>
    <rPh sb="0" eb="1">
      <t>ガツ</t>
    </rPh>
    <phoneticPr fontId="2"/>
  </si>
  <si>
    <t>1月</t>
    <rPh sb="0" eb="1">
      <t>ガツ</t>
    </rPh>
    <phoneticPr fontId="2"/>
  </si>
  <si>
    <t>イ　医療従事者数</t>
    <rPh sb="7" eb="8">
      <t>スウ</t>
    </rPh>
    <phoneticPr fontId="4"/>
  </si>
  <si>
    <r>
      <t>　　　令和2年度から、</t>
    </r>
    <r>
      <rPr>
        <sz val="9"/>
        <rFont val="ＭＳ ゴシック"/>
        <family val="3"/>
        <charset val="128"/>
      </rPr>
      <t>「『前年度受診者数』＋『当該年度の受診者数』－『前年度及び当該年度における2年連続受診者数』」</t>
    </r>
    <r>
      <rPr>
        <sz val="10"/>
        <rFont val="ＭＳ ゴシック"/>
        <family val="3"/>
        <charset val="128"/>
      </rPr>
      <t>で</t>
    </r>
    <rPh sb="35" eb="38">
      <t>ゼンネンド</t>
    </rPh>
    <rPh sb="38" eb="39">
      <t>オヨ</t>
    </rPh>
    <rPh sb="40" eb="42">
      <t>トウガイ</t>
    </rPh>
    <rPh sb="42" eb="44">
      <t>ネンド</t>
    </rPh>
    <phoneticPr fontId="2"/>
  </si>
  <si>
    <t>　　　算定。また、胃がん検診は、令和2年度から国の指針に準ずる50歳以上の受診者数で算定。</t>
    <rPh sb="9" eb="10">
      <t>イ</t>
    </rPh>
    <rPh sb="12" eb="14">
      <t>ケンシン</t>
    </rPh>
    <rPh sb="16" eb="17">
      <t>レイ</t>
    </rPh>
    <rPh sb="17" eb="18">
      <t>ワ</t>
    </rPh>
    <rPh sb="19" eb="21">
      <t>ネンド</t>
    </rPh>
    <rPh sb="23" eb="24">
      <t>クニ</t>
    </rPh>
    <rPh sb="25" eb="27">
      <t>シシン</t>
    </rPh>
    <rPh sb="28" eb="29">
      <t>ジュン</t>
    </rPh>
    <rPh sb="33" eb="36">
      <t>サイイジョウ</t>
    </rPh>
    <rPh sb="37" eb="39">
      <t>ジュシン</t>
    </rPh>
    <rPh sb="39" eb="40">
      <t>シャ</t>
    </rPh>
    <rPh sb="40" eb="41">
      <t>スウ</t>
    </rPh>
    <phoneticPr fontId="2"/>
  </si>
  <si>
    <t>注２：葛飾区基本健診で、受診者数①は生活保護受給者及び中国残留邦人等支援給付者受診者数</t>
    <rPh sb="0" eb="1">
      <t>チュウ</t>
    </rPh>
    <rPh sb="3" eb="5">
      <t>カツシカ</t>
    </rPh>
    <rPh sb="5" eb="6">
      <t>ク</t>
    </rPh>
    <rPh sb="6" eb="8">
      <t>キホン</t>
    </rPh>
    <rPh sb="8" eb="10">
      <t>ケンシン</t>
    </rPh>
    <rPh sb="18" eb="20">
      <t>セイカツ</t>
    </rPh>
    <rPh sb="20" eb="22">
      <t>ホゴ</t>
    </rPh>
    <rPh sb="22" eb="25">
      <t>ジュキュウシャ</t>
    </rPh>
    <rPh sb="25" eb="26">
      <t>オヨ</t>
    </rPh>
    <phoneticPr fontId="4"/>
  </si>
  <si>
    <t>　　　「20歳代30歳代健診」と「母親健診」の合算。</t>
    <phoneticPr fontId="2"/>
  </si>
  <si>
    <t>　　　受診者数②はその他の受診者数</t>
    <rPh sb="3" eb="5">
      <t>ジュシン</t>
    </rPh>
    <rPh sb="5" eb="6">
      <t>シャ</t>
    </rPh>
    <rPh sb="6" eb="7">
      <t>スウ</t>
    </rPh>
    <rPh sb="16" eb="17">
      <t>スウ</t>
    </rPh>
    <phoneticPr fontId="4"/>
  </si>
  <si>
    <t>注２：上記1、3、9、11、13の施設は、在宅介護支援センターとしての開設年月日を記載している。</t>
    <rPh sb="0" eb="1">
      <t>チュウ</t>
    </rPh>
    <rPh sb="3" eb="5">
      <t>ジョウキ</t>
    </rPh>
    <rPh sb="17" eb="19">
      <t>シセツ</t>
    </rPh>
    <rPh sb="21" eb="23">
      <t>ザイタク</t>
    </rPh>
    <rPh sb="23" eb="25">
      <t>カイゴ</t>
    </rPh>
    <rPh sb="25" eb="26">
      <t>シ</t>
    </rPh>
    <rPh sb="26" eb="27">
      <t>エン</t>
    </rPh>
    <rPh sb="35" eb="37">
      <t>カイセツ</t>
    </rPh>
    <rPh sb="37" eb="40">
      <t>ネンガッピ</t>
    </rPh>
    <rPh sb="41" eb="43">
      <t>キサイ</t>
    </rPh>
    <phoneticPr fontId="4"/>
  </si>
  <si>
    <t>注３：地域包括支援センターが、高齢者の総合相談窓口であることが容易にわかるように、</t>
    <rPh sb="0" eb="1">
      <t>チュウ</t>
    </rPh>
    <rPh sb="3" eb="5">
      <t>チイキ</t>
    </rPh>
    <phoneticPr fontId="4"/>
  </si>
  <si>
    <t>　　　通称名として高齢者総合相談センターを使用している。</t>
    <phoneticPr fontId="4"/>
  </si>
  <si>
    <t>注２：受診率は、一次健診受診者数÷対象者数×100</t>
    <rPh sb="0" eb="1">
      <t>チュウ</t>
    </rPh>
    <rPh sb="3" eb="5">
      <t>ジュシン</t>
    </rPh>
    <rPh sb="5" eb="6">
      <t>リツ</t>
    </rPh>
    <rPh sb="8" eb="10">
      <t>イチジ</t>
    </rPh>
    <rPh sb="10" eb="12">
      <t>ケンシン</t>
    </rPh>
    <rPh sb="12" eb="14">
      <t>ジュシン</t>
    </rPh>
    <rPh sb="14" eb="15">
      <t>シャ</t>
    </rPh>
    <rPh sb="15" eb="16">
      <t>スウ</t>
    </rPh>
    <rPh sb="17" eb="19">
      <t>タイショウ</t>
    </rPh>
    <rPh sb="19" eb="20">
      <t>シャ</t>
    </rPh>
    <rPh sb="20" eb="21">
      <t>スウ</t>
    </rPh>
    <phoneticPr fontId="26"/>
  </si>
  <si>
    <t>注１：保護停止中含む</t>
    <rPh sb="0" eb="1">
      <t>チュウ</t>
    </rPh>
    <rPh sb="3" eb="5">
      <t>ホゴ</t>
    </rPh>
    <rPh sb="5" eb="8">
      <t>テイシチュウ</t>
    </rPh>
    <rPh sb="8" eb="9">
      <t>フク</t>
    </rPh>
    <phoneticPr fontId="4"/>
  </si>
  <si>
    <t>注２：保護率の単位（‰）は千分率</t>
    <rPh sb="0" eb="1">
      <t>チュウ</t>
    </rPh>
    <rPh sb="3" eb="5">
      <t>ホゴ</t>
    </rPh>
    <rPh sb="5" eb="6">
      <t>リツ</t>
    </rPh>
    <rPh sb="7" eb="9">
      <t>タンイ</t>
    </rPh>
    <rPh sb="13" eb="16">
      <t>センブンリツ</t>
    </rPh>
    <phoneticPr fontId="4"/>
  </si>
  <si>
    <t>注１：（）内は特別支援学級・日本語学級の再掲（通級学級を含む。特別支援教室は含まない。）</t>
    <rPh sb="0" eb="1">
      <t>チュウ</t>
    </rPh>
    <rPh sb="14" eb="17">
      <t>ニホンゴ</t>
    </rPh>
    <rPh sb="17" eb="19">
      <t>ガッキュウ</t>
    </rPh>
    <phoneticPr fontId="4"/>
  </si>
  <si>
    <t>注３：双葉中学校の生徒数・学級数は夜間学級・日本語学級を含む。</t>
    <rPh sb="0" eb="1">
      <t>チュウ</t>
    </rPh>
    <rPh sb="3" eb="5">
      <t>フタバ</t>
    </rPh>
    <phoneticPr fontId="4"/>
  </si>
  <si>
    <t>　注：定員数は、利用定員とする。</t>
    <rPh sb="1" eb="2">
      <t>チュウ</t>
    </rPh>
    <rPh sb="3" eb="5">
      <t>テイイン</t>
    </rPh>
    <rPh sb="5" eb="6">
      <t>スウ</t>
    </rPh>
    <rPh sb="8" eb="10">
      <t>リヨウ</t>
    </rPh>
    <rPh sb="10" eb="12">
      <t>テイイン</t>
    </rPh>
    <phoneticPr fontId="4"/>
  </si>
  <si>
    <t>（指導室）</t>
    <phoneticPr fontId="2"/>
  </si>
  <si>
    <t>注２：共栄学園及び修徳学園の建築延面積は、中学校・高等学校を合わせたもの。</t>
    <rPh sb="0" eb="1">
      <t>チュウ</t>
    </rPh>
    <rPh sb="3" eb="5">
      <t>キョウエイ</t>
    </rPh>
    <rPh sb="7" eb="8">
      <t>オヨ</t>
    </rPh>
    <phoneticPr fontId="4"/>
  </si>
  <si>
    <t>注３：修徳学園は昭和24年9月に墨田区から現所在地に移転。</t>
    <rPh sb="0" eb="1">
      <t>チュウ</t>
    </rPh>
    <rPh sb="3" eb="4">
      <t>オサム</t>
    </rPh>
    <rPh sb="4" eb="5">
      <t>トク</t>
    </rPh>
    <rPh sb="5" eb="7">
      <t>ガクエン</t>
    </rPh>
    <rPh sb="8" eb="10">
      <t>ショウワ</t>
    </rPh>
    <rPh sb="12" eb="13">
      <t>ネン</t>
    </rPh>
    <rPh sb="14" eb="15">
      <t>ガツ</t>
    </rPh>
    <rPh sb="16" eb="19">
      <t>スミダク</t>
    </rPh>
    <rPh sb="21" eb="22">
      <t>ゲン</t>
    </rPh>
    <rPh sb="22" eb="25">
      <t>ショザイチ</t>
    </rPh>
    <rPh sb="26" eb="28">
      <t>イテン</t>
    </rPh>
    <phoneticPr fontId="4"/>
  </si>
  <si>
    <t>注１：校舎面積は大学設置基準（昭和31年文部省令第28号）に規定する校舎の面積を掲載している。</t>
    <rPh sb="0" eb="1">
      <t>チュウ</t>
    </rPh>
    <rPh sb="3" eb="5">
      <t>コウシャ</t>
    </rPh>
    <rPh sb="5" eb="7">
      <t>メンセキ</t>
    </rPh>
    <rPh sb="8" eb="10">
      <t>ダイガク</t>
    </rPh>
    <rPh sb="10" eb="12">
      <t>セッチ</t>
    </rPh>
    <rPh sb="12" eb="14">
      <t>キジュン</t>
    </rPh>
    <rPh sb="15" eb="17">
      <t>ショウワ</t>
    </rPh>
    <rPh sb="19" eb="20">
      <t>ネン</t>
    </rPh>
    <rPh sb="20" eb="22">
      <t>モンブ</t>
    </rPh>
    <rPh sb="22" eb="24">
      <t>ショウレイ</t>
    </rPh>
    <rPh sb="24" eb="25">
      <t>ダイ</t>
    </rPh>
    <rPh sb="27" eb="28">
      <t>ゴウ</t>
    </rPh>
    <rPh sb="30" eb="32">
      <t>キテイ</t>
    </rPh>
    <rPh sb="34" eb="36">
      <t>コウシャ</t>
    </rPh>
    <rPh sb="37" eb="39">
      <t>メンセキ</t>
    </rPh>
    <rPh sb="40" eb="42">
      <t>ケイサイ</t>
    </rPh>
    <phoneticPr fontId="4"/>
  </si>
  <si>
    <t>注２：東京理科大学の学生数は、葛飾キャンパス内の学部・学科又は研究科・専攻に所属する</t>
    <rPh sb="0" eb="1">
      <t>チュウ</t>
    </rPh>
    <rPh sb="3" eb="5">
      <t>トウキョウ</t>
    </rPh>
    <phoneticPr fontId="4"/>
  </si>
  <si>
    <t>　　　学生数を掲載している。</t>
    <phoneticPr fontId="4"/>
  </si>
  <si>
    <t>注１：収容人員は350人</t>
    <rPh sb="0" eb="1">
      <t>チュウ</t>
    </rPh>
    <rPh sb="3" eb="5">
      <t>シュウヨウ</t>
    </rPh>
    <rPh sb="5" eb="7">
      <t>ジンイン</t>
    </rPh>
    <rPh sb="11" eb="12">
      <t>ニン</t>
    </rPh>
    <phoneticPr fontId="2"/>
  </si>
  <si>
    <t>注１：ＡＶとは、ＣＤ・カセット・ビデオテープ・ＤＶＤ。</t>
    <rPh sb="0" eb="1">
      <t>チュウ</t>
    </rPh>
    <phoneticPr fontId="4"/>
  </si>
  <si>
    <t>注３：登録者数及び貸出数は団体及び他自治体協力を含む。</t>
    <rPh sb="0" eb="1">
      <t>チュウ</t>
    </rPh>
    <rPh sb="3" eb="5">
      <t>トウロク</t>
    </rPh>
    <phoneticPr fontId="4"/>
  </si>
  <si>
    <t>　注：複数分野の登録者あり。</t>
    <rPh sb="1" eb="2">
      <t>チュウ</t>
    </rPh>
    <rPh sb="3" eb="5">
      <t>フクスウ</t>
    </rPh>
    <rPh sb="5" eb="7">
      <t>ブンヤ</t>
    </rPh>
    <phoneticPr fontId="4"/>
  </si>
  <si>
    <t>分野別登録者数</t>
    <rPh sb="0" eb="2">
      <t>ブンヤ</t>
    </rPh>
    <rPh sb="2" eb="3">
      <t>ベツ</t>
    </rPh>
    <rPh sb="3" eb="5">
      <t>トウロク</t>
    </rPh>
    <rPh sb="5" eb="6">
      <t>シャ</t>
    </rPh>
    <rPh sb="6" eb="7">
      <t>スウ</t>
    </rPh>
    <phoneticPr fontId="2"/>
  </si>
  <si>
    <t>注１：上千葉公園運動場は、少年ソフトボール場、少年球技場、テニスコートの共用施設。</t>
    <rPh sb="0" eb="1">
      <t>チュウ</t>
    </rPh>
    <rPh sb="3" eb="4">
      <t>ジョウ</t>
    </rPh>
    <phoneticPr fontId="4"/>
  </si>
  <si>
    <t>面積(㎡)</t>
    <phoneticPr fontId="4"/>
  </si>
  <si>
    <t>年度</t>
    <rPh sb="0" eb="2">
      <t>ネンド</t>
    </rPh>
    <phoneticPr fontId="25"/>
  </si>
  <si>
    <t>後退整備件数</t>
  </si>
  <si>
    <t>後退整備延長</t>
    <phoneticPr fontId="2"/>
  </si>
  <si>
    <t>助成金交付件数</t>
    <phoneticPr fontId="2"/>
  </si>
  <si>
    <t>注１：調理実習室は、男女平等推進センターと共用</t>
    <rPh sb="0" eb="1">
      <t>チュウ</t>
    </rPh>
    <rPh sb="3" eb="5">
      <t>チョウリ</t>
    </rPh>
    <rPh sb="10" eb="12">
      <t>ダンジョ</t>
    </rPh>
    <rPh sb="12" eb="14">
      <t>ビョウドウ</t>
    </rPh>
    <rPh sb="14" eb="16">
      <t>スイシン</t>
    </rPh>
    <phoneticPr fontId="4"/>
  </si>
  <si>
    <t>注２：多目的ホール・会議室は、男女平等推進センターと共用</t>
    <rPh sb="0" eb="1">
      <t>チュウ</t>
    </rPh>
    <rPh sb="3" eb="6">
      <t>タモクテキ</t>
    </rPh>
    <phoneticPr fontId="4"/>
  </si>
  <si>
    <t>注１：東京都の工業用水道事業の廃止に伴い、工業用水道の消火栓は廃止された。</t>
    <rPh sb="0" eb="1">
      <t>チュウ</t>
    </rPh>
    <rPh sb="3" eb="6">
      <t>トウキョウト</t>
    </rPh>
    <phoneticPr fontId="2"/>
  </si>
  <si>
    <r>
      <t>注２：表中の防火水槽40ｍ</t>
    </r>
    <r>
      <rPr>
        <vertAlign val="superscript"/>
        <sz val="11"/>
        <rFont val="ＭＳ ゴシック"/>
        <family val="3"/>
        <charset val="128"/>
      </rPr>
      <t>3</t>
    </r>
    <r>
      <rPr>
        <sz val="11"/>
        <rFont val="ＭＳ ゴシック"/>
        <family val="3"/>
        <charset val="128"/>
      </rPr>
      <t>以上には、区設置の地下貯水槽（40ｍ</t>
    </r>
    <r>
      <rPr>
        <vertAlign val="superscript"/>
        <sz val="11"/>
        <rFont val="ＭＳ ゴシック"/>
        <family val="3"/>
        <charset val="128"/>
      </rPr>
      <t>3</t>
    </r>
    <r>
      <rPr>
        <sz val="11"/>
        <rFont val="ＭＳ ゴシック"/>
        <family val="3"/>
        <charset val="128"/>
      </rPr>
      <t>）も含む。</t>
    </r>
    <rPh sb="0" eb="1">
      <t>チュウ</t>
    </rPh>
    <rPh sb="3" eb="4">
      <t>ヒョウ</t>
    </rPh>
    <rPh sb="19" eb="20">
      <t>ク</t>
    </rPh>
    <phoneticPr fontId="4"/>
  </si>
  <si>
    <t>注２：認定外道路・私道は道路率に含まれない。</t>
    <rPh sb="0" eb="1">
      <t>チュウ</t>
    </rPh>
    <rPh sb="3" eb="5">
      <t>ニンテイ</t>
    </rPh>
    <phoneticPr fontId="4"/>
  </si>
  <si>
    <t>　　面積は床面積を記載。</t>
    <phoneticPr fontId="4"/>
  </si>
  <si>
    <t>注：新小岩東北は、自転車駐車場建物内にあるため、</t>
    <rPh sb="0" eb="1">
      <t>チュウ</t>
    </rPh>
    <rPh sb="2" eb="5">
      <t>シンコイワ</t>
    </rPh>
    <rPh sb="5" eb="6">
      <t>ヒガシ</t>
    </rPh>
    <rPh sb="6" eb="7">
      <t>キタ</t>
    </rPh>
    <phoneticPr fontId="4"/>
  </si>
  <si>
    <t>道路現況調書：</t>
    <rPh sb="0" eb="2">
      <t>ドウロ</t>
    </rPh>
    <rPh sb="2" eb="4">
      <t>ゲンキョウ</t>
    </rPh>
    <rPh sb="4" eb="6">
      <t>チョウショ</t>
    </rPh>
    <phoneticPr fontId="2"/>
  </si>
  <si>
    <t>区立</t>
  </si>
  <si>
    <t>都立</t>
  </si>
  <si>
    <t>その他の公園</t>
    <rPh sb="2" eb="3">
      <t>タ</t>
    </rPh>
    <phoneticPr fontId="4"/>
  </si>
  <si>
    <t>都市公園</t>
    <phoneticPr fontId="4"/>
  </si>
  <si>
    <t>都市公園以外の区立公園</t>
    <phoneticPr fontId="4"/>
  </si>
  <si>
    <t>区民一人当たり公園面積</t>
    <rPh sb="0" eb="2">
      <t>クミン</t>
    </rPh>
    <rPh sb="7" eb="9">
      <t>コウエン</t>
    </rPh>
    <phoneticPr fontId="4"/>
  </si>
  <si>
    <t>区面積に対する公園面積の割合</t>
    <rPh sb="1" eb="3">
      <t>メンセキ</t>
    </rPh>
    <rPh sb="4" eb="5">
      <t>タイ</t>
    </rPh>
    <rPh sb="7" eb="9">
      <t>コウエン</t>
    </rPh>
    <rPh sb="9" eb="11">
      <t>メンセキ</t>
    </rPh>
    <phoneticPr fontId="4"/>
  </si>
  <si>
    <t>注１：（財）特別区協議会「特別区の統計」による。</t>
    <rPh sb="0" eb="1">
      <t>チュウ</t>
    </rPh>
    <phoneticPr fontId="4"/>
  </si>
  <si>
    <t>注２：都立公園面積には、水元公園の埼玉県三郷市部分を除く。</t>
    <rPh sb="0" eb="1">
      <t>チュウ</t>
    </rPh>
    <rPh sb="3" eb="5">
      <t>トリツ</t>
    </rPh>
    <rPh sb="5" eb="7">
      <t>コウエン</t>
    </rPh>
    <rPh sb="7" eb="9">
      <t>メンセキ</t>
    </rPh>
    <rPh sb="12" eb="16">
      <t>ミズモトコウエン</t>
    </rPh>
    <rPh sb="17" eb="20">
      <t>サイタマケン</t>
    </rPh>
    <rPh sb="20" eb="23">
      <t>ミサトシ</t>
    </rPh>
    <rPh sb="23" eb="25">
      <t>ブブン</t>
    </rPh>
    <rPh sb="26" eb="27">
      <t>ノゾ</t>
    </rPh>
    <phoneticPr fontId="4"/>
  </si>
  <si>
    <t>注３：その他の公園とは、都市再生機構及び東京都住宅供給公社の設置する公園をいう。</t>
    <rPh sb="0" eb="1">
      <t>チュウ</t>
    </rPh>
    <rPh sb="5" eb="6">
      <t>タ</t>
    </rPh>
    <rPh sb="7" eb="9">
      <t>コウエン</t>
    </rPh>
    <rPh sb="12" eb="14">
      <t>トシ</t>
    </rPh>
    <rPh sb="14" eb="16">
      <t>サイセイ</t>
    </rPh>
    <rPh sb="16" eb="18">
      <t>キコウ</t>
    </rPh>
    <rPh sb="18" eb="19">
      <t>オヨ</t>
    </rPh>
    <rPh sb="20" eb="23">
      <t>トウキョウト</t>
    </rPh>
    <rPh sb="23" eb="25">
      <t>ジュウタク</t>
    </rPh>
    <rPh sb="25" eb="27">
      <t>キョウキュウ</t>
    </rPh>
    <rPh sb="27" eb="29">
      <t>コウシャ</t>
    </rPh>
    <rPh sb="30" eb="32">
      <t>セッチ</t>
    </rPh>
    <rPh sb="34" eb="36">
      <t>コウエン</t>
    </rPh>
    <phoneticPr fontId="4"/>
  </si>
  <si>
    <t>（１）都市公園等面積</t>
    <phoneticPr fontId="4"/>
  </si>
  <si>
    <t>累計：</t>
    <rPh sb="0" eb="2">
      <t>ルイケイ</t>
    </rPh>
    <phoneticPr fontId="2"/>
  </si>
  <si>
    <t>一酸化炭素</t>
  </si>
  <si>
    <t>二酸化窒素</t>
  </si>
  <si>
    <t>二酸化硫黄</t>
  </si>
  <si>
    <t>オキシダント</t>
  </si>
  <si>
    <t>浮遊粒子状物質</t>
  </si>
  <si>
    <t>年平均値</t>
  </si>
  <si>
    <t>×</t>
  </si>
  <si>
    <t>環境基準
達成状況</t>
    <phoneticPr fontId="2"/>
  </si>
  <si>
    <t>注１：水元大気総合測定室の測定結果（オキシダントは5時〜20時の測定値）による｡</t>
  </si>
  <si>
    <t>注２：オキシダントの環境基準は短期的評価｡その他は長期的評価により達成状況を示す｡</t>
    <rPh sb="0" eb="1">
      <t>チュウ</t>
    </rPh>
    <rPh sb="10" eb="12">
      <t>カンキョウ</t>
    </rPh>
    <rPh sb="12" eb="14">
      <t>キジュン</t>
    </rPh>
    <rPh sb="15" eb="18">
      <t>タンキテキ</t>
    </rPh>
    <rPh sb="18" eb="20">
      <t>ヒョウカ</t>
    </rPh>
    <rPh sb="23" eb="24">
      <t>タ</t>
    </rPh>
    <rPh sb="25" eb="28">
      <t>チョウキテキ</t>
    </rPh>
    <rPh sb="28" eb="30">
      <t>ヒョウカ</t>
    </rPh>
    <rPh sb="33" eb="35">
      <t>タッセイ</t>
    </rPh>
    <rPh sb="35" eb="37">
      <t>ジョウキョウ</t>
    </rPh>
    <rPh sb="38" eb="39">
      <t>シメ</t>
    </rPh>
    <phoneticPr fontId="25"/>
  </si>
  <si>
    <t>注３：年平均値と環境基準達成状況とは対応していない。</t>
    <rPh sb="0" eb="1">
      <t>チュウ</t>
    </rPh>
    <rPh sb="3" eb="4">
      <t>トシ</t>
    </rPh>
    <rPh sb="4" eb="7">
      <t>ヘイキンチ</t>
    </rPh>
    <rPh sb="8" eb="10">
      <t>カンキョウ</t>
    </rPh>
    <rPh sb="10" eb="12">
      <t>キジュン</t>
    </rPh>
    <rPh sb="12" eb="14">
      <t>タッセイ</t>
    </rPh>
    <rPh sb="14" eb="16">
      <t>ジョウキョウ</t>
    </rPh>
    <rPh sb="18" eb="20">
      <t>タイオウ</t>
    </rPh>
    <phoneticPr fontId="25"/>
  </si>
  <si>
    <t>浮遊粒子状
物質</t>
    <phoneticPr fontId="2"/>
  </si>
  <si>
    <t>環境基準達成状況</t>
    <phoneticPr fontId="2"/>
  </si>
  <si>
    <t>年平均値(ppm)</t>
    <phoneticPr fontId="2"/>
  </si>
  <si>
    <t>年平均値(mg/㎥)</t>
    <phoneticPr fontId="2"/>
  </si>
  <si>
    <t>項目（調査地点）</t>
    <phoneticPr fontId="4"/>
  </si>
  <si>
    <t>一酸化炭素</t>
    <phoneticPr fontId="2"/>
  </si>
  <si>
    <t>二酸化窒素</t>
    <phoneticPr fontId="2"/>
  </si>
  <si>
    <t>二酸化硫黄</t>
    <phoneticPr fontId="2"/>
  </si>
  <si>
    <t>オキシダント</t>
    <phoneticPr fontId="2"/>
  </si>
  <si>
    <t>注１：ｐｇ(ピコグラム）：1兆分の1グラムを表す単位</t>
    <rPh sb="0" eb="1">
      <t>チュウ</t>
    </rPh>
    <phoneticPr fontId="4"/>
  </si>
  <si>
    <t>注２：ＴＥＱ：毒性等量の略でダイオキシン類の量を最も毒性の強い２,３,７,８-四塩化ジベンゾ</t>
    <rPh sb="0" eb="1">
      <t>チュウ</t>
    </rPh>
    <rPh sb="39" eb="40">
      <t>シ</t>
    </rPh>
    <rPh sb="40" eb="41">
      <t>シオ</t>
    </rPh>
    <phoneticPr fontId="4"/>
  </si>
  <si>
    <t>　　　-パラ-ジオキシンの毒性に換算した値であることを示す。</t>
    <phoneticPr fontId="4"/>
  </si>
  <si>
    <t>注４：大気中のダイオキシン類調査事業は令和2年度をもって終了。</t>
    <rPh sb="0" eb="1">
      <t>チュウ</t>
    </rPh>
    <rPh sb="3" eb="6">
      <t>タイキチュウ</t>
    </rPh>
    <rPh sb="13" eb="14">
      <t>ルイ</t>
    </rPh>
    <rPh sb="14" eb="16">
      <t>チョウサ</t>
    </rPh>
    <rPh sb="16" eb="18">
      <t>ジギョウ</t>
    </rPh>
    <rPh sb="19" eb="21">
      <t>レイワ</t>
    </rPh>
    <rPh sb="22" eb="24">
      <t>ネンド</t>
    </rPh>
    <rPh sb="28" eb="30">
      <t>シュウリョウ</t>
    </rPh>
    <phoneticPr fontId="4"/>
  </si>
  <si>
    <t>0.028～0.079</t>
  </si>
  <si>
    <t>注２：測定は平成23年6月に7か所で開始。平成23年12月から33か所測定に変更。令和3年4月から11か所測定に変更。</t>
    <rPh sb="0" eb="1">
      <t>チュウ</t>
    </rPh>
    <rPh sb="3" eb="5">
      <t>ソクテイ</t>
    </rPh>
    <rPh sb="6" eb="8">
      <t>ヘイセイ</t>
    </rPh>
    <rPh sb="10" eb="11">
      <t>ネン</t>
    </rPh>
    <rPh sb="12" eb="13">
      <t>ガツ</t>
    </rPh>
    <rPh sb="16" eb="17">
      <t>ショ</t>
    </rPh>
    <rPh sb="18" eb="20">
      <t>カイシ</t>
    </rPh>
    <phoneticPr fontId="4"/>
  </si>
  <si>
    <t>注１：年度平均値</t>
    <rPh sb="0" eb="1">
      <t>チュウ</t>
    </rPh>
    <rPh sb="3" eb="5">
      <t>ネンド</t>
    </rPh>
    <rPh sb="5" eb="8">
      <t>ヘイキンチ</t>
    </rPh>
    <phoneticPr fontId="4"/>
  </si>
  <si>
    <t>注３：大場川の水域類型の指定に係る環境基準値の設定は、平成29年4月1日より適用。</t>
    <rPh sb="0" eb="1">
      <t>チュウ</t>
    </rPh>
    <rPh sb="3" eb="5">
      <t>オオバ</t>
    </rPh>
    <rPh sb="5" eb="6">
      <t>ガワ</t>
    </rPh>
    <rPh sb="7" eb="9">
      <t>スイイキ</t>
    </rPh>
    <rPh sb="9" eb="11">
      <t>ルイケイ</t>
    </rPh>
    <rPh sb="12" eb="14">
      <t>シテイ</t>
    </rPh>
    <rPh sb="15" eb="16">
      <t>カカワ</t>
    </rPh>
    <rPh sb="17" eb="19">
      <t>カンキョウ</t>
    </rPh>
    <rPh sb="19" eb="21">
      <t>キジュン</t>
    </rPh>
    <rPh sb="21" eb="22">
      <t>アタイ</t>
    </rPh>
    <rPh sb="23" eb="25">
      <t>セッテイ</t>
    </rPh>
    <rPh sb="27" eb="29">
      <t>ヘイセイ</t>
    </rPh>
    <rPh sb="31" eb="32">
      <t>ネン</t>
    </rPh>
    <rPh sb="33" eb="34">
      <t>ガツ</t>
    </rPh>
    <rPh sb="35" eb="36">
      <t>ニチ</t>
    </rPh>
    <rPh sb="38" eb="40">
      <t>テキヨウ</t>
    </rPh>
    <phoneticPr fontId="4"/>
  </si>
  <si>
    <t>注４：綾瀬川水戸橋については平成29年までで調査を終了した。</t>
    <rPh sb="0" eb="1">
      <t>チュウ</t>
    </rPh>
    <rPh sb="3" eb="5">
      <t>アヤセ</t>
    </rPh>
    <rPh sb="5" eb="6">
      <t>ガワ</t>
    </rPh>
    <rPh sb="6" eb="8">
      <t>ミト</t>
    </rPh>
    <rPh sb="8" eb="9">
      <t>バシ</t>
    </rPh>
    <rPh sb="14" eb="16">
      <t>ヘイセイ</t>
    </rPh>
    <rPh sb="18" eb="19">
      <t>ネン</t>
    </rPh>
    <rPh sb="22" eb="24">
      <t>チョウサ</t>
    </rPh>
    <rPh sb="25" eb="27">
      <t>シュウリョウ</t>
    </rPh>
    <phoneticPr fontId="4"/>
  </si>
  <si>
    <t>注１：等価騒音レベル</t>
    <rPh sb="0" eb="1">
      <t>チュウ</t>
    </rPh>
    <rPh sb="3" eb="5">
      <t>トウカ</t>
    </rPh>
    <phoneticPr fontId="4"/>
  </si>
  <si>
    <t>注３：調査場所9 都道308号の令和2年度数値は、道路工事のため近傍（堀切2丁目）での測定値</t>
    <rPh sb="0" eb="1">
      <t>チュウ</t>
    </rPh>
    <rPh sb="3" eb="5">
      <t>チョウサ</t>
    </rPh>
    <rPh sb="5" eb="7">
      <t>バショ</t>
    </rPh>
    <rPh sb="9" eb="11">
      <t>トドウ</t>
    </rPh>
    <rPh sb="14" eb="15">
      <t>ゴウ</t>
    </rPh>
    <rPh sb="21" eb="23">
      <t>スウチ</t>
    </rPh>
    <rPh sb="25" eb="27">
      <t>ドウロ</t>
    </rPh>
    <rPh sb="27" eb="29">
      <t>コウジ</t>
    </rPh>
    <rPh sb="32" eb="34">
      <t>キンボウ</t>
    </rPh>
    <rPh sb="35" eb="37">
      <t>ホリキリ</t>
    </rPh>
    <rPh sb="38" eb="40">
      <t>チョウメ</t>
    </rPh>
    <rPh sb="43" eb="45">
      <t>ソクテイ</t>
    </rPh>
    <rPh sb="45" eb="46">
      <t>アタイ</t>
    </rPh>
    <phoneticPr fontId="4"/>
  </si>
  <si>
    <t>注２：金町地区センター建築延面積は、区民事務所、地域集会室、休日応急診療所面積を含む。</t>
    <rPh sb="0" eb="1">
      <t>チュウ</t>
    </rPh>
    <rPh sb="3" eb="5">
      <t>カネマチ</t>
    </rPh>
    <phoneticPr fontId="4"/>
  </si>
  <si>
    <t>注３：青戸地区センター建築延面積は、地域集会室、青戸しょうぶ、青戸地区図書館の面積を含む。</t>
    <rPh sb="0" eb="1">
      <t>チュウ</t>
    </rPh>
    <rPh sb="3" eb="5">
      <t>アオト</t>
    </rPh>
    <rPh sb="24" eb="26">
      <t>アオト</t>
    </rPh>
    <rPh sb="31" eb="32">
      <t>アオ</t>
    </rPh>
    <rPh sb="32" eb="33">
      <t>ト</t>
    </rPh>
    <rPh sb="33" eb="35">
      <t>チク</t>
    </rPh>
    <rPh sb="35" eb="38">
      <t>トショカン</t>
    </rPh>
    <phoneticPr fontId="4"/>
  </si>
  <si>
    <t>注１：立石地区センターの所在地は、平成22年12月までは立石7-1-1</t>
    <rPh sb="0" eb="1">
      <t>チュウ</t>
    </rPh>
    <rPh sb="3" eb="5">
      <t>タテイシ</t>
    </rPh>
    <rPh sb="12" eb="15">
      <t>ショザイチ</t>
    </rPh>
    <rPh sb="17" eb="19">
      <t>ヘイセイ</t>
    </rPh>
    <rPh sb="21" eb="22">
      <t>ネン</t>
    </rPh>
    <rPh sb="24" eb="25">
      <t>ガツ</t>
    </rPh>
    <rPh sb="28" eb="30">
      <t>タテイシ</t>
    </rPh>
    <phoneticPr fontId="4"/>
  </si>
  <si>
    <t>若者相談(区民相談室)</t>
    <rPh sb="5" eb="7">
      <t>クミン</t>
    </rPh>
    <rPh sb="7" eb="10">
      <t>ソウダンシツ</t>
    </rPh>
    <phoneticPr fontId="26"/>
  </si>
  <si>
    <t>子ども総合センター
(金町子どもセンター含)</t>
    <rPh sb="0" eb="1">
      <t>コ</t>
    </rPh>
    <rPh sb="3" eb="5">
      <t>ソウゴウ</t>
    </rPh>
    <phoneticPr fontId="4"/>
  </si>
  <si>
    <r>
      <t>若者相談</t>
    </r>
    <r>
      <rPr>
        <sz val="9"/>
        <rFont val="ＭＳ ゴシック"/>
        <family val="3"/>
        <charset val="128"/>
      </rPr>
      <t>(その他電話相談・訪問相談等)</t>
    </r>
    <rPh sb="7" eb="8">
      <t>タ</t>
    </rPh>
    <rPh sb="8" eb="10">
      <t>デンワ</t>
    </rPh>
    <rPh sb="10" eb="12">
      <t>ソウダン</t>
    </rPh>
    <rPh sb="13" eb="15">
      <t>ホウモン</t>
    </rPh>
    <rPh sb="15" eb="17">
      <t>ソウダン</t>
    </rPh>
    <rPh sb="17" eb="18">
      <t>トウ</t>
    </rPh>
    <phoneticPr fontId="26"/>
  </si>
  <si>
    <r>
      <t xml:space="preserve">ワークスかつしか
</t>
    </r>
    <r>
      <rPr>
        <sz val="7"/>
        <color theme="1"/>
        <rFont val="ＭＳ ゴシック"/>
        <family val="3"/>
        <charset val="128"/>
      </rPr>
      <t>(シニア活動支援センター内)</t>
    </r>
    <phoneticPr fontId="4"/>
  </si>
  <si>
    <t>注：かつしかエコライフプラザは［８］まちづくり、観光、産業（７　資源循環の促進）に掲載している。</t>
    <rPh sb="0" eb="1">
      <t>チュウ</t>
    </rPh>
    <rPh sb="24" eb="26">
      <t>カンコウ</t>
    </rPh>
    <rPh sb="27" eb="29">
      <t>サンギョウ</t>
    </rPh>
    <rPh sb="32" eb="34">
      <t>シゲン</t>
    </rPh>
    <rPh sb="34" eb="36">
      <t>ジュンカン</t>
    </rPh>
    <rPh sb="37" eb="39">
      <t>ソクシン</t>
    </rPh>
    <rPh sb="41" eb="43">
      <t>ケイサイ</t>
    </rPh>
    <phoneticPr fontId="2"/>
  </si>
  <si>
    <t>平均値</t>
    <phoneticPr fontId="4"/>
  </si>
  <si>
    <t>（μSv/h）</t>
    <phoneticPr fontId="2"/>
  </si>
  <si>
    <t>福島第一原発事故前の平均値</t>
    <phoneticPr fontId="2"/>
  </si>
  <si>
    <t>注１：福島第一原発事故前の平均値は新宿区で測定したもの。</t>
    <rPh sb="0" eb="1">
      <t>チュウ</t>
    </rPh>
    <rPh sb="3" eb="5">
      <t>フクシマ</t>
    </rPh>
    <rPh sb="5" eb="7">
      <t>ダイイチ</t>
    </rPh>
    <rPh sb="7" eb="9">
      <t>ゲンパツ</t>
    </rPh>
    <rPh sb="9" eb="11">
      <t>ジコ</t>
    </rPh>
    <rPh sb="11" eb="12">
      <t>マエ</t>
    </rPh>
    <rPh sb="13" eb="16">
      <t>ヘイキンチ</t>
    </rPh>
    <rPh sb="17" eb="20">
      <t>シンジュクク</t>
    </rPh>
    <rPh sb="21" eb="23">
      <t>ソクテイ</t>
    </rPh>
    <phoneticPr fontId="2"/>
  </si>
  <si>
    <t>（単位：千円、％）</t>
    <rPh sb="1" eb="3">
      <t>タンイ</t>
    </rPh>
    <rPh sb="4" eb="6">
      <t>センエン</t>
    </rPh>
    <phoneticPr fontId="4"/>
  </si>
  <si>
    <t>金額</t>
    <rPh sb="0" eb="1">
      <t>キン</t>
    </rPh>
    <rPh sb="1" eb="2">
      <t>ガク</t>
    </rPh>
    <phoneticPr fontId="4"/>
  </si>
  <si>
    <t>増減率</t>
    <rPh sb="0" eb="2">
      <t>ゾウゲン</t>
    </rPh>
    <rPh sb="2" eb="3">
      <t>リツ</t>
    </rPh>
    <phoneticPr fontId="4"/>
  </si>
  <si>
    <t>【統計書エクセルファイルリンク】</t>
    <rPh sb="1" eb="4">
      <t>トウケイショ</t>
    </rPh>
    <phoneticPr fontId="2"/>
  </si>
  <si>
    <t>読み込む統計書エクセルファイルのファイル名を入力する（拡張子（.xlsxなど）を含む）。</t>
    <rPh sb="0" eb="1">
      <t>ヨ</t>
    </rPh>
    <rPh sb="2" eb="3">
      <t>コ</t>
    </rPh>
    <rPh sb="4" eb="7">
      <t>トウケイショ</t>
    </rPh>
    <rPh sb="20" eb="21">
      <t>メイ</t>
    </rPh>
    <rPh sb="22" eb="24">
      <t>ニュウリョク</t>
    </rPh>
    <rPh sb="27" eb="30">
      <t>カクチョウシ</t>
    </rPh>
    <rPh sb="40" eb="41">
      <t>フク</t>
    </rPh>
    <phoneticPr fontId="2"/>
  </si>
  <si>
    <t>1-4</t>
    <phoneticPr fontId="2"/>
  </si>
  <si>
    <t>1-6</t>
    <phoneticPr fontId="2"/>
  </si>
  <si>
    <t>４　高齢者人口</t>
    <rPh sb="2" eb="5">
      <t>コウレイシャ</t>
    </rPh>
    <rPh sb="5" eb="7">
      <t>ジンコウ</t>
    </rPh>
    <phoneticPr fontId="4"/>
  </si>
  <si>
    <t>６　年齢三層区分人口の推移</t>
    <rPh sb="4" eb="6">
      <t>サンソウ</t>
    </rPh>
    <rPh sb="6" eb="8">
      <t>クブン</t>
    </rPh>
    <rPh sb="8" eb="10">
      <t>ジンコウ</t>
    </rPh>
    <phoneticPr fontId="4"/>
  </si>
  <si>
    <t>７　外国人住民</t>
    <rPh sb="5" eb="7">
      <t>ジュウミン</t>
    </rPh>
    <phoneticPr fontId="4"/>
  </si>
  <si>
    <t>4月の年：</t>
    <rPh sb="1" eb="2">
      <t>ガツ</t>
    </rPh>
    <rPh sb="3" eb="4">
      <t>ネン</t>
    </rPh>
    <phoneticPr fontId="2"/>
  </si>
  <si>
    <t>1月の年：</t>
    <rPh sb="1" eb="2">
      <t>ガツ</t>
    </rPh>
    <rPh sb="3" eb="4">
      <t>ネン</t>
    </rPh>
    <phoneticPr fontId="2"/>
  </si>
  <si>
    <t>18-2</t>
    <phoneticPr fontId="2"/>
  </si>
  <si>
    <t>18-6</t>
    <phoneticPr fontId="2"/>
  </si>
  <si>
    <t>１(5)　入力データ</t>
    <rPh sb="5" eb="7">
      <t>ニュウリョク</t>
    </rPh>
    <phoneticPr fontId="2"/>
  </si>
  <si>
    <t>10-28</t>
    <phoneticPr fontId="2"/>
  </si>
  <si>
    <t>10-29</t>
    <phoneticPr fontId="2"/>
  </si>
  <si>
    <t>9-4</t>
    <phoneticPr fontId="2"/>
  </si>
  <si>
    <t>9-7</t>
    <phoneticPr fontId="2"/>
  </si>
  <si>
    <t>9-8</t>
    <phoneticPr fontId="2"/>
  </si>
  <si>
    <t>10-40</t>
    <phoneticPr fontId="2"/>
  </si>
  <si>
    <t>10-21</t>
    <phoneticPr fontId="2"/>
  </si>
  <si>
    <t>10-22</t>
    <phoneticPr fontId="2"/>
  </si>
  <si>
    <t>9-21</t>
    <phoneticPr fontId="2"/>
  </si>
  <si>
    <t>20-26</t>
    <phoneticPr fontId="2"/>
  </si>
  <si>
    <t>9-22</t>
    <phoneticPr fontId="2"/>
  </si>
  <si>
    <t>20-24</t>
    <phoneticPr fontId="2"/>
  </si>
  <si>
    <t>9-25(1)</t>
    <phoneticPr fontId="2"/>
  </si>
  <si>
    <t>9-25(2)</t>
    <phoneticPr fontId="2"/>
  </si>
  <si>
    <t>9-26(1)</t>
    <phoneticPr fontId="2"/>
  </si>
  <si>
    <t>9-26(2)</t>
    <phoneticPr fontId="2"/>
  </si>
  <si>
    <t>9-27(1)</t>
    <phoneticPr fontId="2"/>
  </si>
  <si>
    <t>9-27(2)</t>
    <phoneticPr fontId="2"/>
  </si>
  <si>
    <t>9-24(1)</t>
    <phoneticPr fontId="2"/>
  </si>
  <si>
    <t>9-24(2)</t>
    <phoneticPr fontId="2"/>
  </si>
  <si>
    <t>8-1</t>
    <phoneticPr fontId="2"/>
  </si>
  <si>
    <t>8-2</t>
    <phoneticPr fontId="2"/>
  </si>
  <si>
    <t>8-3</t>
    <phoneticPr fontId="2"/>
  </si>
  <si>
    <t>20-18</t>
    <phoneticPr fontId="2"/>
  </si>
  <si>
    <t>20-19</t>
    <phoneticPr fontId="2"/>
  </si>
  <si>
    <t>8-4</t>
    <phoneticPr fontId="2"/>
  </si>
  <si>
    <t>8-5</t>
    <phoneticPr fontId="2"/>
  </si>
  <si>
    <t>20-20</t>
    <phoneticPr fontId="2"/>
  </si>
  <si>
    <t>8-6</t>
    <phoneticPr fontId="2"/>
  </si>
  <si>
    <t>20-21</t>
    <phoneticPr fontId="2"/>
  </si>
  <si>
    <t>8-10</t>
    <phoneticPr fontId="2"/>
  </si>
  <si>
    <t>8-22</t>
    <phoneticPr fontId="2"/>
  </si>
  <si>
    <t>8-23</t>
    <phoneticPr fontId="2"/>
  </si>
  <si>
    <t>20-22</t>
    <phoneticPr fontId="2"/>
  </si>
  <si>
    <t>8-20(1)(2)</t>
    <phoneticPr fontId="2"/>
  </si>
  <si>
    <t>8-20(3)(4)</t>
    <phoneticPr fontId="2"/>
  </si>
  <si>
    <t>9-46</t>
    <phoneticPr fontId="2"/>
  </si>
  <si>
    <t>9-47</t>
    <phoneticPr fontId="2"/>
  </si>
  <si>
    <t>9-48</t>
    <phoneticPr fontId="2"/>
  </si>
  <si>
    <t>9-49</t>
    <phoneticPr fontId="2"/>
  </si>
  <si>
    <t>9-50</t>
    <phoneticPr fontId="2"/>
  </si>
  <si>
    <t>9-51</t>
    <phoneticPr fontId="2"/>
  </si>
  <si>
    <t>9-43</t>
    <phoneticPr fontId="2"/>
  </si>
  <si>
    <t>9-44</t>
    <phoneticPr fontId="2"/>
  </si>
  <si>
    <t>9-45</t>
    <phoneticPr fontId="2"/>
  </si>
  <si>
    <t>9-41</t>
    <phoneticPr fontId="2"/>
  </si>
  <si>
    <t>9-42</t>
    <phoneticPr fontId="2"/>
  </si>
  <si>
    <t>2-7</t>
    <phoneticPr fontId="2"/>
  </si>
  <si>
    <t>2-8</t>
    <phoneticPr fontId="2"/>
  </si>
  <si>
    <t>16-4(2)(3)</t>
    <phoneticPr fontId="2"/>
  </si>
  <si>
    <t>16-4(1)</t>
    <phoneticPr fontId="2"/>
  </si>
  <si>
    <t>9-52</t>
    <phoneticPr fontId="2"/>
  </si>
  <si>
    <t>20-27</t>
    <phoneticPr fontId="2"/>
  </si>
  <si>
    <t>4-3</t>
    <phoneticPr fontId="2"/>
  </si>
  <si>
    <t>4-11</t>
    <phoneticPr fontId="2"/>
  </si>
  <si>
    <t>4-7</t>
    <phoneticPr fontId="2"/>
  </si>
  <si>
    <t>4-9</t>
    <phoneticPr fontId="2"/>
  </si>
  <si>
    <t>4-8</t>
    <phoneticPr fontId="2"/>
  </si>
  <si>
    <t>9-30</t>
    <phoneticPr fontId="2"/>
  </si>
  <si>
    <t>9-31</t>
    <phoneticPr fontId="2"/>
  </si>
  <si>
    <t>9-32</t>
    <phoneticPr fontId="2"/>
  </si>
  <si>
    <t>20-5</t>
    <phoneticPr fontId="2"/>
  </si>
  <si>
    <t>20-6</t>
    <phoneticPr fontId="2"/>
  </si>
  <si>
    <t>20-8</t>
    <phoneticPr fontId="2"/>
  </si>
  <si>
    <t>20-9</t>
    <phoneticPr fontId="2"/>
  </si>
  <si>
    <t>9-6</t>
    <phoneticPr fontId="2"/>
  </si>
  <si>
    <t>20-7</t>
    <phoneticPr fontId="2"/>
  </si>
  <si>
    <t>9-53</t>
    <phoneticPr fontId="2"/>
  </si>
  <si>
    <t>20-28</t>
    <phoneticPr fontId="2"/>
  </si>
  <si>
    <t>20-1</t>
    <phoneticPr fontId="2"/>
  </si>
  <si>
    <t>20-2</t>
    <phoneticPr fontId="2"/>
  </si>
  <si>
    <t>20-13</t>
    <phoneticPr fontId="2"/>
  </si>
  <si>
    <t>【使い方】</t>
    <rPh sb="1" eb="2">
      <t>ツカ</t>
    </rPh>
    <rPh sb="3" eb="4">
      <t>カタ</t>
    </rPh>
    <phoneticPr fontId="2"/>
  </si>
  <si>
    <t>元号</t>
    <rPh sb="0" eb="2">
      <t>ゲンゴウ</t>
    </rPh>
    <phoneticPr fontId="2"/>
  </si>
  <si>
    <t>１年度前</t>
    <rPh sb="1" eb="3">
      <t>ネンド</t>
    </rPh>
    <rPh sb="3" eb="4">
      <t>マエ</t>
    </rPh>
    <phoneticPr fontId="2"/>
  </si>
  <si>
    <t>２年度前</t>
    <rPh sb="1" eb="3">
      <t>ネンド</t>
    </rPh>
    <rPh sb="3" eb="4">
      <t>マエ</t>
    </rPh>
    <phoneticPr fontId="2"/>
  </si>
  <si>
    <t>年度</t>
    <rPh sb="0" eb="2">
      <t>ネンド</t>
    </rPh>
    <phoneticPr fontId="2"/>
  </si>
  <si>
    <t>【頭注、脚注等に記載する期日の一括設定】</t>
    <rPh sb="1" eb="3">
      <t>トウチュウ</t>
    </rPh>
    <rPh sb="4" eb="6">
      <t>キャクチュウ</t>
    </rPh>
    <rPh sb="6" eb="7">
      <t>トウ</t>
    </rPh>
    <rPh sb="8" eb="10">
      <t>キサイ</t>
    </rPh>
    <rPh sb="12" eb="14">
      <t>キジツ</t>
    </rPh>
    <rPh sb="15" eb="17">
      <t>イッカツ</t>
    </rPh>
    <rPh sb="17" eb="19">
      <t>セッテイ</t>
    </rPh>
    <phoneticPr fontId="2"/>
  </si>
  <si>
    <t>発行年度</t>
    <rPh sb="0" eb="2">
      <t>ハッコウ</t>
    </rPh>
    <rPh sb="2" eb="3">
      <t>ネン</t>
    </rPh>
    <rPh sb="3" eb="4">
      <t>ド</t>
    </rPh>
    <phoneticPr fontId="2"/>
  </si>
  <si>
    <t>※特殊な頭注（〇年３月利用分 など）や脚注（利用状況は〇年度のもの など）の記載は、</t>
    <rPh sb="1" eb="3">
      <t>トクシュ</t>
    </rPh>
    <rPh sb="4" eb="6">
      <t>トウチュウ</t>
    </rPh>
    <rPh sb="8" eb="9">
      <t>ネン</t>
    </rPh>
    <rPh sb="10" eb="11">
      <t>ガツ</t>
    </rPh>
    <rPh sb="11" eb="13">
      <t>リヨウ</t>
    </rPh>
    <rPh sb="13" eb="14">
      <t>ブン</t>
    </rPh>
    <rPh sb="19" eb="21">
      <t>キャクチュウ</t>
    </rPh>
    <rPh sb="22" eb="24">
      <t>リヨウ</t>
    </rPh>
    <rPh sb="24" eb="26">
      <t>ジョウキョウ</t>
    </rPh>
    <rPh sb="28" eb="30">
      <t>ネンド</t>
    </rPh>
    <rPh sb="38" eb="40">
      <t>キサイ</t>
    </rPh>
    <phoneticPr fontId="2"/>
  </si>
  <si>
    <t>①発行年度から過去３年度分の元号・年度情報を入力</t>
    <rPh sb="1" eb="4">
      <t>ハッコウネン</t>
    </rPh>
    <rPh sb="4" eb="5">
      <t>ド</t>
    </rPh>
    <rPh sb="7" eb="9">
      <t>カコ</t>
    </rPh>
    <rPh sb="10" eb="12">
      <t>ネンド</t>
    </rPh>
    <rPh sb="12" eb="13">
      <t>ブン</t>
    </rPh>
    <rPh sb="14" eb="16">
      <t>ゲンゴウ</t>
    </rPh>
    <rPh sb="17" eb="19">
      <t>ネンド</t>
    </rPh>
    <rPh sb="19" eb="21">
      <t>ジョウホウ</t>
    </rPh>
    <rPh sb="22" eb="24">
      <t>ニュウリョク</t>
    </rPh>
    <phoneticPr fontId="2"/>
  </si>
  <si>
    <t>②各シートの「期日確認」で参照する頭注期日の記載</t>
    <rPh sb="1" eb="2">
      <t>カク</t>
    </rPh>
    <rPh sb="7" eb="9">
      <t>キジツ</t>
    </rPh>
    <rPh sb="9" eb="11">
      <t>カクニン</t>
    </rPh>
    <rPh sb="13" eb="15">
      <t>サンショウ</t>
    </rPh>
    <rPh sb="17" eb="19">
      <t>トウチュウ</t>
    </rPh>
    <rPh sb="19" eb="21">
      <t>キジツ</t>
    </rPh>
    <rPh sb="22" eb="24">
      <t>キサイ</t>
    </rPh>
    <phoneticPr fontId="2"/>
  </si>
  <si>
    <t>　①発行年度から過去３年度分の元号・年度情報のセルを直接参照している。</t>
    <rPh sb="2" eb="4">
      <t>ハッコウ</t>
    </rPh>
    <rPh sb="4" eb="6">
      <t>ネンド</t>
    </rPh>
    <rPh sb="8" eb="10">
      <t>カコ</t>
    </rPh>
    <rPh sb="11" eb="13">
      <t>ネンド</t>
    </rPh>
    <rPh sb="13" eb="14">
      <t>ブン</t>
    </rPh>
    <rPh sb="15" eb="17">
      <t>ゲンゴウ</t>
    </rPh>
    <rPh sb="18" eb="20">
      <t>ネンド</t>
    </rPh>
    <rPh sb="20" eb="22">
      <t>ジョウホウ</t>
    </rPh>
    <rPh sb="28" eb="30">
      <t>サンショウ</t>
    </rPh>
    <phoneticPr fontId="2"/>
  </si>
  <si>
    <t>７(1)　データ</t>
    <phoneticPr fontId="2"/>
  </si>
  <si>
    <t>1-8(その1)</t>
    <phoneticPr fontId="2"/>
  </si>
  <si>
    <t>1-8(その2)</t>
    <phoneticPr fontId="2"/>
  </si>
  <si>
    <t>1-8(その3)</t>
    <phoneticPr fontId="2"/>
  </si>
  <si>
    <t>注：（）はうち女性議員</t>
    <rPh sb="0" eb="1">
      <t>チュウ</t>
    </rPh>
    <phoneticPr fontId="4"/>
  </si>
  <si>
    <t>3-13</t>
    <phoneticPr fontId="2"/>
  </si>
  <si>
    <t>11-5(1)(2)(3)</t>
    <phoneticPr fontId="2"/>
  </si>
  <si>
    <t>利用登録団体数</t>
    <rPh sb="0" eb="2">
      <t>リヨウ</t>
    </rPh>
    <rPh sb="2" eb="4">
      <t>トウロク</t>
    </rPh>
    <rPh sb="4" eb="6">
      <t>ダンタイ</t>
    </rPh>
    <rPh sb="6" eb="7">
      <t>スウ</t>
    </rPh>
    <phoneticPr fontId="25"/>
  </si>
  <si>
    <t>視聴覚室</t>
  </si>
  <si>
    <t>多目的ホール</t>
  </si>
  <si>
    <t>洋室Ａ</t>
  </si>
  <si>
    <t>洋室Ｂ</t>
  </si>
  <si>
    <t>洋室C</t>
  </si>
  <si>
    <t>利用者数</t>
  </si>
  <si>
    <t>区分</t>
    <rPh sb="0" eb="2">
      <t>クブン</t>
    </rPh>
    <phoneticPr fontId="25"/>
  </si>
  <si>
    <t>委員会等の数</t>
    <rPh sb="0" eb="3">
      <t>イインカイ</t>
    </rPh>
    <rPh sb="3" eb="4">
      <t>トウ</t>
    </rPh>
    <rPh sb="5" eb="6">
      <t>カズ</t>
    </rPh>
    <phoneticPr fontId="25"/>
  </si>
  <si>
    <t>委員の数</t>
    <rPh sb="0" eb="2">
      <t>イイン</t>
    </rPh>
    <rPh sb="3" eb="4">
      <t>カズ</t>
    </rPh>
    <phoneticPr fontId="25"/>
  </si>
  <si>
    <t>女性の委員数</t>
    <rPh sb="3" eb="6">
      <t>イインスウ</t>
    </rPh>
    <phoneticPr fontId="8"/>
  </si>
  <si>
    <t>女性の委員の割合</t>
    <rPh sb="6" eb="8">
      <t>ワリアイ</t>
    </rPh>
    <phoneticPr fontId="8"/>
  </si>
  <si>
    <t>行政委員会</t>
    <rPh sb="2" eb="3">
      <t>イ</t>
    </rPh>
    <rPh sb="3" eb="4">
      <t>イン</t>
    </rPh>
    <rPh sb="4" eb="5">
      <t>カイ</t>
    </rPh>
    <phoneticPr fontId="8"/>
  </si>
  <si>
    <t>附属機関</t>
  </si>
  <si>
    <t>その他審議会</t>
  </si>
  <si>
    <t>女性の委員を含む数</t>
    <rPh sb="3" eb="5">
      <t>イイン</t>
    </rPh>
    <rPh sb="8" eb="9">
      <t>カズ</t>
    </rPh>
    <phoneticPr fontId="8"/>
  </si>
  <si>
    <t>女性の委員を含む割合</t>
    <rPh sb="0" eb="2">
      <t>ジョセイ</t>
    </rPh>
    <rPh sb="3" eb="5">
      <t>イイン</t>
    </rPh>
    <phoneticPr fontId="8"/>
  </si>
  <si>
    <t>年度及び月</t>
    <rPh sb="0" eb="2">
      <t>ネンド</t>
    </rPh>
    <rPh sb="2" eb="3">
      <t>オヨ</t>
    </rPh>
    <rPh sb="4" eb="5">
      <t>ツキ</t>
    </rPh>
    <phoneticPr fontId="25"/>
  </si>
  <si>
    <t>休日応急診療所</t>
    <rPh sb="0" eb="2">
      <t>キュウジツ</t>
    </rPh>
    <rPh sb="2" eb="4">
      <t>オウキュウ</t>
    </rPh>
    <rPh sb="4" eb="7">
      <t>シンリョウジョ</t>
    </rPh>
    <phoneticPr fontId="25"/>
  </si>
  <si>
    <t>輪番制</t>
    <rPh sb="0" eb="3">
      <t>リンバンセイ</t>
    </rPh>
    <phoneticPr fontId="25"/>
  </si>
  <si>
    <t>立石</t>
    <rPh sb="0" eb="2">
      <t>タテイシ</t>
    </rPh>
    <phoneticPr fontId="25"/>
  </si>
  <si>
    <t>金町</t>
    <rPh sb="0" eb="2">
      <t>カナマチ</t>
    </rPh>
    <phoneticPr fontId="25"/>
  </si>
  <si>
    <t>内科・小児科等</t>
    <rPh sb="0" eb="2">
      <t>ナイカ</t>
    </rPh>
    <rPh sb="3" eb="6">
      <t>ショウニカ</t>
    </rPh>
    <rPh sb="6" eb="7">
      <t>トウ</t>
    </rPh>
    <phoneticPr fontId="25"/>
  </si>
  <si>
    <t>歯科</t>
    <rPh sb="0" eb="2">
      <t>シカ</t>
    </rPh>
    <phoneticPr fontId="25"/>
  </si>
  <si>
    <t>柔道整復</t>
    <rPh sb="0" eb="2">
      <t>ジュウドウ</t>
    </rPh>
    <rPh sb="2" eb="4">
      <t>セイフク</t>
    </rPh>
    <phoneticPr fontId="25"/>
  </si>
  <si>
    <t>4月</t>
    <rPh sb="1" eb="2">
      <t>ガツ</t>
    </rPh>
    <phoneticPr fontId="25"/>
  </si>
  <si>
    <t>ひまわり歯科</t>
    <phoneticPr fontId="25"/>
  </si>
  <si>
    <t>たんぽぽ歯科</t>
    <phoneticPr fontId="25"/>
  </si>
  <si>
    <t>種類</t>
  </si>
  <si>
    <t>年</t>
    <rPh sb="0" eb="1">
      <t>ネン</t>
    </rPh>
    <phoneticPr fontId="25"/>
  </si>
  <si>
    <t>医師</t>
  </si>
  <si>
    <t>歯科医師</t>
  </si>
  <si>
    <t>薬剤師</t>
  </si>
  <si>
    <t>看護師・准看護師</t>
    <rPh sb="2" eb="3">
      <t>シ</t>
    </rPh>
    <rPh sb="4" eb="8">
      <t>ジュンカンゴシ</t>
    </rPh>
    <phoneticPr fontId="8"/>
  </si>
  <si>
    <t>10万人当たり</t>
    <rPh sb="2" eb="4">
      <t>マンニン</t>
    </rPh>
    <rPh sb="4" eb="5">
      <t>ア</t>
    </rPh>
    <phoneticPr fontId="25"/>
  </si>
  <si>
    <t>葛飾区</t>
    <rPh sb="0" eb="3">
      <t>カツシカク</t>
    </rPh>
    <phoneticPr fontId="25"/>
  </si>
  <si>
    <t>平成28年</t>
    <rPh sb="0" eb="2">
      <t>ヘイセイ</t>
    </rPh>
    <rPh sb="4" eb="5">
      <t>トシ</t>
    </rPh>
    <phoneticPr fontId="25"/>
  </si>
  <si>
    <t>東京都</t>
    <rPh sb="0" eb="3">
      <t>トウキョウト</t>
    </rPh>
    <phoneticPr fontId="25"/>
  </si>
  <si>
    <t>全国</t>
    <rPh sb="0" eb="2">
      <t>ゼンコク</t>
    </rPh>
    <phoneticPr fontId="25"/>
  </si>
  <si>
    <t>平成30年度</t>
  </si>
  <si>
    <t>令和元年度</t>
    <rPh sb="0" eb="1">
      <t>レイ</t>
    </rPh>
    <rPh sb="1" eb="2">
      <t>ワ</t>
    </rPh>
    <rPh sb="2" eb="4">
      <t>ガンネン</t>
    </rPh>
    <rPh sb="3" eb="4">
      <t>ネン</t>
    </rPh>
    <rPh sb="4" eb="5">
      <t>ド</t>
    </rPh>
    <phoneticPr fontId="25"/>
  </si>
  <si>
    <t>予算額</t>
    <rPh sb="0" eb="3">
      <t>ヨサンガク</t>
    </rPh>
    <phoneticPr fontId="25"/>
  </si>
  <si>
    <t>対前年度比</t>
    <rPh sb="0" eb="1">
      <t>タイ</t>
    </rPh>
    <rPh sb="1" eb="5">
      <t>ゼンネンドヒ</t>
    </rPh>
    <phoneticPr fontId="25"/>
  </si>
  <si>
    <t>その前年度
（増減率計算用）</t>
    <rPh sb="2" eb="5">
      <t>ゼンネンド</t>
    </rPh>
    <rPh sb="7" eb="9">
      <t>ゾウゲン</t>
    </rPh>
    <rPh sb="9" eb="10">
      <t>リツ</t>
    </rPh>
    <rPh sb="10" eb="13">
      <t>ケイサンヨウ</t>
    </rPh>
    <phoneticPr fontId="2"/>
  </si>
  <si>
    <t>-</t>
    <phoneticPr fontId="2"/>
  </si>
  <si>
    <t>増減率</t>
    <rPh sb="0" eb="2">
      <t>ゾウゲン</t>
    </rPh>
    <rPh sb="2" eb="3">
      <t>リツ</t>
    </rPh>
    <phoneticPr fontId="2"/>
  </si>
  <si>
    <t>グラフ用変換（単位：千円→億円）</t>
    <rPh sb="3" eb="4">
      <t>ヨウ</t>
    </rPh>
    <rPh sb="4" eb="6">
      <t>ヘンカン</t>
    </rPh>
    <rPh sb="7" eb="9">
      <t>タンイ</t>
    </rPh>
    <rPh sb="10" eb="12">
      <t>センエン</t>
    </rPh>
    <rPh sb="13" eb="15">
      <t>オクエン</t>
    </rPh>
    <phoneticPr fontId="2"/>
  </si>
  <si>
    <t>増減率計算</t>
    <phoneticPr fontId="2"/>
  </si>
  <si>
    <t>平成30年</t>
    <rPh sb="0" eb="2">
      <t>ヘイセイ</t>
    </rPh>
    <rPh sb="4" eb="5">
      <t>ネン</t>
    </rPh>
    <phoneticPr fontId="2"/>
  </si>
  <si>
    <t>その他受診者数</t>
    <rPh sb="2" eb="3">
      <t>タ</t>
    </rPh>
    <rPh sb="3" eb="6">
      <t>ジュシンシャ</t>
    </rPh>
    <rPh sb="6" eb="7">
      <t>スウ</t>
    </rPh>
    <phoneticPr fontId="25"/>
  </si>
  <si>
    <t>生活保護受給者等の受診者数</t>
    <phoneticPr fontId="2"/>
  </si>
  <si>
    <t>葛飾区基本健診</t>
    <rPh sb="0" eb="3">
      <t>カツシカク</t>
    </rPh>
    <rPh sb="3" eb="5">
      <t>キホン</t>
    </rPh>
    <rPh sb="5" eb="7">
      <t>ケンシン</t>
    </rPh>
    <phoneticPr fontId="2"/>
  </si>
  <si>
    <t>健康づくり健康診査</t>
    <rPh sb="0" eb="2">
      <t>ケンコウ</t>
    </rPh>
    <rPh sb="5" eb="7">
      <t>ケンコウ</t>
    </rPh>
    <rPh sb="7" eb="9">
      <t>シンサ</t>
    </rPh>
    <phoneticPr fontId="2"/>
  </si>
  <si>
    <t>対象者数</t>
    <rPh sb="0" eb="2">
      <t>タイショウ</t>
    </rPh>
    <rPh sb="2" eb="3">
      <t>シャ</t>
    </rPh>
    <rPh sb="3" eb="4">
      <t>スウ</t>
    </rPh>
    <phoneticPr fontId="25"/>
  </si>
  <si>
    <t>最新年度</t>
    <rPh sb="0" eb="2">
      <t>サイシン</t>
    </rPh>
    <rPh sb="2" eb="4">
      <t>ネンド</t>
    </rPh>
    <phoneticPr fontId="2"/>
  </si>
  <si>
    <t>相談件数</t>
  </si>
  <si>
    <t>抗体検査数</t>
  </si>
  <si>
    <r>
      <t>成人歯科</t>
    </r>
    <r>
      <rPr>
        <b/>
        <sz val="10"/>
        <rFont val="ＭＳ ゴシック"/>
        <family val="3"/>
        <charset val="128"/>
      </rPr>
      <t>(40,45,50,55,60,65,70歳)</t>
    </r>
    <rPh sb="0" eb="2">
      <t>セイジン</t>
    </rPh>
    <rPh sb="2" eb="4">
      <t>シカ</t>
    </rPh>
    <phoneticPr fontId="25"/>
  </si>
  <si>
    <r>
      <t>長寿歯科</t>
    </r>
    <r>
      <rPr>
        <b/>
        <sz val="10"/>
        <rFont val="ＭＳ ゴシック"/>
        <family val="3"/>
        <charset val="128"/>
      </rPr>
      <t>(76,81歳)</t>
    </r>
    <rPh sb="0" eb="2">
      <t>チョウジュ</t>
    </rPh>
    <rPh sb="2" eb="4">
      <t>シカ</t>
    </rPh>
    <phoneticPr fontId="25"/>
  </si>
  <si>
    <r>
      <t>眼科</t>
    </r>
    <r>
      <rPr>
        <b/>
        <sz val="10"/>
        <rFont val="ＭＳ ゴシック"/>
        <family val="3"/>
        <charset val="128"/>
      </rPr>
      <t>(45,60歳)</t>
    </r>
    <rPh sb="0" eb="2">
      <t>ガンカ</t>
    </rPh>
    <phoneticPr fontId="25"/>
  </si>
  <si>
    <t>３・４か月</t>
    <rPh sb="4" eb="5">
      <t>ゲツ</t>
    </rPh>
    <phoneticPr fontId="25"/>
  </si>
  <si>
    <t>有所見者数</t>
    <rPh sb="0" eb="1">
      <t>ア</t>
    </rPh>
    <rPh sb="1" eb="3">
      <t>ショケン</t>
    </rPh>
    <rPh sb="3" eb="4">
      <t>シャ</t>
    </rPh>
    <rPh sb="4" eb="5">
      <t>スウ</t>
    </rPh>
    <phoneticPr fontId="25"/>
  </si>
  <si>
    <t>３歳児</t>
    <rPh sb="1" eb="3">
      <t>サイジ</t>
    </rPh>
    <phoneticPr fontId="25"/>
  </si>
  <si>
    <t>申請件数</t>
  </si>
  <si>
    <t>審査会
開催回数</t>
    <rPh sb="6" eb="7">
      <t>カイ</t>
    </rPh>
    <phoneticPr fontId="8"/>
  </si>
  <si>
    <t>認定患者数</t>
  </si>
  <si>
    <t>内訳</t>
    <rPh sb="0" eb="2">
      <t>ウチワケ</t>
    </rPh>
    <phoneticPr fontId="25"/>
  </si>
  <si>
    <t>慢性気管支炎</t>
  </si>
  <si>
    <t>法律</t>
    <rPh sb="0" eb="2">
      <t>ホウリツ</t>
    </rPh>
    <phoneticPr fontId="25"/>
  </si>
  <si>
    <t>都条例</t>
    <rPh sb="0" eb="1">
      <t>ト</t>
    </rPh>
    <rPh sb="1" eb="3">
      <t>ジョウレイ</t>
    </rPh>
    <phoneticPr fontId="25"/>
  </si>
  <si>
    <t>(再掲)うち新規</t>
    <rPh sb="1" eb="3">
      <t>サイケイ</t>
    </rPh>
    <phoneticPr fontId="25"/>
  </si>
  <si>
    <t>気管支ぜん息</t>
    <phoneticPr fontId="2"/>
  </si>
  <si>
    <t>ぜん息性気管支炎</t>
    <phoneticPr fontId="2"/>
  </si>
  <si>
    <t>肺気しゅ</t>
    <phoneticPr fontId="2"/>
  </si>
  <si>
    <t>結核</t>
  </si>
  <si>
    <t>悪性新生物</t>
  </si>
  <si>
    <t>再掲</t>
  </si>
  <si>
    <t>糖尿病</t>
  </si>
  <si>
    <t>高血圧性疾患</t>
  </si>
  <si>
    <t>心疾患(高血圧性を除く)</t>
  </si>
  <si>
    <t>脳血管疾患</t>
  </si>
  <si>
    <t>大動脈瘤及び解離</t>
  </si>
  <si>
    <t>肺炎</t>
  </si>
  <si>
    <t>慢性閉塞性肺疾患</t>
  </si>
  <si>
    <t>喘息</t>
  </si>
  <si>
    <t>肝疾患</t>
  </si>
  <si>
    <t>腎不全</t>
  </si>
  <si>
    <t>老衰</t>
  </si>
  <si>
    <t>不慮の事故</t>
  </si>
  <si>
    <t>自殺</t>
  </si>
  <si>
    <t>その他の全死因</t>
  </si>
  <si>
    <t>食道</t>
  </si>
  <si>
    <t>胃</t>
  </si>
  <si>
    <t>結腸</t>
  </si>
  <si>
    <t>直腸Ｓ状結腸移行部
及び直腸</t>
  </si>
  <si>
    <t>肝及び肝内胆管</t>
  </si>
  <si>
    <t>胆のう及びその他の胆道</t>
  </si>
  <si>
    <t>膵</t>
  </si>
  <si>
    <t>気管・気管支及び肺</t>
  </si>
  <si>
    <t>乳房</t>
  </si>
  <si>
    <t>子宮</t>
  </si>
  <si>
    <t>白血病</t>
  </si>
  <si>
    <t>急性心筋梗塞</t>
  </si>
  <si>
    <t>その他の虚血性心疾患</t>
  </si>
  <si>
    <t>不整脈及び伝導障害</t>
  </si>
  <si>
    <t>心不全</t>
  </si>
  <si>
    <t>くも膜下出血</t>
  </si>
  <si>
    <t>脳内出血</t>
  </si>
  <si>
    <t>脳梗塞</t>
  </si>
  <si>
    <t>交通事故</t>
  </si>
  <si>
    <t>最新年</t>
    <rPh sb="0" eb="2">
      <t>サイシン</t>
    </rPh>
    <rPh sb="2" eb="3">
      <t>ネン</t>
    </rPh>
    <phoneticPr fontId="2"/>
  </si>
  <si>
    <t>第1段階</t>
  </si>
  <si>
    <t>第2段階</t>
  </si>
  <si>
    <t>第3段階</t>
  </si>
  <si>
    <t>第4段階</t>
  </si>
  <si>
    <t>第5段階</t>
  </si>
  <si>
    <t>第6段階</t>
  </si>
  <si>
    <t>第7段階</t>
  </si>
  <si>
    <t>第8段階</t>
  </si>
  <si>
    <t>第9段階</t>
  </si>
  <si>
    <t>第10段階</t>
  </si>
  <si>
    <t>第11段階</t>
  </si>
  <si>
    <t>第12段階</t>
  </si>
  <si>
    <t>第13段階</t>
  </si>
  <si>
    <t>第14段階</t>
  </si>
  <si>
    <t>第15段階</t>
  </si>
  <si>
    <t>要支援1</t>
  </si>
  <si>
    <t>要支援2</t>
  </si>
  <si>
    <t>要介護1</t>
  </si>
  <si>
    <t>要介護2</t>
  </si>
  <si>
    <t>要介護3</t>
  </si>
  <si>
    <t>要介護4</t>
  </si>
  <si>
    <t>要介護5</t>
  </si>
  <si>
    <t>要介護度別受給者数</t>
    <rPh sb="0" eb="3">
      <t>ヨウカイゴ</t>
    </rPh>
    <rPh sb="3" eb="4">
      <t>ド</t>
    </rPh>
    <rPh sb="4" eb="5">
      <t>ベツ</t>
    </rPh>
    <rPh sb="5" eb="8">
      <t>ジュキュウシャ</t>
    </rPh>
    <rPh sb="8" eb="9">
      <t>スウ</t>
    </rPh>
    <phoneticPr fontId="25"/>
  </si>
  <si>
    <t>要支援１</t>
  </si>
  <si>
    <t>要支援２</t>
  </si>
  <si>
    <t>要介護１</t>
  </si>
  <si>
    <t>要介護２</t>
  </si>
  <si>
    <t>要介護３</t>
  </si>
  <si>
    <t>要介護４</t>
  </si>
  <si>
    <t>要介護５</t>
  </si>
  <si>
    <t>施設別受給者数</t>
    <rPh sb="0" eb="2">
      <t>シセツ</t>
    </rPh>
    <rPh sb="2" eb="3">
      <t>ベツ</t>
    </rPh>
    <rPh sb="3" eb="6">
      <t>ジュキュウシャ</t>
    </rPh>
    <rPh sb="6" eb="7">
      <t>スウ</t>
    </rPh>
    <phoneticPr fontId="25"/>
  </si>
  <si>
    <t>介護療養型
医療施設</t>
  </si>
  <si>
    <t>介護医療院</t>
    <rPh sb="0" eb="2">
      <t>カイゴ</t>
    </rPh>
    <rPh sb="2" eb="4">
      <t>イリョウ</t>
    </rPh>
    <rPh sb="4" eb="5">
      <t>イン</t>
    </rPh>
    <phoneticPr fontId="8"/>
  </si>
  <si>
    <t>居宅介護
支援</t>
  </si>
  <si>
    <t>訪問入浴
介護</t>
  </si>
  <si>
    <t>訪問看護</t>
    <rPh sb="0" eb="1">
      <t>ホウ</t>
    </rPh>
    <rPh sb="1" eb="2">
      <t>トイ</t>
    </rPh>
    <rPh sb="2" eb="3">
      <t>ミ</t>
    </rPh>
    <rPh sb="3" eb="4">
      <t>マモル</t>
    </rPh>
    <phoneticPr fontId="8"/>
  </si>
  <si>
    <t>訪問リハビリテーション</t>
    <rPh sb="0" eb="2">
      <t>ホウモン</t>
    </rPh>
    <phoneticPr fontId="8"/>
  </si>
  <si>
    <t>夜間対応型
訪問介護</t>
    <rPh sb="0" eb="2">
      <t>ヤカン</t>
    </rPh>
    <rPh sb="2" eb="5">
      <t>タイオウガタ</t>
    </rPh>
    <rPh sb="6" eb="8">
      <t>ホウモン</t>
    </rPh>
    <rPh sb="8" eb="10">
      <t>カイゴ</t>
    </rPh>
    <phoneticPr fontId="8"/>
  </si>
  <si>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8"/>
  </si>
  <si>
    <t>福祉用具
貸与</t>
  </si>
  <si>
    <t>短期入所
生活介護</t>
    <rPh sb="5" eb="7">
      <t>セイカツ</t>
    </rPh>
    <phoneticPr fontId="8"/>
  </si>
  <si>
    <t>短期入所
療養介護</t>
  </si>
  <si>
    <t>地域密着型
通所介護</t>
    <rPh sb="0" eb="2">
      <t>チイキ</t>
    </rPh>
    <rPh sb="2" eb="5">
      <t>ミッチャクガタ</t>
    </rPh>
    <rPh sb="6" eb="10">
      <t>ツウショカイゴ</t>
    </rPh>
    <phoneticPr fontId="8"/>
  </si>
  <si>
    <t>認知症対応型
共同生活介護</t>
    <rPh sb="0" eb="2">
      <t>ニンチ</t>
    </rPh>
    <rPh sb="2" eb="3">
      <t>ショウ</t>
    </rPh>
    <rPh sb="3" eb="5">
      <t>タイオウ</t>
    </rPh>
    <rPh sb="5" eb="6">
      <t>ガタ</t>
    </rPh>
    <rPh sb="7" eb="9">
      <t>キョウドウ</t>
    </rPh>
    <rPh sb="9" eb="11">
      <t>セイカツ</t>
    </rPh>
    <rPh sb="11" eb="13">
      <t>カイゴ</t>
    </rPh>
    <phoneticPr fontId="8"/>
  </si>
  <si>
    <t>特定施設入居者生活介護</t>
    <rPh sb="0" eb="2">
      <t>トクテイ</t>
    </rPh>
    <rPh sb="2" eb="4">
      <t>シセツ</t>
    </rPh>
    <rPh sb="4" eb="7">
      <t>ニュウキョシャ</t>
    </rPh>
    <rPh sb="7" eb="9">
      <t>セイカツ</t>
    </rPh>
    <rPh sb="9" eb="11">
      <t>カイゴ</t>
    </rPh>
    <phoneticPr fontId="8"/>
  </si>
  <si>
    <t>通所リハビリテーション</t>
    <rPh sb="0" eb="1">
      <t>ツウ</t>
    </rPh>
    <rPh sb="1" eb="2">
      <t>ショ</t>
    </rPh>
    <phoneticPr fontId="8"/>
  </si>
  <si>
    <t>小規模多機能型居宅介護</t>
    <rPh sb="0" eb="3">
      <t>ショウキボ</t>
    </rPh>
    <rPh sb="3" eb="6">
      <t>タキノウ</t>
    </rPh>
    <rPh sb="6" eb="7">
      <t>カタ</t>
    </rPh>
    <rPh sb="7" eb="9">
      <t>キョタク</t>
    </rPh>
    <rPh sb="9" eb="11">
      <t>カイゴ</t>
    </rPh>
    <phoneticPr fontId="8"/>
  </si>
  <si>
    <t>看護小規模多機能型居宅介護</t>
    <rPh sb="0" eb="2">
      <t>カンゴ</t>
    </rPh>
    <rPh sb="2" eb="5">
      <t>ショウキボ</t>
    </rPh>
    <rPh sb="5" eb="8">
      <t>タキノウ</t>
    </rPh>
    <rPh sb="8" eb="9">
      <t>カタ</t>
    </rPh>
    <rPh sb="9" eb="11">
      <t>キョタク</t>
    </rPh>
    <rPh sb="11" eb="13">
      <t>カイゴ</t>
    </rPh>
    <phoneticPr fontId="0"/>
  </si>
  <si>
    <t>介護老人福祉施設</t>
  </si>
  <si>
    <t>介護老人保健施設</t>
  </si>
  <si>
    <t>10-39(1)-(9)</t>
    <phoneticPr fontId="2"/>
  </si>
  <si>
    <t>施設名</t>
    <rPh sb="0" eb="2">
      <t>シセツ</t>
    </rPh>
    <rPh sb="2" eb="3">
      <t>メイ</t>
    </rPh>
    <phoneticPr fontId="25"/>
  </si>
  <si>
    <t>開設年月日</t>
    <rPh sb="4" eb="5">
      <t>ヒ</t>
    </rPh>
    <phoneticPr fontId="25"/>
  </si>
  <si>
    <t>専任職員数</t>
    <rPh sb="2" eb="4">
      <t>ショクイン</t>
    </rPh>
    <rPh sb="4" eb="5">
      <t>カズ</t>
    </rPh>
    <phoneticPr fontId="8"/>
  </si>
  <si>
    <t>相談延件数</t>
    <rPh sb="3" eb="5">
      <t>ケンスウ</t>
    </rPh>
    <phoneticPr fontId="8"/>
  </si>
  <si>
    <t>相談実人数</t>
    <rPh sb="0" eb="2">
      <t>ソウダン</t>
    </rPh>
    <rPh sb="2" eb="3">
      <t>ジツ</t>
    </rPh>
    <rPh sb="3" eb="5">
      <t>ニンズウ</t>
    </rPh>
    <phoneticPr fontId="8"/>
  </si>
  <si>
    <t>水元1-26-20
特別養護老人ホーム水元ふれあいの家内</t>
    <rPh sb="0" eb="2">
      <t>ミズモト</t>
    </rPh>
    <rPh sb="10" eb="12">
      <t>トクベツ</t>
    </rPh>
    <rPh sb="12" eb="14">
      <t>ヨウゴ</t>
    </rPh>
    <rPh sb="14" eb="16">
      <t>ロウジン</t>
    </rPh>
    <rPh sb="19" eb="21">
      <t>ミズモト</t>
    </rPh>
    <rPh sb="26" eb="27">
      <t>イエ</t>
    </rPh>
    <rPh sb="27" eb="28">
      <t>ナイ</t>
    </rPh>
    <phoneticPr fontId="8"/>
  </si>
  <si>
    <t>H6.7.1</t>
  </si>
  <si>
    <t>南水元4-27-13
藤屋ビル1階</t>
    <rPh sb="0" eb="3">
      <t>ミナミミズモト</t>
    </rPh>
    <rPh sb="11" eb="12">
      <t>フジ</t>
    </rPh>
    <rPh sb="12" eb="13">
      <t>ヤ</t>
    </rPh>
    <rPh sb="16" eb="17">
      <t>カイ</t>
    </rPh>
    <phoneticPr fontId="8"/>
  </si>
  <si>
    <t>H30.7.2</t>
  </si>
  <si>
    <t>新宿2-16-4
介護老人保健施設花の木内</t>
    <rPh sb="0" eb="1">
      <t>シン</t>
    </rPh>
    <rPh sb="1" eb="2">
      <t>ヤド</t>
    </rPh>
    <rPh sb="9" eb="11">
      <t>カイゴ</t>
    </rPh>
    <rPh sb="11" eb="13">
      <t>ロウジン</t>
    </rPh>
    <rPh sb="13" eb="15">
      <t>ホケン</t>
    </rPh>
    <rPh sb="15" eb="17">
      <t>シセツ</t>
    </rPh>
    <rPh sb="17" eb="18">
      <t>ハナ</t>
    </rPh>
    <rPh sb="19" eb="20">
      <t>キ</t>
    </rPh>
    <rPh sb="20" eb="21">
      <t>ナイ</t>
    </rPh>
    <phoneticPr fontId="8"/>
  </si>
  <si>
    <t>H9.8.1</t>
  </si>
  <si>
    <t>東金町1-36-1-108
ＵＲ都市機構金町駅前団地１号棟内</t>
    <rPh sb="0" eb="1">
      <t>ヒガシ</t>
    </rPh>
    <rPh sb="1" eb="3">
      <t>カナマチ</t>
    </rPh>
    <rPh sb="16" eb="18">
      <t>トシ</t>
    </rPh>
    <rPh sb="18" eb="20">
      <t>キコウ</t>
    </rPh>
    <rPh sb="20" eb="22">
      <t>カナマチ</t>
    </rPh>
    <rPh sb="22" eb="24">
      <t>エキマエ</t>
    </rPh>
    <rPh sb="24" eb="26">
      <t>ダンチ</t>
    </rPh>
    <rPh sb="27" eb="29">
      <t>ゴウトウ</t>
    </rPh>
    <rPh sb="29" eb="30">
      <t>ナイ</t>
    </rPh>
    <phoneticPr fontId="8"/>
  </si>
  <si>
    <t>H23.3.28</t>
  </si>
  <si>
    <t>高砂3-27-12</t>
    <rPh sb="0" eb="2">
      <t>タカサゴ</t>
    </rPh>
    <phoneticPr fontId="8"/>
  </si>
  <si>
    <t>柴又1-47-7-102</t>
    <rPh sb="0" eb="2">
      <t>シバマタ</t>
    </rPh>
    <phoneticPr fontId="8"/>
  </si>
  <si>
    <t>H23.4.18</t>
  </si>
  <si>
    <t>青戸3-13-19
グループホーム青戸併設</t>
    <rPh sb="0" eb="2">
      <t>アオト</t>
    </rPh>
    <rPh sb="17" eb="19">
      <t>アオト</t>
    </rPh>
    <rPh sb="19" eb="21">
      <t>ヘイセツ</t>
    </rPh>
    <phoneticPr fontId="8"/>
  </si>
  <si>
    <t>亀有4-31-18
ケイハイツⅠ105</t>
    <rPh sb="0" eb="2">
      <t>カメアリ</t>
    </rPh>
    <phoneticPr fontId="8"/>
  </si>
  <si>
    <t>H22.7.1</t>
  </si>
  <si>
    <t>堀切2-66-17
介護老人保健施設飾ロイヤルケアセンター内</t>
    <rPh sb="0" eb="2">
      <t>ホリキリ</t>
    </rPh>
    <rPh sb="10" eb="12">
      <t>カイゴ</t>
    </rPh>
    <rPh sb="12" eb="14">
      <t>ロウジン</t>
    </rPh>
    <rPh sb="14" eb="16">
      <t>ホケン</t>
    </rPh>
    <rPh sb="16" eb="18">
      <t>シセツ</t>
    </rPh>
    <rPh sb="18" eb="20">
      <t>カツシカ</t>
    </rPh>
    <rPh sb="30" eb="31">
      <t>ナイ</t>
    </rPh>
    <phoneticPr fontId="8"/>
  </si>
  <si>
    <t>H23.9.21</t>
  </si>
  <si>
    <t>東四つ木2-27-1
特別養護老人ホーム東四つ木ほほえみの里向かい</t>
    <rPh sb="0" eb="1">
      <t>ヒガシ</t>
    </rPh>
    <rPh sb="1" eb="2">
      <t>ヨ</t>
    </rPh>
    <rPh sb="3" eb="4">
      <t>キ</t>
    </rPh>
    <rPh sb="11" eb="13">
      <t>トクベツ</t>
    </rPh>
    <rPh sb="13" eb="15">
      <t>ヨウゴ</t>
    </rPh>
    <rPh sb="15" eb="17">
      <t>ロウジン</t>
    </rPh>
    <rPh sb="20" eb="22">
      <t>ヒガシヨ</t>
    </rPh>
    <rPh sb="23" eb="24">
      <t>ギ</t>
    </rPh>
    <rPh sb="29" eb="30">
      <t>サト</t>
    </rPh>
    <rPh sb="30" eb="31">
      <t>ム</t>
    </rPh>
    <phoneticPr fontId="8"/>
  </si>
  <si>
    <t>立石6-19-10
Ｓ・Ｋビル1階</t>
    <rPh sb="0" eb="2">
      <t>タテイシ</t>
    </rPh>
    <rPh sb="16" eb="17">
      <t>カイ</t>
    </rPh>
    <phoneticPr fontId="8"/>
  </si>
  <si>
    <t>H23.11.1</t>
  </si>
  <si>
    <t>奥戸3-25-1
特別養護老人ホーム奥戸くつろぎの郷内</t>
    <rPh sb="0" eb="2">
      <t>オクド</t>
    </rPh>
    <rPh sb="9" eb="11">
      <t>トクベツ</t>
    </rPh>
    <rPh sb="11" eb="13">
      <t>ヨウゴ</t>
    </rPh>
    <rPh sb="13" eb="15">
      <t>ロウジン</t>
    </rPh>
    <rPh sb="18" eb="20">
      <t>オクド</t>
    </rPh>
    <rPh sb="25" eb="26">
      <t>サト</t>
    </rPh>
    <rPh sb="26" eb="27">
      <t>ナイ</t>
    </rPh>
    <phoneticPr fontId="8"/>
  </si>
  <si>
    <t>H5.7.5</t>
  </si>
  <si>
    <t>新小岩1-49-10
第5デリカビル1階</t>
    <rPh sb="0" eb="1">
      <t>シン</t>
    </rPh>
    <rPh sb="1" eb="3">
      <t>コイワ</t>
    </rPh>
    <rPh sb="11" eb="12">
      <t>ダイ</t>
    </rPh>
    <rPh sb="19" eb="20">
      <t>カイ</t>
    </rPh>
    <phoneticPr fontId="8"/>
  </si>
  <si>
    <t>H23.10.3</t>
  </si>
  <si>
    <t>高齢者総合相談センター水元</t>
    <rPh sb="0" eb="3">
      <t>コウレイシャ</t>
    </rPh>
    <rPh sb="3" eb="5">
      <t>ソウゴウ</t>
    </rPh>
    <rPh sb="5" eb="7">
      <t>ソウダン</t>
    </rPh>
    <rPh sb="11" eb="13">
      <t>ミズモト</t>
    </rPh>
    <phoneticPr fontId="8"/>
  </si>
  <si>
    <t>高齢者総合相談センター水元公園</t>
    <rPh sb="0" eb="3">
      <t>コウレイシャ</t>
    </rPh>
    <rPh sb="3" eb="5">
      <t>ソウゴウ</t>
    </rPh>
    <rPh sb="5" eb="7">
      <t>ソウダン</t>
    </rPh>
    <rPh sb="11" eb="13">
      <t>ミズモト</t>
    </rPh>
    <rPh sb="13" eb="15">
      <t>コウエン</t>
    </rPh>
    <phoneticPr fontId="8"/>
  </si>
  <si>
    <t>高齢者総合相談センター新宿</t>
    <rPh sb="0" eb="3">
      <t>コウレイシャ</t>
    </rPh>
    <rPh sb="3" eb="5">
      <t>ソウゴウ</t>
    </rPh>
    <rPh sb="5" eb="7">
      <t>ソウダン</t>
    </rPh>
    <rPh sb="11" eb="13">
      <t>シンジュク</t>
    </rPh>
    <phoneticPr fontId="8"/>
  </si>
  <si>
    <t>高齢者総合相談センター金町</t>
    <rPh sb="0" eb="3">
      <t>コウレイシャ</t>
    </rPh>
    <rPh sb="3" eb="5">
      <t>ソウゴウ</t>
    </rPh>
    <rPh sb="5" eb="7">
      <t>ソウダン</t>
    </rPh>
    <rPh sb="11" eb="13">
      <t>カナマチ</t>
    </rPh>
    <phoneticPr fontId="8"/>
  </si>
  <si>
    <t>高齢者総合相談センター高砂</t>
    <rPh sb="0" eb="3">
      <t>コウレイシャ</t>
    </rPh>
    <rPh sb="3" eb="5">
      <t>ソウゴウ</t>
    </rPh>
    <rPh sb="5" eb="7">
      <t>ソウダン</t>
    </rPh>
    <rPh sb="11" eb="13">
      <t>タカサゴ</t>
    </rPh>
    <phoneticPr fontId="8"/>
  </si>
  <si>
    <t>高齢者総合相談センター柴又</t>
    <rPh sb="0" eb="3">
      <t>コウレイシャ</t>
    </rPh>
    <rPh sb="3" eb="5">
      <t>ソウゴウ</t>
    </rPh>
    <rPh sb="5" eb="7">
      <t>ソウダン</t>
    </rPh>
    <rPh sb="11" eb="13">
      <t>シバマタ</t>
    </rPh>
    <phoneticPr fontId="8"/>
  </si>
  <si>
    <t>高齢者総合相談センター青戸</t>
    <rPh sb="0" eb="3">
      <t>コウレイシャ</t>
    </rPh>
    <rPh sb="3" eb="5">
      <t>ソウゴウ</t>
    </rPh>
    <rPh sb="5" eb="7">
      <t>ソウダン</t>
    </rPh>
    <rPh sb="11" eb="13">
      <t>アオト</t>
    </rPh>
    <phoneticPr fontId="8"/>
  </si>
  <si>
    <t>高齢者総合相談センター亀有</t>
    <rPh sb="0" eb="3">
      <t>コウレイシャ</t>
    </rPh>
    <rPh sb="3" eb="5">
      <t>ソウゴウ</t>
    </rPh>
    <rPh sb="5" eb="7">
      <t>ソウダン</t>
    </rPh>
    <rPh sb="11" eb="12">
      <t>カメ</t>
    </rPh>
    <rPh sb="12" eb="13">
      <t>ア</t>
    </rPh>
    <phoneticPr fontId="8"/>
  </si>
  <si>
    <t>高齢者総合相談センター堀切</t>
    <rPh sb="0" eb="3">
      <t>コウレイシャ</t>
    </rPh>
    <rPh sb="3" eb="5">
      <t>ソウゴウ</t>
    </rPh>
    <rPh sb="5" eb="7">
      <t>ソウダン</t>
    </rPh>
    <rPh sb="11" eb="13">
      <t>ホリキリ</t>
    </rPh>
    <phoneticPr fontId="8"/>
  </si>
  <si>
    <t>高齢者総合相談センターお花茶屋</t>
    <rPh sb="0" eb="3">
      <t>コウレイシャ</t>
    </rPh>
    <rPh sb="3" eb="5">
      <t>ソウゴウ</t>
    </rPh>
    <rPh sb="5" eb="7">
      <t>ソウダン</t>
    </rPh>
    <rPh sb="12" eb="13">
      <t>ハナ</t>
    </rPh>
    <rPh sb="13" eb="15">
      <t>チャヤ</t>
    </rPh>
    <phoneticPr fontId="8"/>
  </si>
  <si>
    <t>高齢者総合相談センター東四つ木</t>
    <rPh sb="0" eb="3">
      <t>コウレイシャ</t>
    </rPh>
    <rPh sb="3" eb="5">
      <t>ソウゴウ</t>
    </rPh>
    <rPh sb="5" eb="7">
      <t>ソウダン</t>
    </rPh>
    <rPh sb="11" eb="12">
      <t>ヒガシ</t>
    </rPh>
    <rPh sb="12" eb="13">
      <t>ヨ</t>
    </rPh>
    <rPh sb="14" eb="15">
      <t>キ</t>
    </rPh>
    <phoneticPr fontId="8"/>
  </si>
  <si>
    <t>高齢者総合相談センター立石</t>
    <rPh sb="0" eb="3">
      <t>コウレイシャ</t>
    </rPh>
    <rPh sb="3" eb="5">
      <t>ソウゴウ</t>
    </rPh>
    <rPh sb="5" eb="7">
      <t>ソウダン</t>
    </rPh>
    <rPh sb="11" eb="13">
      <t>タテイシ</t>
    </rPh>
    <phoneticPr fontId="8"/>
  </si>
  <si>
    <t>高齢者総合相談センター奥戸</t>
    <rPh sb="0" eb="3">
      <t>コウレイシャ</t>
    </rPh>
    <rPh sb="3" eb="5">
      <t>ソウゴウ</t>
    </rPh>
    <rPh sb="5" eb="7">
      <t>ソウダン</t>
    </rPh>
    <rPh sb="11" eb="13">
      <t>オクド</t>
    </rPh>
    <phoneticPr fontId="8"/>
  </si>
  <si>
    <t>高齢者総合相談センター新小岩</t>
    <rPh sb="0" eb="3">
      <t>コウレイシャ</t>
    </rPh>
    <rPh sb="3" eb="5">
      <t>ソウゴウ</t>
    </rPh>
    <rPh sb="5" eb="7">
      <t>ソウダン</t>
    </rPh>
    <rPh sb="11" eb="12">
      <t>シン</t>
    </rPh>
    <rPh sb="12" eb="14">
      <t>コイワ</t>
    </rPh>
    <phoneticPr fontId="8"/>
  </si>
  <si>
    <t>会員数</t>
  </si>
  <si>
    <t>就業実人数</t>
  </si>
  <si>
    <t>受託件数</t>
  </si>
  <si>
    <t>受診者数</t>
    <rPh sb="0" eb="2">
      <t>ジュシン</t>
    </rPh>
    <rPh sb="2" eb="3">
      <t>シャ</t>
    </rPh>
    <rPh sb="3" eb="4">
      <t>スウ</t>
    </rPh>
    <phoneticPr fontId="25"/>
  </si>
  <si>
    <t>受診率</t>
    <rPh sb="0" eb="2">
      <t>ジュシン</t>
    </rPh>
    <rPh sb="2" eb="3">
      <t>リツ</t>
    </rPh>
    <phoneticPr fontId="25"/>
  </si>
  <si>
    <t>引用表</t>
    <rPh sb="0" eb="2">
      <t>インヨウ</t>
    </rPh>
    <rPh sb="2" eb="3">
      <t>ヒョウ</t>
    </rPh>
    <phoneticPr fontId="2"/>
  </si>
  <si>
    <t>身体障害者手帳所持者数</t>
    <phoneticPr fontId="2"/>
  </si>
  <si>
    <t>肢体不自由</t>
  </si>
  <si>
    <t>視覚障害</t>
  </si>
  <si>
    <t>聴覚障害</t>
  </si>
  <si>
    <t>言語障害</t>
  </si>
  <si>
    <t>内部障害</t>
  </si>
  <si>
    <t>愛の手帳所持者数</t>
    <phoneticPr fontId="2"/>
  </si>
  <si>
    <t>最重度（1度）</t>
  </si>
  <si>
    <t>重度（2度）</t>
  </si>
  <si>
    <t>中度（3度）</t>
  </si>
  <si>
    <t>軽度（4度）</t>
  </si>
  <si>
    <t>年度</t>
    <rPh sb="1" eb="2">
      <t>ド</t>
    </rPh>
    <phoneticPr fontId="2"/>
  </si>
  <si>
    <t>年度</t>
    <rPh sb="1" eb="2">
      <t>ド</t>
    </rPh>
    <phoneticPr fontId="25"/>
  </si>
  <si>
    <t>障害者巡回入浴サービス</t>
  </si>
  <si>
    <t>在宅障害者緊急一時保護</t>
  </si>
  <si>
    <t>手話通訳者等派遣事業</t>
  </si>
  <si>
    <t>対象者数</t>
  </si>
  <si>
    <t>延べ利用回数</t>
  </si>
  <si>
    <t>利用件数</t>
  </si>
  <si>
    <t>延べ利用日数</t>
  </si>
  <si>
    <t>手話通訳者
利用件数</t>
  </si>
  <si>
    <t>要約筆記者
利用件数</t>
  </si>
  <si>
    <t>最新年度</t>
    <rPh sb="0" eb="2">
      <t>サイシン</t>
    </rPh>
    <rPh sb="2" eb="4">
      <t>ネンド</t>
    </rPh>
    <phoneticPr fontId="2"/>
  </si>
  <si>
    <t>世帯数</t>
    <rPh sb="0" eb="3">
      <t>セタイスウ</t>
    </rPh>
    <phoneticPr fontId="25"/>
  </si>
  <si>
    <t>人員</t>
    <rPh sb="0" eb="2">
      <t>ジンイン</t>
    </rPh>
    <phoneticPr fontId="25"/>
  </si>
  <si>
    <t>保護率</t>
    <rPh sb="0" eb="2">
      <t>ホゴ</t>
    </rPh>
    <rPh sb="2" eb="3">
      <t>リツ</t>
    </rPh>
    <phoneticPr fontId="25"/>
  </si>
  <si>
    <t>活動室</t>
    <rPh sb="0" eb="2">
      <t>カツドウ</t>
    </rPh>
    <rPh sb="2" eb="3">
      <t>シツ</t>
    </rPh>
    <phoneticPr fontId="25"/>
  </si>
  <si>
    <t>録音室</t>
    <rPh sb="0" eb="2">
      <t>ロクオン</t>
    </rPh>
    <rPh sb="2" eb="3">
      <t>シツ</t>
    </rPh>
    <phoneticPr fontId="25"/>
  </si>
  <si>
    <t>利用件数</t>
    <rPh sb="0" eb="2">
      <t>リヨウ</t>
    </rPh>
    <rPh sb="2" eb="4">
      <t>ケンスウ</t>
    </rPh>
    <phoneticPr fontId="25"/>
  </si>
  <si>
    <t>利用者数</t>
    <rPh sb="0" eb="2">
      <t>リヨウ</t>
    </rPh>
    <rPh sb="2" eb="3">
      <t>シャ</t>
    </rPh>
    <rPh sb="3" eb="4">
      <t>スウ</t>
    </rPh>
    <phoneticPr fontId="25"/>
  </si>
  <si>
    <t>最新年度</t>
    <rPh sb="0" eb="2">
      <t>サイシン</t>
    </rPh>
    <rPh sb="2" eb="4">
      <t>ネンド</t>
    </rPh>
    <phoneticPr fontId="2"/>
  </si>
  <si>
    <t>年齢区別</t>
    <rPh sb="0" eb="2">
      <t>ネンレイ</t>
    </rPh>
    <rPh sb="2" eb="4">
      <t>クベツ</t>
    </rPh>
    <phoneticPr fontId="25"/>
  </si>
  <si>
    <t>協力会員</t>
    <rPh sb="0" eb="2">
      <t>キョウリョク</t>
    </rPh>
    <rPh sb="2" eb="4">
      <t>カイイン</t>
    </rPh>
    <phoneticPr fontId="25"/>
  </si>
  <si>
    <t>利用会員</t>
    <rPh sb="0" eb="2">
      <t>リヨウ</t>
    </rPh>
    <rPh sb="2" eb="4">
      <t>カイイン</t>
    </rPh>
    <phoneticPr fontId="25"/>
  </si>
  <si>
    <t>男</t>
    <rPh sb="0" eb="1">
      <t>オトコ</t>
    </rPh>
    <phoneticPr fontId="25"/>
  </si>
  <si>
    <t>女</t>
    <rPh sb="0" eb="1">
      <t>オンナ</t>
    </rPh>
    <phoneticPr fontId="25"/>
  </si>
  <si>
    <t>20～29歳</t>
  </si>
  <si>
    <t>30～39歳</t>
  </si>
  <si>
    <t>40～49歳</t>
  </si>
  <si>
    <t>50～59歳</t>
  </si>
  <si>
    <t>60～69歳</t>
  </si>
  <si>
    <t>70～79歳</t>
  </si>
  <si>
    <t>80～89歳</t>
  </si>
  <si>
    <t>90歳以上</t>
  </si>
  <si>
    <t>65歳以上</t>
    <rPh sb="2" eb="5">
      <t>サイイジョウ</t>
    </rPh>
    <phoneticPr fontId="25"/>
  </si>
  <si>
    <t>65歳未満</t>
    <rPh sb="2" eb="5">
      <t>サイミマン</t>
    </rPh>
    <phoneticPr fontId="25"/>
  </si>
  <si>
    <t>認知症</t>
    <rPh sb="0" eb="2">
      <t>ニンチ</t>
    </rPh>
    <rPh sb="2" eb="3">
      <t>ショウ</t>
    </rPh>
    <phoneticPr fontId="8"/>
  </si>
  <si>
    <t>障害者</t>
  </si>
  <si>
    <t>障害児</t>
  </si>
  <si>
    <t>ひとり親</t>
  </si>
  <si>
    <t>障害単親</t>
  </si>
  <si>
    <t>妊産婦・その他</t>
  </si>
  <si>
    <t>そうじ・片付け</t>
  </si>
  <si>
    <t>ひとり暮らし世帯</t>
  </si>
  <si>
    <t>高齢者のみ世帯</t>
  </si>
  <si>
    <t>同居</t>
  </si>
  <si>
    <t>その他</t>
    <rPh sb="2" eb="3">
      <t>タ</t>
    </rPh>
    <phoneticPr fontId="8"/>
  </si>
  <si>
    <t>協力会員・利用会員年齢別内訳</t>
  </si>
  <si>
    <t>利用会員</t>
    <phoneticPr fontId="2"/>
  </si>
  <si>
    <t>サービス内容</t>
    <phoneticPr fontId="2"/>
  </si>
  <si>
    <t>65歳以上の世帯内訳</t>
    <phoneticPr fontId="2"/>
  </si>
  <si>
    <t>申込児数</t>
  </si>
  <si>
    <t>入園児数</t>
  </si>
  <si>
    <t>入園率</t>
  </si>
  <si>
    <t>公立</t>
    <rPh sb="0" eb="2">
      <t>コウリツ</t>
    </rPh>
    <phoneticPr fontId="25"/>
  </si>
  <si>
    <t>私立</t>
    <rPh sb="0" eb="2">
      <t>シリツ</t>
    </rPh>
    <phoneticPr fontId="25"/>
  </si>
  <si>
    <t>産休明け</t>
  </si>
  <si>
    <t>休日</t>
    <rPh sb="0" eb="1">
      <t>キュウ</t>
    </rPh>
    <rPh sb="1" eb="2">
      <t>ヒ</t>
    </rPh>
    <phoneticPr fontId="8"/>
  </si>
  <si>
    <t>緊急一時</t>
  </si>
  <si>
    <t>ふれあい
体験保育</t>
    <rPh sb="5" eb="7">
      <t>タイケン</t>
    </rPh>
    <phoneticPr fontId="8"/>
  </si>
  <si>
    <t>障害児
受入</t>
  </si>
  <si>
    <t>年齢区分別利用者数</t>
    <rPh sb="4" eb="5">
      <t>ベツ</t>
    </rPh>
    <rPh sb="5" eb="7">
      <t>リヨウ</t>
    </rPh>
    <rPh sb="7" eb="8">
      <t>シャ</t>
    </rPh>
    <rPh sb="8" eb="9">
      <t>スウ</t>
    </rPh>
    <phoneticPr fontId="8"/>
  </si>
  <si>
    <t>0歳</t>
  </si>
  <si>
    <t>1歳</t>
  </si>
  <si>
    <t>2歳</t>
  </si>
  <si>
    <t>家庭的保育事業</t>
    <rPh sb="0" eb="3">
      <t>カテイテキ</t>
    </rPh>
    <rPh sb="3" eb="5">
      <t>ホイク</t>
    </rPh>
    <rPh sb="5" eb="7">
      <t>ジギョウ</t>
    </rPh>
    <phoneticPr fontId="2"/>
  </si>
  <si>
    <t>小規模保育事業</t>
    <rPh sb="0" eb="3">
      <t>ショウキボ</t>
    </rPh>
    <rPh sb="3" eb="5">
      <t>ホイク</t>
    </rPh>
    <rPh sb="5" eb="7">
      <t>ジギョウ</t>
    </rPh>
    <phoneticPr fontId="2"/>
  </si>
  <si>
    <t>3歳</t>
  </si>
  <si>
    <t>4歳</t>
  </si>
  <si>
    <t>5歳</t>
  </si>
  <si>
    <t>実施校</t>
    <rPh sb="0" eb="2">
      <t>ジッシ</t>
    </rPh>
    <rPh sb="2" eb="3">
      <t>コウ</t>
    </rPh>
    <phoneticPr fontId="8"/>
  </si>
  <si>
    <t>開始年月</t>
    <rPh sb="0" eb="2">
      <t>カイシ</t>
    </rPh>
    <rPh sb="2" eb="4">
      <t>ネンゲツ</t>
    </rPh>
    <phoneticPr fontId="8"/>
  </si>
  <si>
    <t>対象学年</t>
    <rPh sb="0" eb="2">
      <t>タイショウ</t>
    </rPh>
    <rPh sb="2" eb="4">
      <t>ガクネン</t>
    </rPh>
    <phoneticPr fontId="8"/>
  </si>
  <si>
    <t>登録児童数</t>
    <rPh sb="0" eb="2">
      <t>トウロク</t>
    </rPh>
    <rPh sb="2" eb="4">
      <t>ジドウ</t>
    </rPh>
    <rPh sb="4" eb="5">
      <t>スウ</t>
    </rPh>
    <phoneticPr fontId="8"/>
  </si>
  <si>
    <t>児童手当</t>
    <rPh sb="0" eb="2">
      <t>ジドウ</t>
    </rPh>
    <rPh sb="2" eb="4">
      <t>テアテ</t>
    </rPh>
    <phoneticPr fontId="8"/>
  </si>
  <si>
    <t>児童育成手当</t>
    <rPh sb="0" eb="2">
      <t>ジドウ</t>
    </rPh>
    <rPh sb="2" eb="4">
      <t>イクセイ</t>
    </rPh>
    <rPh sb="4" eb="6">
      <t>テアテ</t>
    </rPh>
    <phoneticPr fontId="8"/>
  </si>
  <si>
    <t>児童扶養手当</t>
    <rPh sb="0" eb="2">
      <t>ジドウ</t>
    </rPh>
    <rPh sb="2" eb="4">
      <t>フヨウ</t>
    </rPh>
    <rPh sb="4" eb="6">
      <t>テアテ</t>
    </rPh>
    <phoneticPr fontId="8"/>
  </si>
  <si>
    <t>特別児童扶養手当</t>
    <rPh sb="0" eb="2">
      <t>トクベツ</t>
    </rPh>
    <rPh sb="2" eb="4">
      <t>ジドウ</t>
    </rPh>
    <rPh sb="4" eb="6">
      <t>フヨウ</t>
    </rPh>
    <rPh sb="6" eb="8">
      <t>テアテ</t>
    </rPh>
    <phoneticPr fontId="8"/>
  </si>
  <si>
    <t>受給世帯数</t>
    <rPh sb="0" eb="2">
      <t>ジュキュウ</t>
    </rPh>
    <rPh sb="2" eb="5">
      <t>セタイスウ</t>
    </rPh>
    <phoneticPr fontId="8"/>
  </si>
  <si>
    <t>対象児童数</t>
    <rPh sb="0" eb="2">
      <t>タイショウ</t>
    </rPh>
    <rPh sb="2" eb="4">
      <t>ジドウ</t>
    </rPh>
    <rPh sb="4" eb="5">
      <t>スウ</t>
    </rPh>
    <phoneticPr fontId="8"/>
  </si>
  <si>
    <t>母子世帯</t>
    <rPh sb="0" eb="2">
      <t>ボシ</t>
    </rPh>
    <rPh sb="2" eb="4">
      <t>セタイ</t>
    </rPh>
    <phoneticPr fontId="8"/>
  </si>
  <si>
    <t>父子世帯</t>
    <rPh sb="0" eb="2">
      <t>フシ</t>
    </rPh>
    <rPh sb="2" eb="4">
      <t>セタイ</t>
    </rPh>
    <phoneticPr fontId="8"/>
  </si>
  <si>
    <t>養育者</t>
    <rPh sb="0" eb="3">
      <t>ヨウイクシャ</t>
    </rPh>
    <phoneticPr fontId="8"/>
  </si>
  <si>
    <t>受給対象者数</t>
    <rPh sb="0" eb="2">
      <t>ジュキュウ</t>
    </rPh>
    <rPh sb="2" eb="4">
      <t>タイショウ</t>
    </rPh>
    <rPh sb="4" eb="5">
      <t>シャ</t>
    </rPh>
    <rPh sb="5" eb="6">
      <t>スウ</t>
    </rPh>
    <phoneticPr fontId="8"/>
  </si>
  <si>
    <t>派遣世帯数</t>
    <rPh sb="0" eb="2">
      <t>ハケン</t>
    </rPh>
    <rPh sb="2" eb="4">
      <t>セタイ</t>
    </rPh>
    <rPh sb="4" eb="5">
      <t>スウ</t>
    </rPh>
    <phoneticPr fontId="25"/>
  </si>
  <si>
    <t>派遣回数</t>
    <rPh sb="0" eb="2">
      <t>ハケン</t>
    </rPh>
    <rPh sb="2" eb="4">
      <t>カイスウ</t>
    </rPh>
    <phoneticPr fontId="25"/>
  </si>
  <si>
    <t>派遣時間数</t>
    <rPh sb="0" eb="2">
      <t>ハケン</t>
    </rPh>
    <rPh sb="2" eb="5">
      <t>ジカンスウ</t>
    </rPh>
    <phoneticPr fontId="25"/>
  </si>
  <si>
    <t>医療証交付対象者数</t>
    <rPh sb="0" eb="2">
      <t>イリョウ</t>
    </rPh>
    <rPh sb="2" eb="3">
      <t>ショウ</t>
    </rPh>
    <rPh sb="3" eb="5">
      <t>コウフ</t>
    </rPh>
    <rPh sb="5" eb="7">
      <t>タイショウ</t>
    </rPh>
    <rPh sb="7" eb="8">
      <t>シャ</t>
    </rPh>
    <rPh sb="8" eb="9">
      <t>スウ</t>
    </rPh>
    <phoneticPr fontId="8"/>
  </si>
  <si>
    <t>10-7(1)</t>
    <phoneticPr fontId="2"/>
  </si>
  <si>
    <t>10-7(2)</t>
    <phoneticPr fontId="2"/>
  </si>
  <si>
    <t>ブロック</t>
  </si>
  <si>
    <t>地区</t>
    <rPh sb="0" eb="2">
      <t>チク</t>
    </rPh>
    <phoneticPr fontId="25"/>
  </si>
  <si>
    <t>登録会員数</t>
    <rPh sb="3" eb="4">
      <t>イン</t>
    </rPh>
    <phoneticPr fontId="8"/>
  </si>
  <si>
    <t>総数</t>
    <rPh sb="0" eb="2">
      <t>ソウスウ</t>
    </rPh>
    <phoneticPr fontId="5"/>
  </si>
  <si>
    <t>ファミリー</t>
  </si>
  <si>
    <t>西水元、東金町、水元、東水元、南水元</t>
    <rPh sb="8" eb="10">
      <t>ミズモト</t>
    </rPh>
    <rPh sb="11" eb="14">
      <t>ヒガシミズモト</t>
    </rPh>
    <rPh sb="15" eb="18">
      <t>ミナミミズモト</t>
    </rPh>
    <phoneticPr fontId="8"/>
  </si>
  <si>
    <t>金町、柴又、高砂、新宿、鎌倉、細田</t>
    <rPh sb="6" eb="8">
      <t>タカサゴ</t>
    </rPh>
    <rPh sb="9" eb="11">
      <t>ニイジュク</t>
    </rPh>
    <rPh sb="12" eb="14">
      <t>カマクラ</t>
    </rPh>
    <rPh sb="15" eb="17">
      <t>ホソダ</t>
    </rPh>
    <phoneticPr fontId="8"/>
  </si>
  <si>
    <t>亀有、白鳥、小菅、西亀有、お花茶屋、
堀切、東堀切、宝町</t>
    <rPh sb="6" eb="8">
      <t>コスゲ</t>
    </rPh>
    <rPh sb="9" eb="12">
      <t>ニシカメアリ</t>
    </rPh>
    <rPh sb="14" eb="17">
      <t>ハナヂャヤ</t>
    </rPh>
    <rPh sb="19" eb="21">
      <t>ホリキリ</t>
    </rPh>
    <rPh sb="22" eb="25">
      <t>ヒガシホリキリ</t>
    </rPh>
    <rPh sb="26" eb="28">
      <t>タカラマチ</t>
    </rPh>
    <phoneticPr fontId="8"/>
  </si>
  <si>
    <t>青戸、立石、四つ木、東立石、東四つ木</t>
    <rPh sb="6" eb="7">
      <t>ヨ</t>
    </rPh>
    <rPh sb="8" eb="9">
      <t>ギ</t>
    </rPh>
    <rPh sb="10" eb="13">
      <t>ヒガシタテイシ</t>
    </rPh>
    <rPh sb="14" eb="16">
      <t>ヒガシヨ</t>
    </rPh>
    <rPh sb="17" eb="18">
      <t>ギ</t>
    </rPh>
    <phoneticPr fontId="8"/>
  </si>
  <si>
    <t>奥戸、東新小岩、新小岩、西新小岩</t>
    <rPh sb="8" eb="11">
      <t>シンコイワ</t>
    </rPh>
    <rPh sb="12" eb="16">
      <t>ニシシンコイワ</t>
    </rPh>
    <phoneticPr fontId="8"/>
  </si>
  <si>
    <t>内容</t>
    <rPh sb="0" eb="2">
      <t>ナイヨウ</t>
    </rPh>
    <phoneticPr fontId="25"/>
  </si>
  <si>
    <t>回数</t>
    <rPh sb="0" eb="2">
      <t>カイスウ</t>
    </rPh>
    <phoneticPr fontId="25"/>
  </si>
  <si>
    <t>体育館数</t>
  </si>
  <si>
    <t>プール数</t>
  </si>
  <si>
    <t>保有面積</t>
  </si>
  <si>
    <t>敷地面積</t>
  </si>
  <si>
    <t>１学級
当たり
児童数</t>
  </si>
  <si>
    <t>区費</t>
    <rPh sb="0" eb="2">
      <t>クヒ</t>
    </rPh>
    <phoneticPr fontId="25"/>
  </si>
  <si>
    <t>保有
面積</t>
  </si>
  <si>
    <t>敷地
面積</t>
  </si>
  <si>
    <t>最新年</t>
    <rPh sb="0" eb="2">
      <t>サイシン</t>
    </rPh>
    <rPh sb="2" eb="3">
      <t>ネン</t>
    </rPh>
    <phoneticPr fontId="2"/>
  </si>
  <si>
    <t>うち特別支援学級及び日本語学級</t>
    <rPh sb="2" eb="4">
      <t>トクベツ</t>
    </rPh>
    <rPh sb="4" eb="6">
      <t>シエン</t>
    </rPh>
    <rPh sb="6" eb="8">
      <t>ガッキュウ</t>
    </rPh>
    <rPh sb="8" eb="9">
      <t>オヨ</t>
    </rPh>
    <rPh sb="10" eb="13">
      <t>ニホンゴ</t>
    </rPh>
    <rPh sb="13" eb="15">
      <t>ガッキュウ</t>
    </rPh>
    <phoneticPr fontId="25"/>
  </si>
  <si>
    <t>学校名</t>
    <rPh sb="0" eb="3">
      <t>ガッコウメイ</t>
    </rPh>
    <phoneticPr fontId="25"/>
  </si>
  <si>
    <t>(都)体育健康教育</t>
    <rPh sb="1" eb="2">
      <t>ト</t>
    </rPh>
    <rPh sb="3" eb="5">
      <t>タイイク</t>
    </rPh>
    <rPh sb="5" eb="7">
      <t>ケンコウ</t>
    </rPh>
    <rPh sb="7" eb="9">
      <t>キョウイク</t>
    </rPh>
    <phoneticPr fontId="25"/>
  </si>
  <si>
    <t>葛飾</t>
    <rPh sb="0" eb="2">
      <t>カツシカ</t>
    </rPh>
    <phoneticPr fontId="8"/>
  </si>
  <si>
    <t>(指)体育科</t>
    <rPh sb="1" eb="2">
      <t>シ</t>
    </rPh>
    <rPh sb="3" eb="5">
      <t>タイイク</t>
    </rPh>
    <rPh sb="5" eb="6">
      <t>カ</t>
    </rPh>
    <phoneticPr fontId="25"/>
  </si>
  <si>
    <t>南綾瀬</t>
  </si>
  <si>
    <t>二上</t>
  </si>
  <si>
    <t>小松南</t>
  </si>
  <si>
    <t>(指)国語科</t>
    <rPh sb="1" eb="2">
      <t>シ</t>
    </rPh>
    <rPh sb="3" eb="6">
      <t>コクゴカ</t>
    </rPh>
    <phoneticPr fontId="25"/>
  </si>
  <si>
    <t>道上</t>
  </si>
  <si>
    <t>こすげ</t>
  </si>
  <si>
    <t>宝木塚</t>
  </si>
  <si>
    <t>清和</t>
  </si>
  <si>
    <t>(指)全科</t>
    <rPh sb="1" eb="2">
      <t>シ</t>
    </rPh>
    <rPh sb="3" eb="5">
      <t>ゼンカ</t>
    </rPh>
    <phoneticPr fontId="25"/>
  </si>
  <si>
    <t>(都)人権尊重教育</t>
    <rPh sb="1" eb="2">
      <t>ト</t>
    </rPh>
    <rPh sb="3" eb="5">
      <t>ジンケン</t>
    </rPh>
    <rPh sb="5" eb="7">
      <t>ソンチョウ</t>
    </rPh>
    <rPh sb="7" eb="9">
      <t>キョウイク</t>
    </rPh>
    <phoneticPr fontId="25"/>
  </si>
  <si>
    <t>中之台</t>
  </si>
  <si>
    <t>綾南</t>
  </si>
  <si>
    <t>川端</t>
    <rPh sb="0" eb="1">
      <t>カワ</t>
    </rPh>
    <phoneticPr fontId="8"/>
  </si>
  <si>
    <t>(指)算数科</t>
    <rPh sb="1" eb="2">
      <t>シ</t>
    </rPh>
    <rPh sb="3" eb="6">
      <t>サンスウカ</t>
    </rPh>
    <phoneticPr fontId="25"/>
  </si>
  <si>
    <t>西小菅</t>
  </si>
  <si>
    <t>中青戸</t>
  </si>
  <si>
    <t>(都)デジタル教科書</t>
    <rPh sb="1" eb="2">
      <t>ト</t>
    </rPh>
    <rPh sb="7" eb="10">
      <t>キョウカショ</t>
    </rPh>
    <phoneticPr fontId="25"/>
  </si>
  <si>
    <t>東綾瀬</t>
  </si>
  <si>
    <t>東柴又</t>
  </si>
  <si>
    <t>飯塚</t>
  </si>
  <si>
    <t>花の木</t>
  </si>
  <si>
    <t>幸田</t>
  </si>
  <si>
    <t>よつぎ</t>
  </si>
  <si>
    <t>保田しおさい</t>
  </si>
  <si>
    <t>生徒数</t>
  </si>
  <si>
    <t>生徒数</t>
    <rPh sb="0" eb="3">
      <t>セイトスウ</t>
    </rPh>
    <phoneticPr fontId="2"/>
  </si>
  <si>
    <t>大道</t>
  </si>
  <si>
    <t>四ツ木</t>
  </si>
  <si>
    <t>(都)授業改善</t>
    <rPh sb="3" eb="5">
      <t>ジュギョウ</t>
    </rPh>
    <rPh sb="5" eb="7">
      <t>カイゼン</t>
    </rPh>
    <phoneticPr fontId="1"/>
  </si>
  <si>
    <t>常盤</t>
  </si>
  <si>
    <t>綾瀬</t>
  </si>
  <si>
    <t>一之台</t>
  </si>
  <si>
    <t>中川</t>
    <rPh sb="1" eb="2">
      <t>カワ</t>
    </rPh>
    <phoneticPr fontId="8"/>
  </si>
  <si>
    <t>(指)指導方法</t>
    <rPh sb="1" eb="2">
      <t>シ</t>
    </rPh>
    <rPh sb="3" eb="5">
      <t>シドウ</t>
    </rPh>
    <rPh sb="5" eb="7">
      <t>ホウホウ</t>
    </rPh>
    <phoneticPr fontId="25"/>
  </si>
  <si>
    <t>(都)安全教育</t>
    <rPh sb="1" eb="2">
      <t>ト</t>
    </rPh>
    <rPh sb="3" eb="5">
      <t>アンゼン</t>
    </rPh>
    <rPh sb="5" eb="7">
      <t>キョウイク</t>
    </rPh>
    <phoneticPr fontId="25"/>
  </si>
  <si>
    <t>葛美</t>
    <rPh sb="0" eb="1">
      <t>クズ</t>
    </rPh>
    <rPh sb="1" eb="2">
      <t>ビ</t>
    </rPh>
    <phoneticPr fontId="8"/>
  </si>
  <si>
    <r>
      <rPr>
        <sz val="11"/>
        <rFont val="ＭＳ 明朝"/>
        <family val="1"/>
        <charset val="128"/>
      </rPr>
      <t>双葉</t>
    </r>
    <r>
      <rPr>
        <sz val="8"/>
        <rFont val="ＭＳ 明朝"/>
        <family val="1"/>
        <charset val="128"/>
      </rPr>
      <t>（夜間学級を除く）</t>
    </r>
    <rPh sb="8" eb="9">
      <t>ノゾ</t>
    </rPh>
    <phoneticPr fontId="25"/>
  </si>
  <si>
    <r>
      <rPr>
        <sz val="11"/>
        <rFont val="ＭＳ 明朝"/>
        <family val="1"/>
        <charset val="128"/>
      </rPr>
      <t>双葉</t>
    </r>
    <r>
      <rPr>
        <sz val="8"/>
        <rFont val="ＭＳ 明朝"/>
        <family val="1"/>
        <charset val="128"/>
      </rPr>
      <t>（夜間学級）</t>
    </r>
    <rPh sb="0" eb="2">
      <t>フタバ</t>
    </rPh>
    <rPh sb="3" eb="5">
      <t>ヤカン</t>
    </rPh>
    <rPh sb="5" eb="7">
      <t>ガッキュウ</t>
    </rPh>
    <phoneticPr fontId="25"/>
  </si>
  <si>
    <t>年及び園名</t>
    <rPh sb="0" eb="1">
      <t>ネン</t>
    </rPh>
    <rPh sb="1" eb="2">
      <t>オヨ</t>
    </rPh>
    <rPh sb="3" eb="5">
      <t>エンメイ</t>
    </rPh>
    <phoneticPr fontId="25"/>
  </si>
  <si>
    <t>園数</t>
    <rPh sb="0" eb="1">
      <t>エン</t>
    </rPh>
    <rPh sb="1" eb="2">
      <t>スウ</t>
    </rPh>
    <phoneticPr fontId="25"/>
  </si>
  <si>
    <t>園児数</t>
    <rPh sb="0" eb="2">
      <t>エンジ</t>
    </rPh>
    <rPh sb="2" eb="3">
      <t>スウ</t>
    </rPh>
    <phoneticPr fontId="25"/>
  </si>
  <si>
    <t>定員数</t>
    <rPh sb="0" eb="3">
      <t>テイインスウ</t>
    </rPh>
    <phoneticPr fontId="25"/>
  </si>
  <si>
    <t>(再掲)うち管理職員</t>
    <rPh sb="1" eb="3">
      <t>サイケイ</t>
    </rPh>
    <rPh sb="6" eb="8">
      <t>カンリ</t>
    </rPh>
    <rPh sb="8" eb="9">
      <t>ショク</t>
    </rPh>
    <rPh sb="9" eb="10">
      <t>イン</t>
    </rPh>
    <phoneticPr fontId="25"/>
  </si>
  <si>
    <t>北住吉</t>
  </si>
  <si>
    <t>小学校</t>
    <rPh sb="0" eb="3">
      <t>ショウガッコウ</t>
    </rPh>
    <phoneticPr fontId="2"/>
  </si>
  <si>
    <t>中学校</t>
    <rPh sb="0" eb="3">
      <t>チュウガッコウ</t>
    </rPh>
    <phoneticPr fontId="2"/>
  </si>
  <si>
    <t>幼稚園</t>
    <rPh sb="0" eb="3">
      <t>ヨウチエン</t>
    </rPh>
    <phoneticPr fontId="2"/>
  </si>
  <si>
    <t>最新年度
（総数）</t>
    <rPh sb="0" eb="2">
      <t>サイシン</t>
    </rPh>
    <rPh sb="2" eb="4">
      <t>ネンド</t>
    </rPh>
    <rPh sb="6" eb="8">
      <t>ソウスウ</t>
    </rPh>
    <phoneticPr fontId="2"/>
  </si>
  <si>
    <t>(指)教育研究指定校
(都)教育推進指定校</t>
    <phoneticPr fontId="2"/>
  </si>
  <si>
    <t>固定級</t>
    <rPh sb="0" eb="2">
      <t>コテイ</t>
    </rPh>
    <rPh sb="2" eb="3">
      <t>キュウ</t>
    </rPh>
    <phoneticPr fontId="25"/>
  </si>
  <si>
    <t>通級</t>
    <rPh sb="0" eb="2">
      <t>ツウキュウ</t>
    </rPh>
    <phoneticPr fontId="25"/>
  </si>
  <si>
    <t>特別支援教室</t>
    <rPh sb="0" eb="2">
      <t>トクベツ</t>
    </rPh>
    <rPh sb="2" eb="4">
      <t>シエン</t>
    </rPh>
    <rPh sb="4" eb="6">
      <t>キョウシツ</t>
    </rPh>
    <phoneticPr fontId="25"/>
  </si>
  <si>
    <t>学級数</t>
    <rPh sb="0" eb="2">
      <t>ガッキュウ</t>
    </rPh>
    <rPh sb="2" eb="3">
      <t>スウ</t>
    </rPh>
    <phoneticPr fontId="25"/>
  </si>
  <si>
    <t>児童数</t>
    <rPh sb="0" eb="2">
      <t>ジドウ</t>
    </rPh>
    <rPh sb="2" eb="3">
      <t>スウ</t>
    </rPh>
    <phoneticPr fontId="25"/>
  </si>
  <si>
    <t>年</t>
    <rPh sb="0" eb="1">
      <t>ネン</t>
    </rPh>
    <phoneticPr fontId="4"/>
  </si>
  <si>
    <t>固定級</t>
    <rPh sb="0" eb="2">
      <t>コテイ</t>
    </rPh>
    <rPh sb="2" eb="3">
      <t>キュウ</t>
    </rPh>
    <phoneticPr fontId="4"/>
  </si>
  <si>
    <t>通級</t>
    <rPh sb="0" eb="2">
      <t>ツウキュウ</t>
    </rPh>
    <phoneticPr fontId="4"/>
  </si>
  <si>
    <t>特別支援教室</t>
    <rPh sb="0" eb="2">
      <t>トクベツ</t>
    </rPh>
    <rPh sb="2" eb="4">
      <t>シエン</t>
    </rPh>
    <rPh sb="4" eb="6">
      <t>キョウシツ</t>
    </rPh>
    <phoneticPr fontId="4"/>
  </si>
  <si>
    <t>学級数</t>
    <rPh sb="0" eb="2">
      <t>ガッキュウ</t>
    </rPh>
    <rPh sb="2" eb="3">
      <t>スウ</t>
    </rPh>
    <phoneticPr fontId="4"/>
  </si>
  <si>
    <t>生徒数</t>
    <rPh sb="0" eb="3">
      <t>セイトスウ</t>
    </rPh>
    <phoneticPr fontId="25"/>
  </si>
  <si>
    <t>生徒数</t>
    <rPh sb="0" eb="3">
      <t>セイトスウ</t>
    </rPh>
    <phoneticPr fontId="4"/>
  </si>
  <si>
    <t>小学校</t>
    <rPh sb="0" eb="3">
      <t>ショウガッコウ</t>
    </rPh>
    <phoneticPr fontId="25"/>
  </si>
  <si>
    <t>中学校</t>
    <rPh sb="0" eb="3">
      <t>チュウガッコウ</t>
    </rPh>
    <phoneticPr fontId="25"/>
  </si>
  <si>
    <t>延べ利用者数</t>
    <rPh sb="0" eb="1">
      <t>ノ</t>
    </rPh>
    <rPh sb="2" eb="4">
      <t>リヨウ</t>
    </rPh>
    <rPh sb="4" eb="5">
      <t>シャ</t>
    </rPh>
    <rPh sb="5" eb="6">
      <t>スウ</t>
    </rPh>
    <phoneticPr fontId="25"/>
  </si>
  <si>
    <t>最新年度</t>
    <rPh sb="0" eb="2">
      <t>サイシン</t>
    </rPh>
    <rPh sb="2" eb="3">
      <t>ネン</t>
    </rPh>
    <rPh sb="3" eb="4">
      <t>ド</t>
    </rPh>
    <phoneticPr fontId="2"/>
  </si>
  <si>
    <t>開校年月日</t>
    <rPh sb="4" eb="5">
      <t>ヒ</t>
    </rPh>
    <phoneticPr fontId="8"/>
  </si>
  <si>
    <t>建築延面積</t>
  </si>
  <si>
    <t>南葛飾高校（全日制）</t>
    <rPh sb="6" eb="9">
      <t>ゼンニチセイ</t>
    </rPh>
    <phoneticPr fontId="25"/>
  </si>
  <si>
    <t>南葛飾高校（定時制）</t>
    <rPh sb="6" eb="9">
      <t>テイジセイ</t>
    </rPh>
    <phoneticPr fontId="25"/>
  </si>
  <si>
    <t>葛飾商業高校（全日制）</t>
  </si>
  <si>
    <t>葛飾商業高校（定時制）</t>
    <rPh sb="7" eb="10">
      <t>テイジセイ</t>
    </rPh>
    <phoneticPr fontId="25"/>
  </si>
  <si>
    <t>本所工業高校</t>
  </si>
  <si>
    <t>農産高校（全日制）</t>
  </si>
  <si>
    <t>農産高校（定時制）</t>
    <rPh sb="5" eb="8">
      <t>テイジセイ</t>
    </rPh>
    <phoneticPr fontId="25"/>
  </si>
  <si>
    <t>葛飾総合高校</t>
    <rPh sb="2" eb="4">
      <t>ソウゴウ</t>
    </rPh>
    <rPh sb="4" eb="6">
      <t>コウコウ</t>
    </rPh>
    <phoneticPr fontId="8"/>
  </si>
  <si>
    <t>葛飾ろう学校</t>
    <rPh sb="1" eb="2">
      <t>カザ</t>
    </rPh>
    <phoneticPr fontId="8"/>
  </si>
  <si>
    <t>水元特別支援学校</t>
    <rPh sb="2" eb="4">
      <t>トクベツ</t>
    </rPh>
    <rPh sb="4" eb="6">
      <t>シエン</t>
    </rPh>
    <phoneticPr fontId="8"/>
  </si>
  <si>
    <t>水元1-23-3</t>
    <rPh sb="0" eb="2">
      <t>ミズモト</t>
    </rPh>
    <phoneticPr fontId="8"/>
  </si>
  <si>
    <t>葛飾特別支援学校</t>
    <rPh sb="2" eb="4">
      <t>トクベツ</t>
    </rPh>
    <rPh sb="4" eb="6">
      <t>シエン</t>
    </rPh>
    <phoneticPr fontId="8"/>
  </si>
  <si>
    <t>水元小合学園</t>
    <rPh sb="2" eb="4">
      <t>コアイ</t>
    </rPh>
    <rPh sb="4" eb="6">
      <t>ガクエン</t>
    </rPh>
    <phoneticPr fontId="8"/>
  </si>
  <si>
    <t>水元1-24-1</t>
    <rPh sb="0" eb="2">
      <t>ミズモト</t>
    </rPh>
    <phoneticPr fontId="8"/>
  </si>
  <si>
    <t>共栄学園中学校</t>
    <rPh sb="4" eb="7">
      <t>チュウガッコウ</t>
    </rPh>
    <phoneticPr fontId="25"/>
  </si>
  <si>
    <t>共栄学園高等学校</t>
    <rPh sb="4" eb="6">
      <t>コウトウ</t>
    </rPh>
    <rPh sb="6" eb="8">
      <t>ガッコウ</t>
    </rPh>
    <phoneticPr fontId="25"/>
  </si>
  <si>
    <t>中学校に含む</t>
    <rPh sb="0" eb="3">
      <t>チュウガッコウ</t>
    </rPh>
    <rPh sb="4" eb="5">
      <t>フク</t>
    </rPh>
    <phoneticPr fontId="25"/>
  </si>
  <si>
    <t>修徳学園中学校</t>
  </si>
  <si>
    <t>S24.9</t>
  </si>
  <si>
    <t>修徳学園高等学校</t>
    <rPh sb="2" eb="4">
      <t>ガクエン</t>
    </rPh>
    <phoneticPr fontId="25"/>
  </si>
  <si>
    <t>東京シューレ葛飾中学校</t>
    <rPh sb="0" eb="2">
      <t>トウキョウ</t>
    </rPh>
    <rPh sb="6" eb="8">
      <t>カツシカ</t>
    </rPh>
    <phoneticPr fontId="8"/>
  </si>
  <si>
    <t>新小岩3-25-1</t>
    <rPh sb="0" eb="3">
      <t>シンコイワ</t>
    </rPh>
    <phoneticPr fontId="8"/>
  </si>
  <si>
    <t>開校年月</t>
  </si>
  <si>
    <t>校舎面積</t>
    <rPh sb="0" eb="2">
      <t>コウシャ</t>
    </rPh>
    <rPh sb="2" eb="4">
      <t>メンセキ</t>
    </rPh>
    <phoneticPr fontId="25"/>
  </si>
  <si>
    <t>学生数</t>
    <rPh sb="0" eb="2">
      <t>ガクセイ</t>
    </rPh>
    <rPh sb="2" eb="3">
      <t>スウ</t>
    </rPh>
    <phoneticPr fontId="25"/>
  </si>
  <si>
    <t>学部数、研究科数</t>
    <rPh sb="0" eb="2">
      <t>ガクブ</t>
    </rPh>
    <rPh sb="2" eb="3">
      <t>スウ</t>
    </rPh>
    <rPh sb="4" eb="7">
      <t>ケンキュウカ</t>
    </rPh>
    <rPh sb="7" eb="8">
      <t>スウ</t>
    </rPh>
    <phoneticPr fontId="25"/>
  </si>
  <si>
    <t>新宿6-3-1</t>
  </si>
  <si>
    <t>H25.4</t>
  </si>
  <si>
    <t>中央図書館</t>
    <rPh sb="0" eb="2">
      <t>チュウオウ</t>
    </rPh>
    <rPh sb="2" eb="5">
      <t>トショカン</t>
    </rPh>
    <phoneticPr fontId="25"/>
  </si>
  <si>
    <t>立石図書館</t>
  </si>
  <si>
    <t>お花茶屋図書館</t>
  </si>
  <si>
    <t>上小松図書館</t>
  </si>
  <si>
    <t>貸出
冊数</t>
  </si>
  <si>
    <t>開館
日数</t>
  </si>
  <si>
    <t>1日1館
当たり</t>
  </si>
  <si>
    <t>水元図書館</t>
  </si>
  <si>
    <t>鎌倉図書館</t>
  </si>
  <si>
    <t>四つ木地区図書館</t>
  </si>
  <si>
    <t>西水元地区図書館</t>
  </si>
  <si>
    <t>亀有図書館</t>
  </si>
  <si>
    <t>青戸地区図書館</t>
  </si>
  <si>
    <t>奥戸地区図書館</t>
    <rPh sb="0" eb="2">
      <t>オクド</t>
    </rPh>
    <rPh sb="2" eb="4">
      <t>チク</t>
    </rPh>
    <rPh sb="4" eb="7">
      <t>トショカン</t>
    </rPh>
    <phoneticPr fontId="25"/>
  </si>
  <si>
    <t>こすげ地区図書館</t>
    <rPh sb="3" eb="5">
      <t>チク</t>
    </rPh>
    <rPh sb="5" eb="8">
      <t>トショカン</t>
    </rPh>
    <phoneticPr fontId="25"/>
  </si>
  <si>
    <t>にいじゅく地区図書館</t>
    <rPh sb="5" eb="7">
      <t>チク</t>
    </rPh>
    <rPh sb="7" eb="10">
      <t>トショカン</t>
    </rPh>
    <phoneticPr fontId="25"/>
  </si>
  <si>
    <t>利用状況（その他）</t>
    <rPh sb="0" eb="2">
      <t>リヨウ</t>
    </rPh>
    <rPh sb="2" eb="4">
      <t>ジョウキョウ</t>
    </rPh>
    <rPh sb="7" eb="8">
      <t>タ</t>
    </rPh>
    <phoneticPr fontId="2"/>
  </si>
  <si>
    <t>利用状況（図書・雑誌）</t>
    <rPh sb="0" eb="2">
      <t>リヨウ</t>
    </rPh>
    <rPh sb="2" eb="4">
      <t>ジョウキョウ</t>
    </rPh>
    <phoneticPr fontId="2"/>
  </si>
  <si>
    <t>登録者数</t>
    <rPh sb="0" eb="2">
      <t>トウロク</t>
    </rPh>
    <rPh sb="2" eb="3">
      <t>シャ</t>
    </rPh>
    <rPh sb="3" eb="4">
      <t>スウ</t>
    </rPh>
    <phoneticPr fontId="25"/>
  </si>
  <si>
    <r>
      <t>視聴覚資料</t>
    </r>
    <r>
      <rPr>
        <sz val="9"/>
        <rFont val="ＭＳ 明朝"/>
        <family val="1"/>
        <charset val="128"/>
      </rPr>
      <t>貸出数</t>
    </r>
    <rPh sb="0" eb="3">
      <t>シチョウカク</t>
    </rPh>
    <rPh sb="3" eb="5">
      <t>シリョウ</t>
    </rPh>
    <rPh sb="5" eb="7">
      <t>カシダシ</t>
    </rPh>
    <rPh sb="7" eb="8">
      <t>スウ</t>
    </rPh>
    <phoneticPr fontId="25"/>
  </si>
  <si>
    <t>会議室利用件数</t>
    <rPh sb="0" eb="3">
      <t>カイギシツ</t>
    </rPh>
    <rPh sb="3" eb="5">
      <t>リヨウ</t>
    </rPh>
    <rPh sb="5" eb="7">
      <t>ケンスウ</t>
    </rPh>
    <phoneticPr fontId="25"/>
  </si>
  <si>
    <t>蔵書数（図書）</t>
    <phoneticPr fontId="2"/>
  </si>
  <si>
    <t>分類</t>
  </si>
  <si>
    <t>中央
図書館</t>
    <rPh sb="0" eb="2">
      <t>チュウオウ</t>
    </rPh>
    <phoneticPr fontId="25"/>
  </si>
  <si>
    <t>立石
図書館</t>
    <rPh sb="0" eb="2">
      <t>タテイシ</t>
    </rPh>
    <phoneticPr fontId="25"/>
  </si>
  <si>
    <t>お花茶屋
図書館</t>
  </si>
  <si>
    <t>上小松
図書館</t>
  </si>
  <si>
    <t>亀有
図書館</t>
  </si>
  <si>
    <t>水元
図書館</t>
  </si>
  <si>
    <t>鎌倉
図書館</t>
    <rPh sb="0" eb="2">
      <t>カマクラ</t>
    </rPh>
    <phoneticPr fontId="25"/>
  </si>
  <si>
    <t>四つ木
地区
図書館</t>
  </si>
  <si>
    <t>西水元
地区
図書館</t>
  </si>
  <si>
    <t>青戸
地区
図書館</t>
    <rPh sb="0" eb="2">
      <t>アオト</t>
    </rPh>
    <phoneticPr fontId="25"/>
  </si>
  <si>
    <t>奥戸
地区
図書館</t>
    <rPh sb="0" eb="2">
      <t>オクド</t>
    </rPh>
    <phoneticPr fontId="25"/>
  </si>
  <si>
    <t>こすげ
地区
図書館</t>
  </si>
  <si>
    <t>にいじゅく地区
図書館</t>
  </si>
  <si>
    <t>視聴覚資料数</t>
    <phoneticPr fontId="2"/>
  </si>
  <si>
    <t>視聴覚資料</t>
    <rPh sb="0" eb="3">
      <t>シチョウカク</t>
    </rPh>
    <rPh sb="3" eb="5">
      <t>シリョウ</t>
    </rPh>
    <phoneticPr fontId="25"/>
  </si>
  <si>
    <t>入館者数</t>
    <rPh sb="0" eb="3">
      <t>ニュウカンシャ</t>
    </rPh>
    <rPh sb="3" eb="4">
      <t>スウ</t>
    </rPh>
    <phoneticPr fontId="2"/>
  </si>
  <si>
    <t>団体</t>
  </si>
  <si>
    <t>免除</t>
  </si>
  <si>
    <t>土曜無料</t>
  </si>
  <si>
    <t>1日当たり
入館者数</t>
    <rPh sb="1" eb="2">
      <t>ニチ</t>
    </rPh>
    <rPh sb="2" eb="3">
      <t>ア</t>
    </rPh>
    <rPh sb="6" eb="9">
      <t>ニュウカンシャ</t>
    </rPh>
    <rPh sb="9" eb="10">
      <t>スウ</t>
    </rPh>
    <phoneticPr fontId="25"/>
  </si>
  <si>
    <t>大人</t>
  </si>
  <si>
    <t>小中学</t>
  </si>
  <si>
    <t>幼児</t>
  </si>
  <si>
    <t>観覧者数</t>
    <rPh sb="0" eb="2">
      <t>カンラン</t>
    </rPh>
    <rPh sb="2" eb="3">
      <t>シャ</t>
    </rPh>
    <rPh sb="3" eb="4">
      <t>スウ</t>
    </rPh>
    <phoneticPr fontId="2"/>
  </si>
  <si>
    <t>土曜日子供無料</t>
    <phoneticPr fontId="4"/>
  </si>
  <si>
    <t>芸術・文化</t>
    <rPh sb="3" eb="5">
      <t>ブンカ</t>
    </rPh>
    <phoneticPr fontId="8"/>
  </si>
  <si>
    <t>スポーツ</t>
  </si>
  <si>
    <t>家庭生活</t>
  </si>
  <si>
    <t>社会生活</t>
  </si>
  <si>
    <t>教養</t>
  </si>
  <si>
    <t>レジャー</t>
  </si>
  <si>
    <t>年度</t>
    <rPh sb="0" eb="1">
      <t>ネン</t>
    </rPh>
    <rPh sb="1" eb="2">
      <t>ド</t>
    </rPh>
    <phoneticPr fontId="2"/>
  </si>
  <si>
    <t>（区営プール）</t>
    <rPh sb="1" eb="3">
      <t>クエイ</t>
    </rPh>
    <phoneticPr fontId="2"/>
  </si>
  <si>
    <t>（球技場）</t>
    <rPh sb="1" eb="3">
      <t>キュウギ</t>
    </rPh>
    <rPh sb="3" eb="4">
      <t>ジョウ</t>
    </rPh>
    <phoneticPr fontId="2"/>
  </si>
  <si>
    <t>（野球場）</t>
    <rPh sb="1" eb="4">
      <t>ヤキュウジョウ</t>
    </rPh>
    <phoneticPr fontId="2"/>
  </si>
  <si>
    <t>（テニスコート）</t>
    <phoneticPr fontId="2"/>
  </si>
  <si>
    <t>（上千葉公園運動場）</t>
    <rPh sb="1" eb="2">
      <t>カミ</t>
    </rPh>
    <rPh sb="2" eb="4">
      <t>チバ</t>
    </rPh>
    <rPh sb="4" eb="6">
      <t>コウエン</t>
    </rPh>
    <rPh sb="6" eb="9">
      <t>ウンドウジョウ</t>
    </rPh>
    <phoneticPr fontId="2"/>
  </si>
  <si>
    <t>（多目的広場）</t>
    <rPh sb="1" eb="4">
      <t>タモクテキ</t>
    </rPh>
    <rPh sb="4" eb="6">
      <t>ヒロバ</t>
    </rPh>
    <phoneticPr fontId="2"/>
  </si>
  <si>
    <t>（スポーツクライミングセンター）</t>
    <phoneticPr fontId="2"/>
  </si>
  <si>
    <t>利用人数</t>
    <rPh sb="0" eb="2">
      <t>リヨウ</t>
    </rPh>
    <rPh sb="2" eb="4">
      <t>ニンズウ</t>
    </rPh>
    <phoneticPr fontId="25"/>
  </si>
  <si>
    <t>大体育室</t>
  </si>
  <si>
    <t>小体育室</t>
  </si>
  <si>
    <t>アーチェリー場</t>
  </si>
  <si>
    <t>第1武道場
(柔道場)</t>
  </si>
  <si>
    <t>第2武道場
(剣道場)</t>
  </si>
  <si>
    <t>弓道場</t>
  </si>
  <si>
    <t>エアライフル場</t>
    <rPh sb="6" eb="7">
      <t>ジョウ</t>
    </rPh>
    <phoneticPr fontId="25"/>
  </si>
  <si>
    <t>会議室（3室）</t>
    <rPh sb="0" eb="3">
      <t>カイギシツ</t>
    </rPh>
    <rPh sb="5" eb="6">
      <t>シツ</t>
    </rPh>
    <phoneticPr fontId="25"/>
  </si>
  <si>
    <t>第一</t>
    <rPh sb="0" eb="1">
      <t>ダイ</t>
    </rPh>
    <rPh sb="1" eb="2">
      <t>イチ</t>
    </rPh>
    <phoneticPr fontId="25"/>
  </si>
  <si>
    <t>第二</t>
    <rPh sb="0" eb="1">
      <t>ダイ</t>
    </rPh>
    <rPh sb="1" eb="2">
      <t>ニ</t>
    </rPh>
    <phoneticPr fontId="25"/>
  </si>
  <si>
    <t>第三</t>
    <rPh sb="0" eb="1">
      <t>ダイ</t>
    </rPh>
    <rPh sb="1" eb="2">
      <t>サン</t>
    </rPh>
    <phoneticPr fontId="25"/>
  </si>
  <si>
    <t>第1回</t>
  </si>
  <si>
    <t>第2回</t>
  </si>
  <si>
    <t>第3回</t>
  </si>
  <si>
    <t>第4回</t>
    <rPh sb="2" eb="3">
      <t>カイ</t>
    </rPh>
    <phoneticPr fontId="25"/>
  </si>
  <si>
    <t>陸上競技場</t>
    <phoneticPr fontId="2"/>
  </si>
  <si>
    <t>貸切利用</t>
    <rPh sb="0" eb="1">
      <t>カ</t>
    </rPh>
    <rPh sb="1" eb="2">
      <t>キ</t>
    </rPh>
    <rPh sb="2" eb="4">
      <t>リヨウ</t>
    </rPh>
    <phoneticPr fontId="25"/>
  </si>
  <si>
    <t>個人利用</t>
    <rPh sb="0" eb="2">
      <t>コジン</t>
    </rPh>
    <rPh sb="2" eb="4">
      <t>リヨウ</t>
    </rPh>
    <phoneticPr fontId="25"/>
  </si>
  <si>
    <t>件数</t>
    <rPh sb="0" eb="2">
      <t>ケンスウ</t>
    </rPh>
    <phoneticPr fontId="25"/>
  </si>
  <si>
    <t>エイトホール</t>
    <phoneticPr fontId="2"/>
  </si>
  <si>
    <t>第4回</t>
  </si>
  <si>
    <t>第二</t>
    <rPh sb="0" eb="2">
      <t>ダイニ</t>
    </rPh>
    <phoneticPr fontId="25"/>
  </si>
  <si>
    <t>体育館（貸切利用）</t>
    <rPh sb="0" eb="3">
      <t>タイイクカン</t>
    </rPh>
    <phoneticPr fontId="2"/>
  </si>
  <si>
    <t>体育館（個人利用）</t>
    <rPh sb="0" eb="3">
      <t>タイイクカン</t>
    </rPh>
    <phoneticPr fontId="2"/>
  </si>
  <si>
    <t>プール（貸切利用）</t>
    <rPh sb="4" eb="5">
      <t>カ</t>
    </rPh>
    <rPh sb="5" eb="6">
      <t>キ</t>
    </rPh>
    <rPh sb="6" eb="8">
      <t>リヨウ</t>
    </rPh>
    <phoneticPr fontId="2"/>
  </si>
  <si>
    <t>第5回</t>
  </si>
  <si>
    <t>コース貸し</t>
  </si>
  <si>
    <t>全面</t>
  </si>
  <si>
    <t>中学生以下</t>
  </si>
  <si>
    <t>高校生以上</t>
  </si>
  <si>
    <t>プール（個人利用）</t>
    <rPh sb="4" eb="6">
      <t>コジン</t>
    </rPh>
    <rPh sb="6" eb="8">
      <t>リヨウ</t>
    </rPh>
    <phoneticPr fontId="2"/>
  </si>
  <si>
    <t>（体育館）</t>
    <rPh sb="1" eb="4">
      <t>タイイクカン</t>
    </rPh>
    <phoneticPr fontId="2"/>
  </si>
  <si>
    <t>（陸上競技場、エイトホール、会議室）</t>
    <rPh sb="1" eb="3">
      <t>リクジョウ</t>
    </rPh>
    <rPh sb="3" eb="6">
      <t>キョウギジョウ</t>
    </rPh>
    <rPh sb="14" eb="17">
      <t>カイギシツ</t>
    </rPh>
    <phoneticPr fontId="2"/>
  </si>
  <si>
    <t>（プール）</t>
    <phoneticPr fontId="2"/>
  </si>
  <si>
    <t>会議室→プール館の団体利用に含む</t>
    <rPh sb="7" eb="8">
      <t>カン</t>
    </rPh>
    <rPh sb="9" eb="11">
      <t>ダンタイ</t>
    </rPh>
    <rPh sb="11" eb="13">
      <t>リヨウ</t>
    </rPh>
    <rPh sb="14" eb="15">
      <t>フク</t>
    </rPh>
    <phoneticPr fontId="2"/>
  </si>
  <si>
    <t>メイン
アリーナ</t>
  </si>
  <si>
    <t>サブ
アリーナ</t>
  </si>
  <si>
    <t>第一
武道場</t>
    <rPh sb="0" eb="2">
      <t>ダイイチ</t>
    </rPh>
    <phoneticPr fontId="25"/>
  </si>
  <si>
    <t>第二
武道場</t>
    <rPh sb="1" eb="2">
      <t>ニ</t>
    </rPh>
    <phoneticPr fontId="25"/>
  </si>
  <si>
    <t>フィットネススタジオ</t>
  </si>
  <si>
    <t>会議室(2室)</t>
    <rPh sb="0" eb="3">
      <t>カイギシツ</t>
    </rPh>
    <rPh sb="5" eb="6">
      <t>シツ</t>
    </rPh>
    <phoneticPr fontId="25"/>
  </si>
  <si>
    <t>地域交流ホール(3室)</t>
    <rPh sb="0" eb="2">
      <t>チイキ</t>
    </rPh>
    <rPh sb="2" eb="4">
      <t>コウリュウ</t>
    </rPh>
    <rPh sb="9" eb="10">
      <t>シツ</t>
    </rPh>
    <phoneticPr fontId="25"/>
  </si>
  <si>
    <t>第一</t>
    <rPh sb="0" eb="2">
      <t>ダイイチ</t>
    </rPh>
    <phoneticPr fontId="25"/>
  </si>
  <si>
    <t>Ａ</t>
  </si>
  <si>
    <t>Ｂ</t>
  </si>
  <si>
    <t>Ｃ</t>
  </si>
  <si>
    <t>メインアリーナ</t>
  </si>
  <si>
    <t>サブアリーナ</t>
  </si>
  <si>
    <t>第１回</t>
  </si>
  <si>
    <t>第２回</t>
  </si>
  <si>
    <t>第３回</t>
  </si>
  <si>
    <t>第４回</t>
  </si>
  <si>
    <t>第５回</t>
    <rPh sb="0" eb="1">
      <t>ダイ</t>
    </rPh>
    <rPh sb="1" eb="3">
      <t>ゴカイ</t>
    </rPh>
    <phoneticPr fontId="25"/>
  </si>
  <si>
    <t>第１回</t>
    <rPh sb="0" eb="1">
      <t>ダイ</t>
    </rPh>
    <rPh sb="2" eb="3">
      <t>カイ</t>
    </rPh>
    <phoneticPr fontId="25"/>
  </si>
  <si>
    <t>第２回</t>
    <rPh sb="0" eb="1">
      <t>ダイ</t>
    </rPh>
    <rPh sb="1" eb="3">
      <t>ニカイ</t>
    </rPh>
    <phoneticPr fontId="25"/>
  </si>
  <si>
    <t>第３回</t>
    <rPh sb="0" eb="1">
      <t>ダイ</t>
    </rPh>
    <rPh sb="1" eb="3">
      <t>サンカイ</t>
    </rPh>
    <phoneticPr fontId="25"/>
  </si>
  <si>
    <t>第４回</t>
    <rPh sb="0" eb="1">
      <t>ダイ</t>
    </rPh>
    <rPh sb="1" eb="3">
      <t>ヨンカイ</t>
    </rPh>
    <phoneticPr fontId="25"/>
  </si>
  <si>
    <t>利用件数</t>
    <rPh sb="0" eb="2">
      <t>リヨウ</t>
    </rPh>
    <rPh sb="2" eb="4">
      <t>ケンスウ</t>
    </rPh>
    <phoneticPr fontId="2"/>
  </si>
  <si>
    <t>登録者数</t>
    <rPh sb="0" eb="2">
      <t>トウロク</t>
    </rPh>
    <rPh sb="2" eb="3">
      <t>シャ</t>
    </rPh>
    <rPh sb="3" eb="4">
      <t>スウ</t>
    </rPh>
    <phoneticPr fontId="2"/>
  </si>
  <si>
    <t>年度</t>
    <phoneticPr fontId="2"/>
  </si>
  <si>
    <t>総数</t>
    <phoneticPr fontId="2"/>
  </si>
  <si>
    <t>引き馬</t>
    <phoneticPr fontId="2"/>
  </si>
  <si>
    <t>ポニー教室</t>
    <phoneticPr fontId="2"/>
  </si>
  <si>
    <t>個人</t>
    <phoneticPr fontId="2"/>
  </si>
  <si>
    <t>障害児個人</t>
    <phoneticPr fontId="2"/>
  </si>
  <si>
    <t>ボランティア</t>
    <phoneticPr fontId="2"/>
  </si>
  <si>
    <t>団体</t>
    <phoneticPr fontId="2"/>
  </si>
  <si>
    <t>障害児団体</t>
    <phoneticPr fontId="2"/>
  </si>
  <si>
    <t>個人教室</t>
    <rPh sb="0" eb="2">
      <t>コジン</t>
    </rPh>
    <rPh sb="2" eb="4">
      <t>キョウシツ</t>
    </rPh>
    <phoneticPr fontId="2"/>
  </si>
  <si>
    <t>団体教室</t>
    <rPh sb="0" eb="2">
      <t>ダンタイ</t>
    </rPh>
    <rPh sb="2" eb="4">
      <t>キョウシツ</t>
    </rPh>
    <phoneticPr fontId="2"/>
  </si>
  <si>
    <t>総数</t>
    <rPh sb="0" eb="2">
      <t>ソウスウ</t>
    </rPh>
    <phoneticPr fontId="2"/>
  </si>
  <si>
    <t>障害児</t>
    <rPh sb="0" eb="2">
      <t>ショウガイ</t>
    </rPh>
    <rPh sb="2" eb="3">
      <t>ジ</t>
    </rPh>
    <phoneticPr fontId="2"/>
  </si>
  <si>
    <t>一般</t>
    <rPh sb="0" eb="2">
      <t>イッパン</t>
    </rPh>
    <phoneticPr fontId="2"/>
  </si>
  <si>
    <t>保育園</t>
    <rPh sb="0" eb="3">
      <t>ホイクエン</t>
    </rPh>
    <phoneticPr fontId="2"/>
  </si>
  <si>
    <t>特別支援学校等</t>
    <rPh sb="0" eb="2">
      <t>トクベツ</t>
    </rPh>
    <rPh sb="2" eb="4">
      <t>シエン</t>
    </rPh>
    <rPh sb="4" eb="6">
      <t>ガッコウ</t>
    </rPh>
    <rPh sb="6" eb="7">
      <t>トウ</t>
    </rPh>
    <phoneticPr fontId="2"/>
  </si>
  <si>
    <t>その他</t>
    <rPh sb="2" eb="3">
      <t>タ</t>
    </rPh>
    <phoneticPr fontId="2"/>
  </si>
  <si>
    <t>小学生</t>
  </si>
  <si>
    <t>中・高・大学生</t>
    <rPh sb="2" eb="3">
      <t>コウ</t>
    </rPh>
    <rPh sb="4" eb="7">
      <t>ダイガクセイ</t>
    </rPh>
    <phoneticPr fontId="25"/>
  </si>
  <si>
    <t>イベント等参加者</t>
  </si>
  <si>
    <t>区営住宅</t>
  </si>
  <si>
    <t>シルバーピア住宅</t>
  </si>
  <si>
    <t>区民住宅</t>
  </si>
  <si>
    <t>コミュニティ住宅</t>
  </si>
  <si>
    <t>その他</t>
    <rPh sb="2" eb="3">
      <t>タ</t>
    </rPh>
    <phoneticPr fontId="25"/>
  </si>
  <si>
    <t>団地数</t>
    <rPh sb="0" eb="2">
      <t>ダンチ</t>
    </rPh>
    <rPh sb="2" eb="3">
      <t>スウ</t>
    </rPh>
    <phoneticPr fontId="25"/>
  </si>
  <si>
    <t>戸数</t>
    <rPh sb="0" eb="2">
      <t>コスウ</t>
    </rPh>
    <phoneticPr fontId="25"/>
  </si>
  <si>
    <t>最新年度</t>
    <rPh sb="0" eb="2">
      <t>サイシン</t>
    </rPh>
    <rPh sb="2" eb="4">
      <t>ネンド</t>
    </rPh>
    <phoneticPr fontId="2"/>
  </si>
  <si>
    <t>都市計画区域</t>
  </si>
  <si>
    <t>用途面積（指定面積）</t>
    <rPh sb="0" eb="2">
      <t>ヨウト</t>
    </rPh>
    <rPh sb="2" eb="4">
      <t>メンセキ</t>
    </rPh>
    <rPh sb="5" eb="7">
      <t>シテイ</t>
    </rPh>
    <rPh sb="7" eb="9">
      <t>メンセキ</t>
    </rPh>
    <phoneticPr fontId="8"/>
  </si>
  <si>
    <t>用途面積（無指定面積）</t>
    <rPh sb="0" eb="2">
      <t>ヨウト</t>
    </rPh>
    <rPh sb="2" eb="4">
      <t>メンセキ</t>
    </rPh>
    <phoneticPr fontId="25"/>
  </si>
  <si>
    <t>第一種低層住居専用地域</t>
    <rPh sb="1" eb="2">
      <t>１</t>
    </rPh>
    <phoneticPr fontId="8"/>
  </si>
  <si>
    <t>第二種低層住居専用地域</t>
    <rPh sb="1" eb="2">
      <t>２</t>
    </rPh>
    <phoneticPr fontId="8"/>
  </si>
  <si>
    <t>第一種中高層住居専用地域</t>
    <rPh sb="1" eb="2">
      <t>１</t>
    </rPh>
    <phoneticPr fontId="8"/>
  </si>
  <si>
    <t>第二種中高層住居専用地域</t>
    <rPh sb="1" eb="2">
      <t>２</t>
    </rPh>
    <phoneticPr fontId="8"/>
  </si>
  <si>
    <t>第一種住居地域</t>
    <rPh sb="1" eb="2">
      <t>１</t>
    </rPh>
    <phoneticPr fontId="8"/>
  </si>
  <si>
    <t>第二種住居地域</t>
    <rPh sb="1" eb="2">
      <t>２</t>
    </rPh>
    <phoneticPr fontId="8"/>
  </si>
  <si>
    <t>準住居地域</t>
  </si>
  <si>
    <t>近隣商業地域</t>
  </si>
  <si>
    <t>商業地域</t>
  </si>
  <si>
    <t>準工業地域</t>
  </si>
  <si>
    <t>工業地域</t>
  </si>
  <si>
    <t>工業専用地域</t>
  </si>
  <si>
    <t>特別工業地区</t>
  </si>
  <si>
    <t>高度地区（最高限度）</t>
    <rPh sb="0" eb="2">
      <t>コウド</t>
    </rPh>
    <rPh sb="2" eb="4">
      <t>チク</t>
    </rPh>
    <rPh sb="5" eb="7">
      <t>サイコウ</t>
    </rPh>
    <rPh sb="7" eb="9">
      <t>ゲンド</t>
    </rPh>
    <phoneticPr fontId="8"/>
  </si>
  <si>
    <t>高度地区（最低限度）</t>
    <rPh sb="0" eb="2">
      <t>コウド</t>
    </rPh>
    <rPh sb="2" eb="4">
      <t>チク</t>
    </rPh>
    <rPh sb="5" eb="7">
      <t>サイテイ</t>
    </rPh>
    <rPh sb="7" eb="9">
      <t>ゲンド</t>
    </rPh>
    <phoneticPr fontId="8"/>
  </si>
  <si>
    <t>特定街区</t>
  </si>
  <si>
    <t>防火地域</t>
  </si>
  <si>
    <t>準防火地域</t>
  </si>
  <si>
    <t>風致地区</t>
  </si>
  <si>
    <t>景観地区</t>
    <rPh sb="0" eb="2">
      <t>ケイカン</t>
    </rPh>
    <rPh sb="2" eb="4">
      <t>チク</t>
    </rPh>
    <phoneticPr fontId="8"/>
  </si>
  <si>
    <t>-</t>
    <phoneticPr fontId="2"/>
  </si>
  <si>
    <t>住宅種別戸数</t>
    <phoneticPr fontId="2"/>
  </si>
  <si>
    <t>借上住宅</t>
  </si>
  <si>
    <t>機構住宅</t>
    <rPh sb="0" eb="2">
      <t>キコウ</t>
    </rPh>
    <phoneticPr fontId="8"/>
  </si>
  <si>
    <t>都営住宅</t>
  </si>
  <si>
    <t>高齢者向け
優良賃貸住宅</t>
    <rPh sb="0" eb="3">
      <t>コウレイシャ</t>
    </rPh>
    <rPh sb="3" eb="4">
      <t>ム</t>
    </rPh>
    <rPh sb="6" eb="8">
      <t>ユウリョウ</t>
    </rPh>
    <rPh sb="8" eb="10">
      <t>チンタイ</t>
    </rPh>
    <rPh sb="10" eb="12">
      <t>ジュウタク</t>
    </rPh>
    <phoneticPr fontId="8"/>
  </si>
  <si>
    <t>民間住宅あっせん件数</t>
    <phoneticPr fontId="2"/>
  </si>
  <si>
    <t>種別</t>
    <rPh sb="0" eb="2">
      <t>シュベツ</t>
    </rPh>
    <phoneticPr fontId="25"/>
  </si>
  <si>
    <t>消火栓</t>
  </si>
  <si>
    <t>防火水槽</t>
  </si>
  <si>
    <t>貯水池</t>
  </si>
  <si>
    <t>受水槽</t>
  </si>
  <si>
    <t>池水</t>
  </si>
  <si>
    <t>河川</t>
  </si>
  <si>
    <t>みぞ</t>
  </si>
  <si>
    <t>公設</t>
  </si>
  <si>
    <t>私設</t>
  </si>
  <si>
    <t>40ｍ3以上</t>
  </si>
  <si>
    <t>40ｍ3未満</t>
  </si>
  <si>
    <t>100ｍ3以上</t>
  </si>
  <si>
    <t>本田消防署管内</t>
  </si>
  <si>
    <t>金町消防署管内</t>
  </si>
  <si>
    <r>
      <t>100ｍ</t>
    </r>
    <r>
      <rPr>
        <vertAlign val="superscript"/>
        <sz val="10"/>
        <rFont val="ＭＳ 明朝"/>
        <family val="1"/>
        <charset val="128"/>
      </rPr>
      <t>3</t>
    </r>
    <r>
      <rPr>
        <sz val="10"/>
        <rFont val="ＭＳ 明朝"/>
        <family val="1"/>
        <charset val="128"/>
      </rPr>
      <t>以上</t>
    </r>
    <rPh sb="5" eb="7">
      <t>イジョウ</t>
    </rPh>
    <phoneticPr fontId="8"/>
  </si>
  <si>
    <t>設置箇所数</t>
    <rPh sb="0" eb="2">
      <t>セッチ</t>
    </rPh>
    <rPh sb="2" eb="4">
      <t>カショ</t>
    </rPh>
    <rPh sb="4" eb="5">
      <t>スウ</t>
    </rPh>
    <phoneticPr fontId="25"/>
  </si>
  <si>
    <t>区設置地下貯水槽</t>
    <phoneticPr fontId="2"/>
  </si>
  <si>
    <t>２(1)力データ</t>
    <rPh sb="4" eb="5">
      <t>チカラ</t>
    </rPh>
    <phoneticPr fontId="2"/>
  </si>
  <si>
    <t>消防団</t>
    <rPh sb="0" eb="3">
      <t>ショウボウダン</t>
    </rPh>
    <phoneticPr fontId="25"/>
  </si>
  <si>
    <t>防火市民組織</t>
    <rPh sb="0" eb="2">
      <t>ボウカ</t>
    </rPh>
    <rPh sb="2" eb="4">
      <t>シミン</t>
    </rPh>
    <rPh sb="4" eb="6">
      <t>ソシキ</t>
    </rPh>
    <phoneticPr fontId="25"/>
  </si>
  <si>
    <t>市民消火隊</t>
    <rPh sb="0" eb="2">
      <t>シミン</t>
    </rPh>
    <rPh sb="2" eb="4">
      <t>ショウカ</t>
    </rPh>
    <rPh sb="4" eb="5">
      <t>タイ</t>
    </rPh>
    <phoneticPr fontId="25"/>
  </si>
  <si>
    <t>分団数</t>
    <rPh sb="0" eb="2">
      <t>ブンダン</t>
    </rPh>
    <rPh sb="2" eb="3">
      <t>スウ</t>
    </rPh>
    <phoneticPr fontId="25"/>
  </si>
  <si>
    <t>団員数</t>
    <rPh sb="0" eb="2">
      <t>ダンイン</t>
    </rPh>
    <rPh sb="2" eb="3">
      <t>スウ</t>
    </rPh>
    <phoneticPr fontId="25"/>
  </si>
  <si>
    <t>最新年</t>
    <rPh sb="0" eb="2">
      <t>サイシン</t>
    </rPh>
    <rPh sb="2" eb="3">
      <t>ネン</t>
    </rPh>
    <phoneticPr fontId="2"/>
  </si>
  <si>
    <t>ビスケット</t>
  </si>
  <si>
    <t>アルファ米</t>
  </si>
  <si>
    <t>保存水</t>
  </si>
  <si>
    <t>毛布</t>
  </si>
  <si>
    <t>発電機</t>
  </si>
  <si>
    <t>紙おむつ</t>
  </si>
  <si>
    <t>組立式トイレ</t>
  </si>
  <si>
    <t>災害備蓄倉庫</t>
    <rPh sb="0" eb="2">
      <t>サイガイ</t>
    </rPh>
    <phoneticPr fontId="8"/>
  </si>
  <si>
    <t>避難所(学校)余裕教室等</t>
    <phoneticPr fontId="2"/>
  </si>
  <si>
    <t>確保水量</t>
    <rPh sb="0" eb="2">
      <t>カクホ</t>
    </rPh>
    <rPh sb="2" eb="4">
      <t>スイリョウ</t>
    </rPh>
    <phoneticPr fontId="25"/>
  </si>
  <si>
    <t>水元給水所</t>
  </si>
  <si>
    <t>新小岩公園内応急給水槽</t>
  </si>
  <si>
    <t>渋江東公園内応急給水槽</t>
    <rPh sb="0" eb="2">
      <t>シブエ</t>
    </rPh>
    <rPh sb="2" eb="3">
      <t>ヒガシ</t>
    </rPh>
    <phoneticPr fontId="8"/>
  </si>
  <si>
    <t>上千葉公園内応急給水槽</t>
    <phoneticPr fontId="2"/>
  </si>
  <si>
    <t>消費者学習室</t>
    <rPh sb="0" eb="3">
      <t>ショウヒシャ</t>
    </rPh>
    <phoneticPr fontId="25"/>
  </si>
  <si>
    <t>洋室A</t>
  </si>
  <si>
    <t>洋室B</t>
  </si>
  <si>
    <t>洋室D</t>
  </si>
  <si>
    <t>和室</t>
    <rPh sb="0" eb="2">
      <t>ワシツ</t>
    </rPh>
    <phoneticPr fontId="25"/>
  </si>
  <si>
    <t>避難所総数</t>
    <rPh sb="0" eb="3">
      <t>ヒナンジョ</t>
    </rPh>
    <rPh sb="3" eb="4">
      <t>ソウ</t>
    </rPh>
    <rPh sb="4" eb="5">
      <t>スウ</t>
    </rPh>
    <phoneticPr fontId="25"/>
  </si>
  <si>
    <t>マンホールトイレ設置数</t>
    <rPh sb="8" eb="11">
      <t>セッチスウ</t>
    </rPh>
    <phoneticPr fontId="25"/>
  </si>
  <si>
    <t>井戸設置数</t>
    <rPh sb="0" eb="2">
      <t>イド</t>
    </rPh>
    <rPh sb="2" eb="5">
      <t>セッチスウ</t>
    </rPh>
    <phoneticPr fontId="25"/>
  </si>
  <si>
    <t>特別区道</t>
  </si>
  <si>
    <t>剛質舗装道</t>
  </si>
  <si>
    <t>中級舗装道</t>
  </si>
  <si>
    <t>簡易舗装道</t>
  </si>
  <si>
    <t>砂利道</t>
  </si>
  <si>
    <t>認定外道路</t>
  </si>
  <si>
    <t>区有通路</t>
  </si>
  <si>
    <t>私道</t>
  </si>
  <si>
    <t>都道</t>
  </si>
  <si>
    <t>剛質舗装その他</t>
  </si>
  <si>
    <t>国道</t>
  </si>
  <si>
    <t>剛質舗装</t>
  </si>
  <si>
    <t>鋼橋</t>
  </si>
  <si>
    <t>コンクリート橋</t>
  </si>
  <si>
    <t>鋼橋その他</t>
  </si>
  <si>
    <t>17-3</t>
    <phoneticPr fontId="2"/>
  </si>
  <si>
    <t>道路反射鏡</t>
  </si>
  <si>
    <t>歩行者用
防護柵</t>
  </si>
  <si>
    <t>標識</t>
  </si>
  <si>
    <t>街路灯</t>
  </si>
  <si>
    <t>総数</t>
    <rPh sb="0" eb="2">
      <t>ソウスウ</t>
    </rPh>
    <phoneticPr fontId="1"/>
  </si>
  <si>
    <t>特別区道</t>
    <rPh sb="0" eb="3">
      <t>トクベツク</t>
    </rPh>
    <rPh sb="3" eb="4">
      <t>ドウ</t>
    </rPh>
    <phoneticPr fontId="25"/>
  </si>
  <si>
    <t>都道</t>
    <rPh sb="0" eb="2">
      <t>トドウ</t>
    </rPh>
    <phoneticPr fontId="25"/>
  </si>
  <si>
    <t>国道</t>
    <rPh sb="0" eb="2">
      <t>コクドウ</t>
    </rPh>
    <phoneticPr fontId="25"/>
  </si>
  <si>
    <t>最新年</t>
    <rPh sb="0" eb="2">
      <t>サイシン</t>
    </rPh>
    <rPh sb="2" eb="3">
      <t>ネン</t>
    </rPh>
    <phoneticPr fontId="2"/>
  </si>
  <si>
    <t>（有料）自転車駐車場</t>
    <rPh sb="1" eb="3">
      <t>ユウリョウ</t>
    </rPh>
    <rPh sb="4" eb="7">
      <t>ジテンシャ</t>
    </rPh>
    <phoneticPr fontId="25"/>
  </si>
  <si>
    <t>（無料）自転車置場</t>
    <rPh sb="1" eb="3">
      <t>ムリョウ</t>
    </rPh>
    <rPh sb="4" eb="7">
      <t>ジテンシャ</t>
    </rPh>
    <rPh sb="7" eb="8">
      <t>オ</t>
    </rPh>
    <rPh sb="8" eb="9">
      <t>バ</t>
    </rPh>
    <phoneticPr fontId="25"/>
  </si>
  <si>
    <t>収容台数</t>
  </si>
  <si>
    <t>（再掲）うち自動二輪車</t>
    <rPh sb="1" eb="3">
      <t>サイケイ</t>
    </rPh>
    <rPh sb="6" eb="8">
      <t>ジドウ</t>
    </rPh>
    <rPh sb="8" eb="11">
      <t>ニリンシャ</t>
    </rPh>
    <phoneticPr fontId="25"/>
  </si>
  <si>
    <t>駅名</t>
  </si>
  <si>
    <t>平成29年度</t>
  </si>
  <si>
    <t>1日当たり</t>
    <rPh sb="1" eb="2">
      <t>ニチ</t>
    </rPh>
    <rPh sb="2" eb="3">
      <t>ア</t>
    </rPh>
    <phoneticPr fontId="25"/>
  </si>
  <si>
    <t>年間総計</t>
    <rPh sb="0" eb="2">
      <t>ネンカン</t>
    </rPh>
    <rPh sb="2" eb="4">
      <t>ソウケイ</t>
    </rPh>
    <phoneticPr fontId="25"/>
  </si>
  <si>
    <t>駅前乗り入れ台数</t>
  </si>
  <si>
    <t>(再掲)
うち放置台数</t>
    <rPh sb="7" eb="9">
      <t>ホウチ</t>
    </rPh>
    <rPh sb="9" eb="11">
      <t>ダイスウ</t>
    </rPh>
    <phoneticPr fontId="25"/>
  </si>
  <si>
    <t>年間放置自転車撤去台数</t>
    <rPh sb="0" eb="2">
      <t>ネンカン</t>
    </rPh>
    <phoneticPr fontId="25"/>
  </si>
  <si>
    <t>新柴又</t>
    <rPh sb="0" eb="1">
      <t>シン</t>
    </rPh>
    <rPh sb="1" eb="3">
      <t>シバマタ</t>
    </rPh>
    <phoneticPr fontId="25"/>
  </si>
  <si>
    <t>青砥</t>
  </si>
  <si>
    <t>総数</t>
    <rPh sb="0" eb="2">
      <t>ソウスウ</t>
    </rPh>
    <phoneticPr fontId="3"/>
  </si>
  <si>
    <t>樹木</t>
    <rPh sb="0" eb="1">
      <t>キ</t>
    </rPh>
    <rPh sb="1" eb="2">
      <t>キ</t>
    </rPh>
    <phoneticPr fontId="8"/>
  </si>
  <si>
    <t>樹林</t>
    <rPh sb="0" eb="1">
      <t>キ</t>
    </rPh>
    <rPh sb="1" eb="2">
      <t>ハヤシ</t>
    </rPh>
    <phoneticPr fontId="8"/>
  </si>
  <si>
    <t>所有者数</t>
  </si>
  <si>
    <t>樹木数</t>
  </si>
  <si>
    <t>箇所数</t>
  </si>
  <si>
    <t>最新年</t>
    <rPh sb="0" eb="2">
      <t>サイシン</t>
    </rPh>
    <rPh sb="2" eb="3">
      <t>ネン</t>
    </rPh>
    <phoneticPr fontId="2"/>
  </si>
  <si>
    <t>延長</t>
    <rPh sb="0" eb="2">
      <t>エンチョウ</t>
    </rPh>
    <phoneticPr fontId="25"/>
  </si>
  <si>
    <t>令和2年度</t>
  </si>
  <si>
    <t>令和3年度</t>
  </si>
  <si>
    <t>一級河川</t>
    <rPh sb="0" eb="2">
      <t>イッキュウ</t>
    </rPh>
    <rPh sb="2" eb="4">
      <t>カセン</t>
    </rPh>
    <phoneticPr fontId="25"/>
  </si>
  <si>
    <t>準用河川</t>
    <rPh sb="0" eb="2">
      <t>ジュンヨウ</t>
    </rPh>
    <rPh sb="2" eb="4">
      <t>カセン</t>
    </rPh>
    <phoneticPr fontId="25"/>
  </si>
  <si>
    <t>公共溝渠</t>
    <rPh sb="0" eb="2">
      <t>コウキョウ</t>
    </rPh>
    <rPh sb="2" eb="4">
      <t>コウキョ</t>
    </rPh>
    <phoneticPr fontId="25"/>
  </si>
  <si>
    <t>開渠</t>
  </si>
  <si>
    <t>暗渠</t>
  </si>
  <si>
    <t>ばい煙</t>
  </si>
  <si>
    <t>粉じん</t>
  </si>
  <si>
    <t>有害ガス</t>
  </si>
  <si>
    <t>悪臭</t>
  </si>
  <si>
    <t>汚水</t>
  </si>
  <si>
    <t>騒音</t>
  </si>
  <si>
    <t>振動</t>
  </si>
  <si>
    <t>地盤沈下</t>
  </si>
  <si>
    <t>土壌汚染</t>
  </si>
  <si>
    <t>建設作業</t>
  </si>
  <si>
    <t>大気（水元）</t>
    <rPh sb="3" eb="5">
      <t>ミズモト</t>
    </rPh>
    <phoneticPr fontId="8"/>
  </si>
  <si>
    <t>大気（立石）</t>
    <rPh sb="0" eb="2">
      <t>タイキ</t>
    </rPh>
    <rPh sb="3" eb="5">
      <t>タテイシ</t>
    </rPh>
    <phoneticPr fontId="8"/>
  </si>
  <si>
    <t>土壌</t>
  </si>
  <si>
    <t>測定箇所</t>
    <rPh sb="0" eb="2">
      <t>ソクテイ</t>
    </rPh>
    <rPh sb="2" eb="4">
      <t>カショ</t>
    </rPh>
    <phoneticPr fontId="25"/>
  </si>
  <si>
    <t>環境基準</t>
    <rPh sb="0" eb="2">
      <t>カンキョウ</t>
    </rPh>
    <rPh sb="2" eb="4">
      <t>キジュン</t>
    </rPh>
    <phoneticPr fontId="25"/>
  </si>
  <si>
    <t>江戸川</t>
    <rPh sb="0" eb="3">
      <t>エドガワ</t>
    </rPh>
    <phoneticPr fontId="25"/>
  </si>
  <si>
    <t>葛飾大橋</t>
    <rPh sb="0" eb="2">
      <t>カツシカ</t>
    </rPh>
    <rPh sb="2" eb="4">
      <t>オオハシ</t>
    </rPh>
    <phoneticPr fontId="25"/>
  </si>
  <si>
    <t>2.0以下</t>
    <rPh sb="3" eb="5">
      <t>イカ</t>
    </rPh>
    <phoneticPr fontId="25"/>
  </si>
  <si>
    <t>中川</t>
    <rPh sb="0" eb="2">
      <t>ナカガワ</t>
    </rPh>
    <phoneticPr fontId="25"/>
  </si>
  <si>
    <t>飯塚橋</t>
  </si>
  <si>
    <t>5.0以下</t>
    <rPh sb="3" eb="5">
      <t>イカ</t>
    </rPh>
    <phoneticPr fontId="25"/>
  </si>
  <si>
    <t>高砂橋</t>
  </si>
  <si>
    <t>新中川</t>
    <rPh sb="0" eb="3">
      <t>シンナカガワ</t>
    </rPh>
    <phoneticPr fontId="25"/>
  </si>
  <si>
    <t>細田橋</t>
  </si>
  <si>
    <t>綾瀬川</t>
    <rPh sb="0" eb="2">
      <t>アヤセ</t>
    </rPh>
    <rPh sb="2" eb="3">
      <t>ガワ</t>
    </rPh>
    <phoneticPr fontId="25"/>
  </si>
  <si>
    <t>水戸橋</t>
  </si>
  <si>
    <t>木根川橋</t>
  </si>
  <si>
    <t>荒川</t>
    <rPh sb="0" eb="2">
      <t>アラカワ</t>
    </rPh>
    <phoneticPr fontId="25"/>
  </si>
  <si>
    <t>大場川</t>
    <rPh sb="0" eb="3">
      <t>オオバガワ</t>
    </rPh>
    <phoneticPr fontId="25"/>
  </si>
  <si>
    <t>葛三橋</t>
  </si>
  <si>
    <t>水元小合溜</t>
    <rPh sb="0" eb="2">
      <t>ミズモト</t>
    </rPh>
    <rPh sb="2" eb="3">
      <t>ショウ</t>
    </rPh>
    <rPh sb="3" eb="4">
      <t>ゴウ</t>
    </rPh>
    <rPh sb="4" eb="5">
      <t>リュウ</t>
    </rPh>
    <phoneticPr fontId="25"/>
  </si>
  <si>
    <t>旧山王台公園</t>
  </si>
  <si>
    <t>水元大橋</t>
  </si>
  <si>
    <t>内溜</t>
  </si>
  <si>
    <t>平成23年度</t>
  </si>
  <si>
    <t>平成24年度</t>
  </si>
  <si>
    <t>平成25年度</t>
  </si>
  <si>
    <t>平成26年度</t>
  </si>
  <si>
    <t>平成27年度</t>
  </si>
  <si>
    <t>平成28年度</t>
  </si>
  <si>
    <t>時間区分・年度</t>
    <rPh sb="0" eb="2">
      <t>ジカン</t>
    </rPh>
    <rPh sb="2" eb="4">
      <t>クブン</t>
    </rPh>
    <rPh sb="5" eb="7">
      <t>ネンド</t>
    </rPh>
    <phoneticPr fontId="25"/>
  </si>
  <si>
    <t>昼間（6～22時）</t>
    <rPh sb="0" eb="2">
      <t>ヒルマ</t>
    </rPh>
    <rPh sb="7" eb="8">
      <t>ジ</t>
    </rPh>
    <phoneticPr fontId="25"/>
  </si>
  <si>
    <t>夜間（22時～翌6時）</t>
    <rPh sb="0" eb="2">
      <t>ヤカン</t>
    </rPh>
    <rPh sb="5" eb="6">
      <t>ジ</t>
    </rPh>
    <rPh sb="7" eb="8">
      <t>ヨク</t>
    </rPh>
    <rPh sb="9" eb="10">
      <t>ジ</t>
    </rPh>
    <phoneticPr fontId="25"/>
  </si>
  <si>
    <t>調査場所</t>
    <rPh sb="0" eb="2">
      <t>チョウサ</t>
    </rPh>
    <rPh sb="2" eb="4">
      <t>バショ</t>
    </rPh>
    <phoneticPr fontId="25"/>
  </si>
  <si>
    <t>国道6号</t>
  </si>
  <si>
    <t>(金町3丁目)</t>
    <rPh sb="4" eb="6">
      <t>チョウメ</t>
    </rPh>
    <phoneticPr fontId="8"/>
  </si>
  <si>
    <t>(四つ木5丁目)</t>
  </si>
  <si>
    <t>国道298号</t>
    <rPh sb="0" eb="2">
      <t>コクドウ</t>
    </rPh>
    <phoneticPr fontId="8"/>
  </si>
  <si>
    <t>(東金町8丁目)</t>
  </si>
  <si>
    <t>都道60号</t>
  </si>
  <si>
    <t>(奥戸2丁目)</t>
  </si>
  <si>
    <t>都道307号</t>
  </si>
  <si>
    <t>(西水元5丁目)</t>
  </si>
  <si>
    <t>(水元3丁目)</t>
  </si>
  <si>
    <t>(柴又4丁目)</t>
  </si>
  <si>
    <t>都道308号</t>
    <rPh sb="0" eb="2">
      <t>トドウ</t>
    </rPh>
    <rPh sb="5" eb="6">
      <t>ゴウ</t>
    </rPh>
    <phoneticPr fontId="8"/>
  </si>
  <si>
    <t>(小菅1丁目)</t>
  </si>
  <si>
    <t>(堀切3丁目)</t>
  </si>
  <si>
    <t>(東立石2丁目)</t>
  </si>
  <si>
    <t>都道315号</t>
  </si>
  <si>
    <t>(東新小岩3丁目)</t>
  </si>
  <si>
    <t>都道318号</t>
  </si>
  <si>
    <t>(亀有3丁目)</t>
  </si>
  <si>
    <t>(高砂1丁目)</t>
  </si>
  <si>
    <t>都道450号</t>
  </si>
  <si>
    <t>(堀切2丁目)</t>
  </si>
  <si>
    <t>(東四つ木1丁目)</t>
  </si>
  <si>
    <t>区道408号</t>
    <rPh sb="0" eb="2">
      <t>クドウ</t>
    </rPh>
    <rPh sb="5" eb="6">
      <t>ゴウ</t>
    </rPh>
    <phoneticPr fontId="8"/>
  </si>
  <si>
    <t>(水元1丁目)</t>
  </si>
  <si>
    <t>展示・学習コーナー来場者数</t>
    <rPh sb="0" eb="2">
      <t>テンジ</t>
    </rPh>
    <rPh sb="3" eb="5">
      <t>ガクシュウ</t>
    </rPh>
    <rPh sb="9" eb="12">
      <t>ライジョウシャ</t>
    </rPh>
    <rPh sb="12" eb="13">
      <t>スウ</t>
    </rPh>
    <phoneticPr fontId="25"/>
  </si>
  <si>
    <t>日用不用品販売
コーナー来場者数</t>
  </si>
  <si>
    <t>リユース家具展示・販売コーナー</t>
    <rPh sb="4" eb="6">
      <t>カグ</t>
    </rPh>
    <rPh sb="6" eb="8">
      <t>テンジ</t>
    </rPh>
    <rPh sb="9" eb="11">
      <t>ハンバイ</t>
    </rPh>
    <phoneticPr fontId="25"/>
  </si>
  <si>
    <t>研修室利用件数</t>
    <rPh sb="0" eb="3">
      <t>ケンシュウシツ</t>
    </rPh>
    <phoneticPr fontId="25"/>
  </si>
  <si>
    <t>来場者数</t>
    <rPh sb="0" eb="3">
      <t>ライジョウシャ</t>
    </rPh>
    <rPh sb="3" eb="4">
      <t>スウ</t>
    </rPh>
    <phoneticPr fontId="25"/>
  </si>
  <si>
    <t>提供数</t>
    <rPh sb="0" eb="2">
      <t>テイキョウ</t>
    </rPh>
    <rPh sb="2" eb="3">
      <t>スウ</t>
    </rPh>
    <phoneticPr fontId="25"/>
  </si>
  <si>
    <t>最新年度</t>
    <rPh sb="0" eb="2">
      <t>サイシン</t>
    </rPh>
    <rPh sb="2" eb="4">
      <t>ネンド</t>
    </rPh>
    <phoneticPr fontId="2"/>
  </si>
  <si>
    <t>新聞</t>
    <rPh sb="0" eb="2">
      <t>シンブン</t>
    </rPh>
    <phoneticPr fontId="25"/>
  </si>
  <si>
    <t>雑誌</t>
  </si>
  <si>
    <t>段ボール</t>
  </si>
  <si>
    <t>紙パック</t>
    <rPh sb="0" eb="1">
      <t>カミ</t>
    </rPh>
    <phoneticPr fontId="25"/>
  </si>
  <si>
    <t>スチール缶</t>
    <rPh sb="4" eb="5">
      <t>カン</t>
    </rPh>
    <phoneticPr fontId="25"/>
  </si>
  <si>
    <t>アルミ缶</t>
    <rPh sb="3" eb="4">
      <t>カン</t>
    </rPh>
    <phoneticPr fontId="25"/>
  </si>
  <si>
    <t>集団回収</t>
    <rPh sb="0" eb="2">
      <t>シュウダン</t>
    </rPh>
    <rPh sb="2" eb="4">
      <t>カイシュウ</t>
    </rPh>
    <phoneticPr fontId="25"/>
  </si>
  <si>
    <t>行政回収</t>
    <rPh sb="0" eb="2">
      <t>ギョウセイ</t>
    </rPh>
    <rPh sb="2" eb="4">
      <t>カイシュウ</t>
    </rPh>
    <phoneticPr fontId="25"/>
  </si>
  <si>
    <t>びん類</t>
    <rPh sb="2" eb="3">
      <t>ルイ</t>
    </rPh>
    <phoneticPr fontId="25"/>
  </si>
  <si>
    <t>ペットボトル</t>
  </si>
  <si>
    <t>食品トレイ</t>
    <rPh sb="0" eb="2">
      <t>ショクヒン</t>
    </rPh>
    <phoneticPr fontId="25"/>
  </si>
  <si>
    <t>プラスチック製
容器包装</t>
    <rPh sb="6" eb="7">
      <t>セイ</t>
    </rPh>
    <rPh sb="8" eb="10">
      <t>ヨウキ</t>
    </rPh>
    <rPh sb="10" eb="12">
      <t>ホウソウ</t>
    </rPh>
    <phoneticPr fontId="25"/>
  </si>
  <si>
    <t>蛍光管</t>
    <rPh sb="0" eb="2">
      <t>ケイコウ</t>
    </rPh>
    <rPh sb="2" eb="3">
      <t>カン</t>
    </rPh>
    <phoneticPr fontId="25"/>
  </si>
  <si>
    <t>乾電池</t>
    <rPh sb="0" eb="3">
      <t>カンデンチ</t>
    </rPh>
    <phoneticPr fontId="25"/>
  </si>
  <si>
    <t>チップ・堆肥化処理数</t>
    <rPh sb="4" eb="7">
      <t>タイヒカ</t>
    </rPh>
    <rPh sb="7" eb="10">
      <t>ショリスウ</t>
    </rPh>
    <phoneticPr fontId="25"/>
  </si>
  <si>
    <t>自転車商組合への無償譲渡
及び小・中学校等での活用数</t>
    <rPh sb="0" eb="3">
      <t>ジテンシャ</t>
    </rPh>
    <rPh sb="3" eb="4">
      <t>ショウ</t>
    </rPh>
    <rPh sb="4" eb="6">
      <t>クミアイ</t>
    </rPh>
    <rPh sb="8" eb="10">
      <t>ムショウ</t>
    </rPh>
    <rPh sb="10" eb="12">
      <t>ジョウト</t>
    </rPh>
    <rPh sb="13" eb="14">
      <t>オヨ</t>
    </rPh>
    <rPh sb="15" eb="16">
      <t>ショウ</t>
    </rPh>
    <rPh sb="17" eb="20">
      <t>チュウガッコウ</t>
    </rPh>
    <rPh sb="20" eb="21">
      <t>トウ</t>
    </rPh>
    <rPh sb="23" eb="25">
      <t>カツヨウ</t>
    </rPh>
    <rPh sb="25" eb="26">
      <t>スウ</t>
    </rPh>
    <phoneticPr fontId="25"/>
  </si>
  <si>
    <t>剪定枝葉のリサイクル</t>
    <phoneticPr fontId="2"/>
  </si>
  <si>
    <t>放置自転車のリサイクル</t>
    <phoneticPr fontId="2"/>
  </si>
  <si>
    <t>収集日数</t>
  </si>
  <si>
    <t>収集対象
世帯数</t>
  </si>
  <si>
    <t>持込</t>
  </si>
  <si>
    <t>収集量</t>
  </si>
  <si>
    <t>一日平均収集量</t>
    <rPh sb="4" eb="6">
      <t>シュウシュウ</t>
    </rPh>
    <phoneticPr fontId="25"/>
  </si>
  <si>
    <t>燃やす
ごみ</t>
    <rPh sb="0" eb="1">
      <t>モ</t>
    </rPh>
    <phoneticPr fontId="25"/>
  </si>
  <si>
    <t>燃やさないごみ</t>
  </si>
  <si>
    <t>粗大収集</t>
  </si>
  <si>
    <t>燃やすごみ、粗大ごみ</t>
    <rPh sb="0" eb="1">
      <t>モ</t>
    </rPh>
    <rPh sb="6" eb="8">
      <t>ソダイ</t>
    </rPh>
    <phoneticPr fontId="25"/>
  </si>
  <si>
    <t>平常
申告分</t>
  </si>
  <si>
    <t>災害</t>
  </si>
  <si>
    <t>ﾘﾕｰｽ家具
展示・販売
ｺｰﾅｰ</t>
    <phoneticPr fontId="2"/>
  </si>
  <si>
    <t>ﾌﾟﾗｽﾁｯｸ製
容器包装</t>
    <rPh sb="7" eb="8">
      <t>セイ</t>
    </rPh>
    <rPh sb="9" eb="11">
      <t>ヨウキ</t>
    </rPh>
    <rPh sb="11" eb="13">
      <t>ホウソウ</t>
    </rPh>
    <phoneticPr fontId="4"/>
  </si>
  <si>
    <t>１日当たり</t>
  </si>
  <si>
    <t>１か月当たり</t>
    <rPh sb="3" eb="4">
      <t>ア</t>
    </rPh>
    <phoneticPr fontId="8"/>
  </si>
  <si>
    <t>なし。該当するなら4-7～4-9？</t>
    <rPh sb="3" eb="5">
      <t>ガイトウ</t>
    </rPh>
    <phoneticPr fontId="2"/>
  </si>
  <si>
    <t>5-1(1)</t>
    <phoneticPr fontId="2"/>
  </si>
  <si>
    <t>年度及び月</t>
  </si>
  <si>
    <t>申込</t>
  </si>
  <si>
    <t>貸付</t>
    <rPh sb="0" eb="1">
      <t>カシ</t>
    </rPh>
    <rPh sb="1" eb="2">
      <t>ツキ</t>
    </rPh>
    <phoneticPr fontId="25"/>
  </si>
  <si>
    <t>貸付目標</t>
    <rPh sb="0" eb="2">
      <t>カシツケ</t>
    </rPh>
    <rPh sb="2" eb="4">
      <t>モクヒョウ</t>
    </rPh>
    <phoneticPr fontId="25"/>
  </si>
  <si>
    <t>金額</t>
    <rPh sb="0" eb="1">
      <t>キン</t>
    </rPh>
    <rPh sb="1" eb="2">
      <t>ガク</t>
    </rPh>
    <phoneticPr fontId="25"/>
  </si>
  <si>
    <t>件数</t>
    <rPh sb="0" eb="1">
      <t>ケン</t>
    </rPh>
    <rPh sb="1" eb="2">
      <t>スウ</t>
    </rPh>
    <phoneticPr fontId="25"/>
  </si>
  <si>
    <t>金額(A)</t>
  </si>
  <si>
    <t>目標金額(B)</t>
  </si>
  <si>
    <t>目標達成率
(A÷B×100)</t>
    <rPh sb="0" eb="2">
      <t>モクヒョウ</t>
    </rPh>
    <rPh sb="2" eb="4">
      <t>タッセイ</t>
    </rPh>
    <rPh sb="4" eb="5">
      <t>リツ</t>
    </rPh>
    <phoneticPr fontId="25"/>
  </si>
  <si>
    <t>農家数</t>
  </si>
  <si>
    <t>従事者数</t>
    <rPh sb="3" eb="4">
      <t>スウ</t>
    </rPh>
    <phoneticPr fontId="8"/>
  </si>
  <si>
    <t>農地面積</t>
  </si>
  <si>
    <t>１戸当たり農地面積</t>
  </si>
  <si>
    <t>田</t>
  </si>
  <si>
    <t>畑</t>
  </si>
  <si>
    <t>区内</t>
    <rPh sb="0" eb="2">
      <t>クナイ</t>
    </rPh>
    <phoneticPr fontId="25"/>
  </si>
  <si>
    <t>区外</t>
    <rPh sb="0" eb="1">
      <t>ク</t>
    </rPh>
    <rPh sb="1" eb="2">
      <t>ガイ</t>
    </rPh>
    <phoneticPr fontId="25"/>
  </si>
  <si>
    <t>区画数</t>
  </si>
  <si>
    <t>土地提供者</t>
  </si>
  <si>
    <t>最新年度</t>
    <rPh sb="0" eb="2">
      <t>サイシン</t>
    </rPh>
    <rPh sb="2" eb="4">
      <t>ネンド</t>
    </rPh>
    <phoneticPr fontId="2"/>
  </si>
  <si>
    <t>年度</t>
    <rPh sb="0" eb="1">
      <t>ネン</t>
    </rPh>
    <rPh sb="1" eb="2">
      <t>ド</t>
    </rPh>
    <phoneticPr fontId="25"/>
  </si>
  <si>
    <t>生産緑地面積</t>
    <rPh sb="0" eb="2">
      <t>セイサン</t>
    </rPh>
    <rPh sb="2" eb="4">
      <t>リョクチ</t>
    </rPh>
    <rPh sb="4" eb="6">
      <t>メンセキ</t>
    </rPh>
    <phoneticPr fontId="25"/>
  </si>
  <si>
    <t>（単位：a）</t>
    <phoneticPr fontId="4"/>
  </si>
  <si>
    <t>大ホール</t>
  </si>
  <si>
    <t>パソコンステーション</t>
  </si>
  <si>
    <t>展示ホール</t>
  </si>
  <si>
    <t>洋室</t>
  </si>
  <si>
    <t>第１会議室</t>
  </si>
  <si>
    <t>第２会議室</t>
  </si>
  <si>
    <t>第３会議室</t>
  </si>
  <si>
    <t>和室１</t>
  </si>
  <si>
    <t>和室２</t>
  </si>
  <si>
    <t>展示ホール１</t>
  </si>
  <si>
    <t>展示ホール２</t>
  </si>
  <si>
    <t>団体利用</t>
  </si>
  <si>
    <t>団体・個人利用</t>
  </si>
  <si>
    <t>大会議室</t>
  </si>
  <si>
    <t>小会議室</t>
  </si>
  <si>
    <t>集会室</t>
  </si>
  <si>
    <t>多目的室</t>
  </si>
  <si>
    <t>練習室</t>
  </si>
  <si>
    <t>山本亭</t>
    <rPh sb="0" eb="2">
      <t>ヤマモト</t>
    </rPh>
    <rPh sb="2" eb="3">
      <t>テイ</t>
    </rPh>
    <phoneticPr fontId="2"/>
  </si>
  <si>
    <t>入館者総数</t>
  </si>
  <si>
    <t>入館者数</t>
  </si>
  <si>
    <t>和室利用（３室）</t>
    <rPh sb="6" eb="7">
      <t>シツ</t>
    </rPh>
    <phoneticPr fontId="25"/>
  </si>
  <si>
    <t>茶室利用（１棟）</t>
    <rPh sb="6" eb="7">
      <t>トウ</t>
    </rPh>
    <phoneticPr fontId="25"/>
  </si>
  <si>
    <t>(部屋利用を除く)</t>
  </si>
  <si>
    <t>室数</t>
    <rPh sb="0" eb="1">
      <t>シツ</t>
    </rPh>
    <rPh sb="1" eb="2">
      <t>スウ</t>
    </rPh>
    <phoneticPr fontId="25"/>
  </si>
  <si>
    <t>（山本亭）</t>
    <rPh sb="1" eb="3">
      <t>ヤマモト</t>
    </rPh>
    <rPh sb="3" eb="4">
      <t>テイ</t>
    </rPh>
    <phoneticPr fontId="2"/>
  </si>
  <si>
    <t>静観亭</t>
  </si>
  <si>
    <t>（5室70人）</t>
    <rPh sb="2" eb="3">
      <t>シツ</t>
    </rPh>
    <rPh sb="5" eb="6">
      <t>ニン</t>
    </rPh>
    <phoneticPr fontId="25"/>
  </si>
  <si>
    <t>利用
件数</t>
    <rPh sb="0" eb="2">
      <t>リヨウ</t>
    </rPh>
    <rPh sb="3" eb="5">
      <t>ケンスウ</t>
    </rPh>
    <phoneticPr fontId="25"/>
  </si>
  <si>
    <t>利用
室数</t>
    <rPh sb="3" eb="4">
      <t>シツ</t>
    </rPh>
    <rPh sb="4" eb="5">
      <t>スウ</t>
    </rPh>
    <phoneticPr fontId="25"/>
  </si>
  <si>
    <t>利用
客数</t>
    <rPh sb="0" eb="2">
      <t>リヨウ</t>
    </rPh>
    <rPh sb="3" eb="5">
      <t>キャクスウ</t>
    </rPh>
    <phoneticPr fontId="25"/>
  </si>
  <si>
    <t>（静観亭）</t>
    <phoneticPr fontId="2"/>
  </si>
  <si>
    <t>静観亭</t>
    <phoneticPr fontId="2"/>
  </si>
  <si>
    <t>有形
文化財</t>
  </si>
  <si>
    <t>無形
文化財</t>
  </si>
  <si>
    <t>有形民俗
文化財</t>
  </si>
  <si>
    <t>無形民俗
文化財</t>
  </si>
  <si>
    <t>天然
記念物</t>
  </si>
  <si>
    <t>指定文化財</t>
    <phoneticPr fontId="2"/>
  </si>
  <si>
    <t>登録文化財</t>
    <phoneticPr fontId="2"/>
  </si>
  <si>
    <t>↓</t>
    <phoneticPr fontId="2"/>
  </si>
  <si>
    <t>→→→</t>
    <phoneticPr fontId="2"/>
  </si>
  <si>
    <t>施設</t>
  </si>
  <si>
    <t>使用可能日数</t>
  </si>
  <si>
    <t>使用日数</t>
  </si>
  <si>
    <t>使用率</t>
  </si>
  <si>
    <t>(A)</t>
  </si>
  <si>
    <t>(B)</t>
  </si>
  <si>
    <t>B／A</t>
  </si>
  <si>
    <t>リリオホール</t>
  </si>
  <si>
    <t>会議室</t>
    <rPh sb="0" eb="3">
      <t>カイギシツ</t>
    </rPh>
    <phoneticPr fontId="25"/>
  </si>
  <si>
    <t>最新年度</t>
    <rPh sb="0" eb="2">
      <t>サイシン</t>
    </rPh>
    <rPh sb="2" eb="4">
      <t>ネンド</t>
    </rPh>
    <phoneticPr fontId="25"/>
  </si>
  <si>
    <t>リハーサル室</t>
  </si>
  <si>
    <t>小ホール</t>
  </si>
  <si>
    <t>ギャラリー1</t>
  </si>
  <si>
    <t>ギャラリー2</t>
  </si>
  <si>
    <t>第1レクリエーションルーム</t>
    <rPh sb="0" eb="1">
      <t>ダイ</t>
    </rPh>
    <phoneticPr fontId="25"/>
  </si>
  <si>
    <t>第2レクリエーションルーム</t>
    <rPh sb="0" eb="1">
      <t>ダイ</t>
    </rPh>
    <phoneticPr fontId="25"/>
  </si>
  <si>
    <t>ビジュアルルーム</t>
  </si>
  <si>
    <t>ローズ</t>
  </si>
  <si>
    <t>カトレア</t>
  </si>
  <si>
    <t>ローレル</t>
  </si>
  <si>
    <t>チェリー</t>
  </si>
  <si>
    <t>コスモス</t>
  </si>
  <si>
    <t>ひびき</t>
  </si>
  <si>
    <t>コンチェルト</t>
  </si>
  <si>
    <t>レインボー</t>
  </si>
  <si>
    <t>ラベンダー</t>
  </si>
  <si>
    <t>ライラック</t>
  </si>
  <si>
    <t>パンジー</t>
  </si>
  <si>
    <t>アトリエ</t>
  </si>
  <si>
    <t>本館</t>
    <rPh sb="0" eb="1">
      <t>ホン</t>
    </rPh>
    <rPh sb="1" eb="2">
      <t>カン</t>
    </rPh>
    <phoneticPr fontId="25"/>
  </si>
  <si>
    <t>練習室1</t>
  </si>
  <si>
    <t>練習室2</t>
  </si>
  <si>
    <t>練習室3</t>
  </si>
  <si>
    <t>別館</t>
    <rPh sb="0" eb="2">
      <t>ベッカン</t>
    </rPh>
    <phoneticPr fontId="25"/>
  </si>
  <si>
    <t>練習室A</t>
    <rPh sb="0" eb="3">
      <t>レンシュウシツ</t>
    </rPh>
    <phoneticPr fontId="25"/>
  </si>
  <si>
    <t>練習室B</t>
    <rPh sb="0" eb="3">
      <t>レンシュウシツ</t>
    </rPh>
    <phoneticPr fontId="25"/>
  </si>
  <si>
    <t>練習室C</t>
    <rPh sb="0" eb="3">
      <t>レンシュウシツ</t>
    </rPh>
    <phoneticPr fontId="25"/>
  </si>
  <si>
    <t>かつしかシンフォニーヒルズ</t>
  </si>
  <si>
    <t>（亀有学び交流館）</t>
    <rPh sb="1" eb="3">
      <t>カメアリ</t>
    </rPh>
    <rPh sb="3" eb="4">
      <t>マナ</t>
    </rPh>
    <rPh sb="5" eb="7">
      <t>コウリュウ</t>
    </rPh>
    <rPh sb="7" eb="8">
      <t>カン</t>
    </rPh>
    <phoneticPr fontId="2"/>
  </si>
  <si>
    <t>団体名</t>
  </si>
  <si>
    <t>町会・自治会</t>
  </si>
  <si>
    <t>民生・児童委員</t>
  </si>
  <si>
    <t>保護司</t>
  </si>
  <si>
    <t>高齢者クラブ</t>
  </si>
  <si>
    <t>消防団</t>
  </si>
  <si>
    <t>介護支援サポーター</t>
    <rPh sb="0" eb="2">
      <t>カイゴ</t>
    </rPh>
    <rPh sb="2" eb="4">
      <t>シエン</t>
    </rPh>
    <phoneticPr fontId="25"/>
  </si>
  <si>
    <t>青少年委員</t>
  </si>
  <si>
    <t>スポーツ推進委員</t>
    <rPh sb="4" eb="6">
      <t>スイシン</t>
    </rPh>
    <rPh sb="6" eb="8">
      <t>イイン</t>
    </rPh>
    <phoneticPr fontId="25"/>
  </si>
  <si>
    <t>青少年育成地区委員会</t>
  </si>
  <si>
    <t>体育協会</t>
    <rPh sb="0" eb="2">
      <t>タイイク</t>
    </rPh>
    <rPh sb="2" eb="4">
      <t>キョウカイ</t>
    </rPh>
    <phoneticPr fontId="25"/>
  </si>
  <si>
    <t>人権擁護委員</t>
  </si>
  <si>
    <t>地域スポーツクラブ</t>
    <rPh sb="0" eb="2">
      <t>チイキ</t>
    </rPh>
    <phoneticPr fontId="25"/>
  </si>
  <si>
    <t>行政相談委員</t>
    <rPh sb="0" eb="2">
      <t>ギョウセイ</t>
    </rPh>
    <rPh sb="2" eb="4">
      <t>ソウダン</t>
    </rPh>
    <rPh sb="4" eb="6">
      <t>イイン</t>
    </rPh>
    <phoneticPr fontId="25"/>
  </si>
  <si>
    <t>スポーツ少年団</t>
    <rPh sb="4" eb="7">
      <t>ショウネンダン</t>
    </rPh>
    <phoneticPr fontId="25"/>
  </si>
  <si>
    <t>明るい選挙推進委員</t>
  </si>
  <si>
    <t>子ども会</t>
    <rPh sb="0" eb="1">
      <t>コ</t>
    </rPh>
    <rPh sb="3" eb="4">
      <t>カイ</t>
    </rPh>
    <phoneticPr fontId="25"/>
  </si>
  <si>
    <t>相談</t>
    <rPh sb="0" eb="2">
      <t>ソウダン</t>
    </rPh>
    <phoneticPr fontId="25"/>
  </si>
  <si>
    <t>相談日
(曜日)</t>
    <rPh sb="0" eb="2">
      <t>ソウダン</t>
    </rPh>
    <rPh sb="2" eb="3">
      <t>ヒ</t>
    </rPh>
    <rPh sb="5" eb="7">
      <t>ヨウビ</t>
    </rPh>
    <phoneticPr fontId="25"/>
  </si>
  <si>
    <t>相談会場</t>
    <rPh sb="0" eb="2">
      <t>ソウダン</t>
    </rPh>
    <rPh sb="2" eb="4">
      <t>カイジョウ</t>
    </rPh>
    <phoneticPr fontId="25"/>
  </si>
  <si>
    <t>相談件数</t>
    <rPh sb="0" eb="2">
      <t>ソウダン</t>
    </rPh>
    <rPh sb="2" eb="4">
      <t>ケンスウ</t>
    </rPh>
    <phoneticPr fontId="25"/>
  </si>
  <si>
    <t>福祉サービス
苦情調整</t>
    <rPh sb="0" eb="2">
      <t>フクシ</t>
    </rPh>
    <phoneticPr fontId="3"/>
  </si>
  <si>
    <t>(原則)
金</t>
    <rPh sb="1" eb="3">
      <t>ゲンソク</t>
    </rPh>
    <phoneticPr fontId="3"/>
  </si>
  <si>
    <t>福祉総合
窓口相談室</t>
    <rPh sb="0" eb="2">
      <t>フクシ</t>
    </rPh>
    <rPh sb="2" eb="4">
      <t>ソウゴウ</t>
    </rPh>
    <rPh sb="5" eb="7">
      <t>マドグチ</t>
    </rPh>
    <rPh sb="7" eb="10">
      <t>ソウダンシツ</t>
    </rPh>
    <phoneticPr fontId="25"/>
  </si>
  <si>
    <t>法律相談</t>
  </si>
  <si>
    <t>月～金</t>
    <rPh sb="0" eb="1">
      <t>ゲツ</t>
    </rPh>
    <rPh sb="2" eb="3">
      <t>キン</t>
    </rPh>
    <phoneticPr fontId="25"/>
  </si>
  <si>
    <t>区民相談室
他</t>
    <rPh sb="0" eb="2">
      <t>クミン</t>
    </rPh>
    <rPh sb="2" eb="5">
      <t>ソウダンシツ</t>
    </rPh>
    <rPh sb="6" eb="7">
      <t>ホカ</t>
    </rPh>
    <phoneticPr fontId="25"/>
  </si>
  <si>
    <t>内職相談</t>
  </si>
  <si>
    <t>火・木</t>
    <rPh sb="0" eb="1">
      <t>カ</t>
    </rPh>
    <rPh sb="2" eb="3">
      <t>モク</t>
    </rPh>
    <phoneticPr fontId="3"/>
  </si>
  <si>
    <t>税金相談</t>
  </si>
  <si>
    <t>水</t>
    <rPh sb="0" eb="1">
      <t>スイ</t>
    </rPh>
    <phoneticPr fontId="25"/>
  </si>
  <si>
    <t>区民相談室</t>
    <rPh sb="0" eb="2">
      <t>クミン</t>
    </rPh>
    <rPh sb="2" eb="5">
      <t>ソウダンシツ</t>
    </rPh>
    <phoneticPr fontId="25"/>
  </si>
  <si>
    <t>消費生活相談</t>
  </si>
  <si>
    <t>消費生活
センター</t>
  </si>
  <si>
    <t>建築・リフォーム
なんでも相談</t>
  </si>
  <si>
    <t>第1・3
金</t>
    <rPh sb="0" eb="1">
      <t>ダイ</t>
    </rPh>
    <rPh sb="5" eb="6">
      <t>キン</t>
    </rPh>
    <phoneticPr fontId="25"/>
  </si>
  <si>
    <t>中小企業相談</t>
  </si>
  <si>
    <t>テクノプラザかつしか他</t>
    <rPh sb="10" eb="11">
      <t>ホカ</t>
    </rPh>
    <phoneticPr fontId="25"/>
  </si>
  <si>
    <t>人権身の上相談</t>
  </si>
  <si>
    <t>第2
金</t>
    <rPh sb="0" eb="1">
      <t>ダイ</t>
    </rPh>
    <rPh sb="3" eb="4">
      <t>キン</t>
    </rPh>
    <phoneticPr fontId="25"/>
  </si>
  <si>
    <t>訪問(下請)相談
(窓口)</t>
    <rPh sb="10" eb="12">
      <t>マドグチ</t>
    </rPh>
    <phoneticPr fontId="25"/>
  </si>
  <si>
    <t>テクノプラザかつしか窓口</t>
    <rPh sb="10" eb="12">
      <t>マドグチ</t>
    </rPh>
    <phoneticPr fontId="25"/>
  </si>
  <si>
    <t>行政相談</t>
  </si>
  <si>
    <t>第4
木</t>
    <rPh sb="0" eb="1">
      <t>ダイ</t>
    </rPh>
    <rPh sb="3" eb="4">
      <t>モク</t>
    </rPh>
    <phoneticPr fontId="25"/>
  </si>
  <si>
    <t>区民相談室</t>
    <rPh sb="0" eb="5">
      <t>クミンソウダンシツ</t>
    </rPh>
    <phoneticPr fontId="25"/>
  </si>
  <si>
    <t>訪問(下請)相談
(巡回)</t>
    <rPh sb="10" eb="12">
      <t>ジュンカイ</t>
    </rPh>
    <phoneticPr fontId="25"/>
  </si>
  <si>
    <t>区内巡回</t>
    <rPh sb="0" eb="2">
      <t>クナイ</t>
    </rPh>
    <rPh sb="1" eb="2">
      <t>ナイ</t>
    </rPh>
    <rPh sb="2" eb="4">
      <t>ジュンカイ</t>
    </rPh>
    <phoneticPr fontId="25"/>
  </si>
  <si>
    <t>青少年の生活相談</t>
  </si>
  <si>
    <t>第1～4
月</t>
    <rPh sb="0" eb="1">
      <t>ダイ</t>
    </rPh>
    <rPh sb="5" eb="6">
      <t>ゲツ</t>
    </rPh>
    <phoneticPr fontId="25"/>
  </si>
  <si>
    <t>手話相談</t>
  </si>
  <si>
    <t>月～金</t>
    <rPh sb="2" eb="3">
      <t>キン</t>
    </rPh>
    <phoneticPr fontId="3"/>
  </si>
  <si>
    <t>不動産取引相談</t>
  </si>
  <si>
    <t>第2・4
火</t>
    <rPh sb="0" eb="1">
      <t>ダイ</t>
    </rPh>
    <rPh sb="5" eb="6">
      <t>カ</t>
    </rPh>
    <phoneticPr fontId="25"/>
  </si>
  <si>
    <t>教育相談・いじめ電話相談</t>
  </si>
  <si>
    <t>総合教育
センター</t>
  </si>
  <si>
    <t>登記・測量相談</t>
    <rPh sb="3" eb="5">
      <t>ソクリョウ</t>
    </rPh>
    <phoneticPr fontId="3"/>
  </si>
  <si>
    <t>第3
木</t>
    <rPh sb="0" eb="1">
      <t>ダイ</t>
    </rPh>
    <rPh sb="3" eb="4">
      <t>モク</t>
    </rPh>
    <phoneticPr fontId="25"/>
  </si>
  <si>
    <t>子どもと家庭の
総合相談</t>
    <rPh sb="0" eb="1">
      <t>コ</t>
    </rPh>
    <rPh sb="4" eb="6">
      <t>カテイ</t>
    </rPh>
    <rPh sb="8" eb="10">
      <t>ソウゴウ</t>
    </rPh>
    <rPh sb="10" eb="12">
      <t>ソウダン</t>
    </rPh>
    <phoneticPr fontId="3"/>
  </si>
  <si>
    <t>月～土</t>
    <rPh sb="0" eb="1">
      <t>ツキ</t>
    </rPh>
    <rPh sb="2" eb="3">
      <t>ド</t>
    </rPh>
    <phoneticPr fontId="3"/>
  </si>
  <si>
    <t>子ども総合センター(金町子どもセンター含)</t>
    <rPh sb="0" eb="1">
      <t>コ</t>
    </rPh>
    <rPh sb="3" eb="5">
      <t>ソウゴウ</t>
    </rPh>
    <phoneticPr fontId="25"/>
  </si>
  <si>
    <t>交通事故相談</t>
  </si>
  <si>
    <t>妊娠・出産
どうしようコール</t>
    <rPh sb="0" eb="2">
      <t>ニンシン</t>
    </rPh>
    <rPh sb="3" eb="4">
      <t>シュツ</t>
    </rPh>
    <rPh sb="4" eb="5">
      <t>サン</t>
    </rPh>
    <phoneticPr fontId="3"/>
  </si>
  <si>
    <t>月～金</t>
    <rPh sb="0" eb="1">
      <t>ゲツ</t>
    </rPh>
    <phoneticPr fontId="3"/>
  </si>
  <si>
    <t>子ども総合
センター</t>
    <rPh sb="0" eb="1">
      <t>コ</t>
    </rPh>
    <rPh sb="3" eb="5">
      <t>ソウゴウ</t>
    </rPh>
    <phoneticPr fontId="25"/>
  </si>
  <si>
    <t>住宅修繕相談</t>
  </si>
  <si>
    <t>悩みごと相談</t>
    <rPh sb="0" eb="1">
      <t>ナヤ</t>
    </rPh>
    <rPh sb="4" eb="6">
      <t>ソウダン</t>
    </rPh>
    <phoneticPr fontId="3"/>
  </si>
  <si>
    <t>男女平等推進センター</t>
    <rPh sb="0" eb="2">
      <t>ダンジョ</t>
    </rPh>
    <rPh sb="2" eb="4">
      <t>ビョウドウ</t>
    </rPh>
    <rPh sb="4" eb="6">
      <t>スイシン</t>
    </rPh>
    <phoneticPr fontId="25"/>
  </si>
  <si>
    <t>区政・一般相談</t>
  </si>
  <si>
    <t>外国人生活相談</t>
  </si>
  <si>
    <t>月</t>
    <rPh sb="0" eb="1">
      <t>ゲツ</t>
    </rPh>
    <phoneticPr fontId="25"/>
  </si>
  <si>
    <t>月・木</t>
    <rPh sb="0" eb="1">
      <t>ゲツ</t>
    </rPh>
    <phoneticPr fontId="3"/>
  </si>
  <si>
    <t>外国人の入国・
在留・帰化・就労
等手続き相談</t>
    <rPh sb="0" eb="2">
      <t>ガイコク</t>
    </rPh>
    <rPh sb="2" eb="3">
      <t>ヒト</t>
    </rPh>
    <rPh sb="4" eb="6">
      <t>ニュウコク</t>
    </rPh>
    <rPh sb="8" eb="10">
      <t>ザイリュウ</t>
    </rPh>
    <rPh sb="11" eb="13">
      <t>キカ</t>
    </rPh>
    <rPh sb="14" eb="16">
      <t>シュウロウ</t>
    </rPh>
    <rPh sb="17" eb="18">
      <t>トウ</t>
    </rPh>
    <rPh sb="18" eb="20">
      <t>テツヅ</t>
    </rPh>
    <rPh sb="21" eb="23">
      <t>ソウダン</t>
    </rPh>
    <phoneticPr fontId="3"/>
  </si>
  <si>
    <t>ＬＧＢＴｓ相談</t>
    <rPh sb="5" eb="7">
      <t>ソウダン</t>
    </rPh>
    <phoneticPr fontId="1"/>
  </si>
  <si>
    <t>年金・社会保険・
労働問題相談</t>
    <rPh sb="9" eb="11">
      <t>ロウドウ</t>
    </rPh>
    <rPh sb="11" eb="13">
      <t>モンダイ</t>
    </rPh>
    <phoneticPr fontId="3"/>
  </si>
  <si>
    <t>第2
木</t>
    <rPh sb="0" eb="1">
      <t>ダイ</t>
    </rPh>
    <rPh sb="3" eb="4">
      <t>モク</t>
    </rPh>
    <phoneticPr fontId="25"/>
  </si>
  <si>
    <t>月～金</t>
    <rPh sb="0" eb="1">
      <t>ツキ</t>
    </rPh>
    <rPh sb="2" eb="3">
      <t>キン</t>
    </rPh>
    <phoneticPr fontId="3"/>
  </si>
  <si>
    <t>遺言書・遺産分割
協議書の書き方
相談</t>
    <rPh sb="0" eb="3">
      <t>ユイゴンショ</t>
    </rPh>
    <rPh sb="4" eb="6">
      <t>イサン</t>
    </rPh>
    <rPh sb="6" eb="8">
      <t>ブンカツ</t>
    </rPh>
    <phoneticPr fontId="3"/>
  </si>
  <si>
    <t>第1・3
火</t>
    <rPh sb="0" eb="1">
      <t>ダイ</t>
    </rPh>
    <rPh sb="5" eb="6">
      <t>カ</t>
    </rPh>
    <phoneticPr fontId="25"/>
  </si>
  <si>
    <t>若者相談
(区民相談室)</t>
    <rPh sb="6" eb="8">
      <t>クミン</t>
    </rPh>
    <rPh sb="8" eb="11">
      <t>ソウダンシツ</t>
    </rPh>
    <phoneticPr fontId="25"/>
  </si>
  <si>
    <t>第4
金</t>
    <rPh sb="0" eb="1">
      <t>ダイ</t>
    </rPh>
    <rPh sb="3" eb="4">
      <t>キン</t>
    </rPh>
    <phoneticPr fontId="3"/>
  </si>
  <si>
    <t>成年後見センター
出張相談</t>
    <rPh sb="0" eb="2">
      <t>セイネン</t>
    </rPh>
    <rPh sb="2" eb="4">
      <t>コウケン</t>
    </rPh>
    <rPh sb="9" eb="11">
      <t>シュッチョウ</t>
    </rPh>
    <rPh sb="11" eb="13">
      <t>ソウダン</t>
    </rPh>
    <phoneticPr fontId="3"/>
  </si>
  <si>
    <t>若者相談
(巡回)</t>
    <rPh sb="6" eb="8">
      <t>ジュンカイ</t>
    </rPh>
    <phoneticPr fontId="25"/>
  </si>
  <si>
    <t>第1～3・5
火</t>
    <rPh sb="0" eb="1">
      <t>ダイ</t>
    </rPh>
    <rPh sb="7" eb="8">
      <t>カ</t>
    </rPh>
    <phoneticPr fontId="3"/>
  </si>
  <si>
    <t>月～金</t>
    <rPh sb="0" eb="1">
      <t>ゲツ</t>
    </rPh>
    <rPh sb="2" eb="3">
      <t>キン</t>
    </rPh>
    <phoneticPr fontId="3"/>
  </si>
  <si>
    <t>委託事業者
管理運営施設</t>
    <rPh sb="0" eb="2">
      <t>イタク</t>
    </rPh>
    <rPh sb="2" eb="4">
      <t>ジギョウ</t>
    </rPh>
    <rPh sb="4" eb="5">
      <t>シャ</t>
    </rPh>
    <rPh sb="6" eb="8">
      <t>カンリ</t>
    </rPh>
    <rPh sb="8" eb="10">
      <t>ウンエイ</t>
    </rPh>
    <rPh sb="10" eb="12">
      <t>シセツ</t>
    </rPh>
    <phoneticPr fontId="25"/>
  </si>
  <si>
    <t>しごと発見プラザかつしか(テクノプラザ葛飾内)</t>
    <rPh sb="3" eb="5">
      <t>ハッケン</t>
    </rPh>
    <rPh sb="19" eb="21">
      <t>カツシカ</t>
    </rPh>
    <rPh sb="21" eb="22">
      <t>ナイ</t>
    </rPh>
    <phoneticPr fontId="25"/>
  </si>
  <si>
    <t>土
(月1回)</t>
    <rPh sb="0" eb="1">
      <t>ツチ</t>
    </rPh>
    <rPh sb="3" eb="4">
      <t>ツキ</t>
    </rPh>
    <rPh sb="5" eb="6">
      <t>カイ</t>
    </rPh>
    <phoneticPr fontId="1"/>
  </si>
  <si>
    <t>ワークスかつしか(シニア活動支援センター内)</t>
    <rPh sb="12" eb="16">
      <t>カツドウシエン</t>
    </rPh>
    <rPh sb="20" eb="21">
      <t>ナイ</t>
    </rPh>
    <phoneticPr fontId="25"/>
  </si>
  <si>
    <t>区内巡回
(地区センター等)</t>
    <rPh sb="0" eb="2">
      <t>クナイ</t>
    </rPh>
    <rPh sb="2" eb="4">
      <t>ジュンカイ</t>
    </rPh>
    <rPh sb="6" eb="8">
      <t>チク</t>
    </rPh>
    <rPh sb="12" eb="13">
      <t>トウ</t>
    </rPh>
    <phoneticPr fontId="25"/>
  </si>
  <si>
    <t>若者相談
(その他電話相談・
訪問相談等)</t>
    <rPh sb="8" eb="9">
      <t>タ</t>
    </rPh>
    <rPh sb="9" eb="11">
      <t>デンワ</t>
    </rPh>
    <rPh sb="11" eb="13">
      <t>ソウダン</t>
    </rPh>
    <rPh sb="15" eb="17">
      <t>ホウモン</t>
    </rPh>
    <rPh sb="17" eb="19">
      <t>ソウダン</t>
    </rPh>
    <rPh sb="19" eb="20">
      <t>トウ</t>
    </rPh>
    <phoneticPr fontId="25"/>
  </si>
  <si>
    <t>（本庁舎等）</t>
    <rPh sb="1" eb="2">
      <t>ホン</t>
    </rPh>
    <rPh sb="2" eb="4">
      <t>チョウシャ</t>
    </rPh>
    <rPh sb="4" eb="5">
      <t>トウ</t>
    </rPh>
    <phoneticPr fontId="2"/>
  </si>
  <si>
    <t>（区民事務所、区民サービスコーナー）</t>
    <rPh sb="1" eb="3">
      <t>クミン</t>
    </rPh>
    <rPh sb="3" eb="5">
      <t>ジム</t>
    </rPh>
    <rPh sb="5" eb="6">
      <t>ショ</t>
    </rPh>
    <rPh sb="7" eb="9">
      <t>クミン</t>
    </rPh>
    <phoneticPr fontId="2"/>
  </si>
  <si>
    <t>（福祉事務所）</t>
    <rPh sb="1" eb="3">
      <t>フクシ</t>
    </rPh>
    <rPh sb="3" eb="5">
      <t>ジム</t>
    </rPh>
    <rPh sb="5" eb="6">
      <t>ショ</t>
    </rPh>
    <phoneticPr fontId="2"/>
  </si>
  <si>
    <t>（環境・清掃施設）</t>
    <rPh sb="1" eb="3">
      <t>カンキョウ</t>
    </rPh>
    <rPh sb="4" eb="6">
      <t>セイソウ</t>
    </rPh>
    <rPh sb="6" eb="8">
      <t>シセツ</t>
    </rPh>
    <phoneticPr fontId="2"/>
  </si>
  <si>
    <t>令和5年度統計台帳.xlsx</t>
    <phoneticPr fontId="2"/>
  </si>
  <si>
    <t>２　人口及び世帯数の推移</t>
    <phoneticPr fontId="2"/>
  </si>
  <si>
    <t>３　年齢別人口構成</t>
    <phoneticPr fontId="2"/>
  </si>
  <si>
    <t>４　高齢者人口</t>
    <phoneticPr fontId="2"/>
  </si>
  <si>
    <t>６　年齢三層区分人口の推移</t>
    <phoneticPr fontId="2"/>
  </si>
  <si>
    <t>７　外国人住民</t>
    <phoneticPr fontId="2"/>
  </si>
  <si>
    <t>9～10</t>
    <phoneticPr fontId="2"/>
  </si>
  <si>
    <t>11～16</t>
    <phoneticPr fontId="2"/>
  </si>
  <si>
    <t>［１］２　人口及び世帯数の推移</t>
    <rPh sb="7" eb="8">
      <t>オヨ</t>
    </rPh>
    <phoneticPr fontId="4"/>
  </si>
  <si>
    <t>［１］３　年齢別人口構成</t>
    <phoneticPr fontId="4"/>
  </si>
  <si>
    <t>［１］４（１）高齢者人口構成</t>
    <rPh sb="7" eb="10">
      <t>コウレイシャ</t>
    </rPh>
    <rPh sb="10" eb="12">
      <t>ジンコウ</t>
    </rPh>
    <rPh sb="12" eb="14">
      <t>コウセイ</t>
    </rPh>
    <phoneticPr fontId="4"/>
  </si>
  <si>
    <t>（福祉管理課）</t>
    <phoneticPr fontId="4"/>
  </si>
  <si>
    <t>［１］６　年齢三層区分人口の推移</t>
    <phoneticPr fontId="4"/>
  </si>
  <si>
    <t>［１］７（２）国籍別外国人住民数</t>
    <rPh sb="13" eb="15">
      <t>ジュウミン</t>
    </rPh>
    <phoneticPr fontId="4"/>
  </si>
  <si>
    <t>地域振興部　地域振興課（地区センター等を含む）</t>
    <rPh sb="0" eb="2">
      <t>チイキ</t>
    </rPh>
    <rPh sb="2" eb="4">
      <t>シンコウ</t>
    </rPh>
    <rPh sb="4" eb="5">
      <t>ブ</t>
    </rPh>
    <rPh sb="6" eb="8">
      <t>チイキ</t>
    </rPh>
    <rPh sb="8" eb="10">
      <t>シンコウ</t>
    </rPh>
    <rPh sb="10" eb="11">
      <t>カ</t>
    </rPh>
    <rPh sb="12" eb="14">
      <t>チク</t>
    </rPh>
    <rPh sb="18" eb="19">
      <t>トウ</t>
    </rPh>
    <rPh sb="20" eb="21">
      <t>フク</t>
    </rPh>
    <phoneticPr fontId="2"/>
  </si>
  <si>
    <t>福祉部　くらしのまるごと相談課</t>
    <rPh sb="0" eb="2">
      <t>フクシ</t>
    </rPh>
    <rPh sb="2" eb="3">
      <t>ブ</t>
    </rPh>
    <rPh sb="12" eb="14">
      <t>ソウダン</t>
    </rPh>
    <rPh sb="14" eb="15">
      <t>カ</t>
    </rPh>
    <phoneticPr fontId="2"/>
  </si>
  <si>
    <t>子育て支援部　子育て政策課</t>
    <rPh sb="0" eb="2">
      <t>コソダ</t>
    </rPh>
    <rPh sb="3" eb="5">
      <t>シエン</t>
    </rPh>
    <rPh sb="5" eb="6">
      <t>ブ</t>
    </rPh>
    <rPh sb="7" eb="9">
      <t>コソダ</t>
    </rPh>
    <rPh sb="10" eb="13">
      <t>セイサクカ</t>
    </rPh>
    <phoneticPr fontId="2"/>
  </si>
  <si>
    <t>子育て支援部　子育て応援課</t>
    <rPh sb="7" eb="9">
      <t>コソダ</t>
    </rPh>
    <rPh sb="10" eb="12">
      <t>オウエン</t>
    </rPh>
    <rPh sb="12" eb="13">
      <t>カ</t>
    </rPh>
    <phoneticPr fontId="2"/>
  </si>
  <si>
    <t>子育て支援部　子育て施設支援課</t>
    <rPh sb="7" eb="8">
      <t>コ</t>
    </rPh>
    <rPh sb="8" eb="9">
      <t>ソダ</t>
    </rPh>
    <rPh sb="10" eb="12">
      <t>シセツ</t>
    </rPh>
    <rPh sb="12" eb="14">
      <t>シエン</t>
    </rPh>
    <rPh sb="14" eb="15">
      <t>カ</t>
    </rPh>
    <phoneticPr fontId="2"/>
  </si>
  <si>
    <t>3-5</t>
    <phoneticPr fontId="2"/>
  </si>
  <si>
    <t>3-6</t>
    <phoneticPr fontId="2"/>
  </si>
  <si>
    <t>3-14</t>
    <phoneticPr fontId="2"/>
  </si>
  <si>
    <t>3-19</t>
    <phoneticPr fontId="2"/>
  </si>
  <si>
    <t>3-20(1)(2)</t>
    <phoneticPr fontId="2"/>
  </si>
  <si>
    <t>3-20(3)(4)</t>
    <phoneticPr fontId="2"/>
  </si>
  <si>
    <t>11-5(4)(5)</t>
    <phoneticPr fontId="2"/>
  </si>
  <si>
    <t>9-39</t>
    <phoneticPr fontId="2"/>
  </si>
  <si>
    <t>9-23</t>
    <phoneticPr fontId="2"/>
  </si>
  <si>
    <t>9-28(1)</t>
    <phoneticPr fontId="2"/>
  </si>
  <si>
    <t>9-28(2)</t>
    <phoneticPr fontId="2"/>
  </si>
  <si>
    <t>9-33</t>
    <phoneticPr fontId="2"/>
  </si>
  <si>
    <t>9-10～20</t>
    <phoneticPr fontId="2"/>
  </si>
  <si>
    <t>9-9</t>
    <phoneticPr fontId="2"/>
  </si>
  <si>
    <t>9-54</t>
    <phoneticPr fontId="2"/>
  </si>
  <si>
    <t xml:space="preserve">［６］１（３）特定健康診査 </t>
    <rPh sb="7" eb="9">
      <t>トクテイ</t>
    </rPh>
    <rPh sb="9" eb="11">
      <t>ケンコウ</t>
    </rPh>
    <phoneticPr fontId="4"/>
  </si>
  <si>
    <t>９　令和５年度組織別事務分掌一覧</t>
    <phoneticPr fontId="2"/>
  </si>
  <si>
    <t>［６］１（１）イ（イ）休日応急診療所　利用状況</t>
    <rPh sb="11" eb="13">
      <t>キュウジツ</t>
    </rPh>
    <rPh sb="13" eb="15">
      <t>オウキュウ</t>
    </rPh>
    <phoneticPr fontId="4"/>
  </si>
  <si>
    <t>［６］１（１）イ（ウ）休日応急診療所　月別利用状況</t>
    <rPh sb="11" eb="13">
      <t>キュウジツ</t>
    </rPh>
    <rPh sb="13" eb="15">
      <t>オウキュウ</t>
    </rPh>
    <rPh sb="19" eb="21">
      <t>ツキベツ</t>
    </rPh>
    <phoneticPr fontId="4"/>
  </si>
  <si>
    <t>［６］１（１）イ（エ）歯科診療所　利用状況</t>
    <phoneticPr fontId="2"/>
  </si>
  <si>
    <t>注：東京家庭裁判所の統計に基づく概数。</t>
    <rPh sb="0" eb="1">
      <t>チュウ</t>
    </rPh>
    <rPh sb="2" eb="4">
      <t>トウキョウ</t>
    </rPh>
    <rPh sb="4" eb="6">
      <t>カテイ</t>
    </rPh>
    <rPh sb="6" eb="8">
      <t>サイバン</t>
    </rPh>
    <rPh sb="8" eb="9">
      <t>ショ</t>
    </rPh>
    <rPh sb="10" eb="12">
      <t>トウケイ</t>
    </rPh>
    <rPh sb="13" eb="14">
      <t>モト</t>
    </rPh>
    <rPh sb="16" eb="18">
      <t>ガイスウ</t>
    </rPh>
    <phoneticPr fontId="4"/>
  </si>
  <si>
    <t>(子育て政策課）</t>
    <rPh sb="1" eb="3">
      <t>コソダ</t>
    </rPh>
    <rPh sb="4" eb="6">
      <t>セイサク</t>
    </rPh>
    <rPh sb="6" eb="7">
      <t>カ</t>
    </rPh>
    <phoneticPr fontId="4"/>
  </si>
  <si>
    <t>（子育て政策課）</t>
    <rPh sb="1" eb="3">
      <t>コソダ</t>
    </rPh>
    <rPh sb="4" eb="6">
      <t>セイサク</t>
    </rPh>
    <rPh sb="6" eb="7">
      <t>カ</t>
    </rPh>
    <phoneticPr fontId="4"/>
  </si>
  <si>
    <t>（子育て施設支援課、保育課）</t>
    <rPh sb="1" eb="3">
      <t>コソダ</t>
    </rPh>
    <rPh sb="4" eb="6">
      <t>シセツ</t>
    </rPh>
    <rPh sb="6" eb="8">
      <t>シエン</t>
    </rPh>
    <rPh sb="8" eb="9">
      <t>カ</t>
    </rPh>
    <rPh sb="10" eb="12">
      <t>ホイク</t>
    </rPh>
    <rPh sb="12" eb="13">
      <t>カ</t>
    </rPh>
    <phoneticPr fontId="4"/>
  </si>
  <si>
    <t>（子育て施設支援課、保育課）</t>
    <phoneticPr fontId="4"/>
  </si>
  <si>
    <t>（保育課）</t>
  </si>
  <si>
    <t>（子育て施設支援課、保育課）</t>
    <phoneticPr fontId="2"/>
  </si>
  <si>
    <t>（子育て施設支援課）</t>
    <rPh sb="1" eb="3">
      <t>コソダ</t>
    </rPh>
    <rPh sb="4" eb="6">
      <t>シセツ</t>
    </rPh>
    <rPh sb="6" eb="8">
      <t>シエン</t>
    </rPh>
    <rPh sb="8" eb="9">
      <t>カ</t>
    </rPh>
    <phoneticPr fontId="4"/>
  </si>
  <si>
    <t>（子育て政策課、放課後支援課）</t>
    <rPh sb="1" eb="3">
      <t>コソダ</t>
    </rPh>
    <rPh sb="4" eb="6">
      <t>セイサク</t>
    </rPh>
    <rPh sb="6" eb="7">
      <t>カ</t>
    </rPh>
    <rPh sb="8" eb="11">
      <t>ホウカゴ</t>
    </rPh>
    <rPh sb="11" eb="13">
      <t>シエン</t>
    </rPh>
    <rPh sb="13" eb="14">
      <t>カ</t>
    </rPh>
    <phoneticPr fontId="4"/>
  </si>
  <si>
    <t>（子育て応援課）</t>
    <rPh sb="1" eb="3">
      <t>コソダ</t>
    </rPh>
    <rPh sb="4" eb="6">
      <t>オウエン</t>
    </rPh>
    <rPh sb="6" eb="7">
      <t>カ</t>
    </rPh>
    <phoneticPr fontId="4"/>
  </si>
  <si>
    <t>（単位：人）</t>
    <phoneticPr fontId="2"/>
  </si>
  <si>
    <t>（２）ひとり暮らし高齢者数の推移</t>
    <rPh sb="14" eb="16">
      <t>スイイ</t>
    </rPh>
    <phoneticPr fontId="2"/>
  </si>
  <si>
    <t>［１］４（２）ひとり暮らし高齢者数の推移</t>
    <rPh sb="10" eb="11">
      <t>グ</t>
    </rPh>
    <rPh sb="13" eb="16">
      <t>コウレイシャ</t>
    </rPh>
    <rPh sb="16" eb="17">
      <t>スウ</t>
    </rPh>
    <rPh sb="18" eb="20">
      <t>スイイ</t>
    </rPh>
    <phoneticPr fontId="4"/>
  </si>
  <si>
    <t>（２）ひとり暮らし高齢者数の推移</t>
    <rPh sb="6" eb="7">
      <t>グ</t>
    </rPh>
    <rPh sb="9" eb="12">
      <t>コウレイシャ</t>
    </rPh>
    <rPh sb="12" eb="13">
      <t>カズ</t>
    </rPh>
    <rPh sb="14" eb="16">
      <t>スイイ</t>
    </rPh>
    <phoneticPr fontId="4"/>
  </si>
  <si>
    <t>（３）町目別高齢者人口（65歳以上）</t>
    <rPh sb="4" eb="5">
      <t>モク</t>
    </rPh>
    <phoneticPr fontId="2"/>
  </si>
  <si>
    <t>［１］４（３）町目別高齢者人口（65歳以上）</t>
    <rPh sb="7" eb="8">
      <t>チョウ</t>
    </rPh>
    <rPh sb="8" eb="9">
      <t>モク</t>
    </rPh>
    <rPh sb="18" eb="19">
      <t>サイ</t>
    </rPh>
    <rPh sb="19" eb="21">
      <t>イジョウ</t>
    </rPh>
    <phoneticPr fontId="4"/>
  </si>
  <si>
    <t>（３）町目別高齢者人口（65歳以上）</t>
    <rPh sb="3" eb="4">
      <t>マチ</t>
    </rPh>
    <rPh sb="4" eb="5">
      <t>モク</t>
    </rPh>
    <rPh sb="5" eb="6">
      <t>ベツ</t>
    </rPh>
    <rPh sb="6" eb="9">
      <t>コウレイシャ</t>
    </rPh>
    <rPh sb="9" eb="11">
      <t>ジンコウ</t>
    </rPh>
    <rPh sb="14" eb="15">
      <t>サイ</t>
    </rPh>
    <rPh sb="15" eb="17">
      <t>イジョウ</t>
    </rPh>
    <phoneticPr fontId="4"/>
  </si>
  <si>
    <t>５　乳幼児人口の推移</t>
    <rPh sb="8" eb="10">
      <t>スイイ</t>
    </rPh>
    <phoneticPr fontId="2"/>
  </si>
  <si>
    <t>［１］５　乳幼児人口の推移</t>
    <rPh sb="11" eb="13">
      <t>スイイ</t>
    </rPh>
    <phoneticPr fontId="4"/>
  </si>
  <si>
    <t>５　乳幼児人口の推移</t>
    <rPh sb="5" eb="7">
      <t>ジンコウ</t>
    </rPh>
    <rPh sb="8" eb="10">
      <t>スイイ</t>
    </rPh>
    <phoneticPr fontId="4"/>
  </si>
  <si>
    <t>（１）外国人住民人口の推移</t>
    <phoneticPr fontId="2"/>
  </si>
  <si>
    <t>［１］７（１）外国人住民人口の推移</t>
    <rPh sb="10" eb="12">
      <t>ジュウミン</t>
    </rPh>
    <phoneticPr fontId="4"/>
  </si>
  <si>
    <t>（１）外国人住民人口の推移</t>
    <rPh sb="6" eb="8">
      <t>ジュウミン</t>
    </rPh>
    <phoneticPr fontId="4"/>
  </si>
  <si>
    <t>８　町目別人口</t>
    <rPh sb="3" eb="4">
      <t>モク</t>
    </rPh>
    <phoneticPr fontId="2"/>
  </si>
  <si>
    <t>［１］８　町目別人口</t>
    <rPh sb="6" eb="7">
      <t>モク</t>
    </rPh>
    <phoneticPr fontId="4"/>
  </si>
  <si>
    <t>８　町目別人口</t>
    <rPh sb="3" eb="4">
      <t>モク</t>
    </rPh>
    <rPh sb="5" eb="7">
      <t>ジンコウ</t>
    </rPh>
    <phoneticPr fontId="4"/>
  </si>
  <si>
    <t>子育て政策課</t>
    <rPh sb="0" eb="2">
      <t>コソダ</t>
    </rPh>
    <rPh sb="3" eb="5">
      <t>セイサク</t>
    </rPh>
    <rPh sb="5" eb="6">
      <t>カ</t>
    </rPh>
    <phoneticPr fontId="2"/>
  </si>
  <si>
    <t>（１）男女別・職層別職員数</t>
    <rPh sb="5" eb="6">
      <t>ベツ</t>
    </rPh>
    <rPh sb="7" eb="8">
      <t>ショク</t>
    </rPh>
    <rPh sb="8" eb="9">
      <t>ソウ</t>
    </rPh>
    <rPh sb="9" eb="10">
      <t>ベツ</t>
    </rPh>
    <rPh sb="10" eb="12">
      <t>ショクイン</t>
    </rPh>
    <rPh sb="12" eb="13">
      <t>スウ</t>
    </rPh>
    <phoneticPr fontId="2"/>
  </si>
  <si>
    <t>［２］７（１）男女別・職層別職員数</t>
    <phoneticPr fontId="2"/>
  </si>
  <si>
    <t>（１）男女別・職層別職員数</t>
    <phoneticPr fontId="4"/>
  </si>
  <si>
    <t>（単位：人）</t>
    <phoneticPr fontId="4"/>
  </si>
  <si>
    <t>（４）所属別・職層別職員数</t>
    <rPh sb="3" eb="5">
      <t>ショゾク</t>
    </rPh>
    <rPh sb="5" eb="6">
      <t>ベツ</t>
    </rPh>
    <rPh sb="7" eb="8">
      <t>ショク</t>
    </rPh>
    <rPh sb="8" eb="9">
      <t>ソウ</t>
    </rPh>
    <rPh sb="9" eb="10">
      <t>ベツ</t>
    </rPh>
    <rPh sb="10" eb="13">
      <t>ショクインスウ</t>
    </rPh>
    <phoneticPr fontId="2"/>
  </si>
  <si>
    <t>（３）年齢別職員数</t>
    <phoneticPr fontId="2"/>
  </si>
  <si>
    <t>［２］７（３）年齢別職員数</t>
    <phoneticPr fontId="2"/>
  </si>
  <si>
    <t>［２］７（４）所属別・職層別職員数</t>
    <phoneticPr fontId="4"/>
  </si>
  <si>
    <t>（３）年齢別職員数</t>
    <rPh sb="3" eb="5">
      <t>ネンレイ</t>
    </rPh>
    <rPh sb="5" eb="6">
      <t>ベツ</t>
    </rPh>
    <rPh sb="6" eb="9">
      <t>ショクインスウ</t>
    </rPh>
    <phoneticPr fontId="4"/>
  </si>
  <si>
    <t>９　令和５年度組織別事務分掌一覧</t>
    <rPh sb="2" eb="4">
      <t>レイワ</t>
    </rPh>
    <rPh sb="5" eb="7">
      <t>ネンド</t>
    </rPh>
    <phoneticPr fontId="2"/>
  </si>
  <si>
    <t>［２］９　令和５年度組織別事務分掌一覧</t>
    <rPh sb="5" eb="7">
      <t>レイワ</t>
    </rPh>
    <rPh sb="8" eb="10">
      <t>ネンド</t>
    </rPh>
    <rPh sb="10" eb="12">
      <t>ソシキ</t>
    </rPh>
    <rPh sb="12" eb="13">
      <t>ベツ</t>
    </rPh>
    <rPh sb="13" eb="15">
      <t>ジム</t>
    </rPh>
    <rPh sb="15" eb="17">
      <t>ブンショウ</t>
    </rPh>
    <rPh sb="17" eb="19">
      <t>イチラン</t>
    </rPh>
    <phoneticPr fontId="4"/>
  </si>
  <si>
    <t>１　令和５年度当初予算</t>
    <rPh sb="2" eb="4">
      <t>レイワ</t>
    </rPh>
    <rPh sb="5" eb="7">
      <t>ネンド</t>
    </rPh>
    <phoneticPr fontId="2"/>
  </si>
  <si>
    <t>［３］１　令和５年度当初予算</t>
    <rPh sb="5" eb="7">
      <t>レイワ</t>
    </rPh>
    <rPh sb="8" eb="10">
      <t>ネンド</t>
    </rPh>
    <phoneticPr fontId="4"/>
  </si>
  <si>
    <t>（３）特定健康診査</t>
    <phoneticPr fontId="2"/>
  </si>
  <si>
    <t>（４）がん検診</t>
    <phoneticPr fontId="2"/>
  </si>
  <si>
    <t>（５）基本健康診査</t>
    <phoneticPr fontId="2"/>
  </si>
  <si>
    <t>［６］１（４）がん検診</t>
    <phoneticPr fontId="2"/>
  </si>
  <si>
    <t xml:space="preserve">［６］１（５）基本健康診査 </t>
    <phoneticPr fontId="2"/>
  </si>
  <si>
    <t>（１）都市公園等面積</t>
    <rPh sb="3" eb="5">
      <t>トシ</t>
    </rPh>
    <rPh sb="5" eb="7">
      <t>コウエン</t>
    </rPh>
    <rPh sb="7" eb="8">
      <t>トウ</t>
    </rPh>
    <rPh sb="8" eb="10">
      <t>メンセキ</t>
    </rPh>
    <phoneticPr fontId="2"/>
  </si>
  <si>
    <t>［８］５（１）都市公園等面積</t>
    <phoneticPr fontId="2"/>
  </si>
  <si>
    <t>（１）公害問題苦情・陳情受付件数</t>
    <rPh sb="10" eb="12">
      <t>チンジョウ</t>
    </rPh>
    <phoneticPr fontId="2"/>
  </si>
  <si>
    <t>［８］６（１）公害問題苦情・陳情受付件数</t>
    <rPh sb="7" eb="9">
      <t>コウガイ</t>
    </rPh>
    <rPh sb="9" eb="11">
      <t>モンダイ</t>
    </rPh>
    <rPh sb="11" eb="13">
      <t>クジョウ</t>
    </rPh>
    <rPh sb="14" eb="16">
      <t>チンジョウ</t>
    </rPh>
    <rPh sb="16" eb="18">
      <t>ウケツケ</t>
    </rPh>
    <rPh sb="18" eb="20">
      <t>ケンスウ</t>
    </rPh>
    <phoneticPr fontId="4"/>
  </si>
  <si>
    <t>（１）公害問題苦情・陳情受付件数</t>
    <rPh sb="8" eb="9">
      <t>ジョウ</t>
    </rPh>
    <rPh sb="10" eb="12">
      <t>チンジョウ</t>
    </rPh>
    <phoneticPr fontId="4"/>
  </si>
  <si>
    <t>（６）新小岩地域活動センター（にこわ新小岩）</t>
    <rPh sb="3" eb="6">
      <t>シンコイワ</t>
    </rPh>
    <rPh sb="6" eb="8">
      <t>チイキ</t>
    </rPh>
    <rPh sb="8" eb="10">
      <t>カツドウ</t>
    </rPh>
    <rPh sb="18" eb="21">
      <t>シンコイワ</t>
    </rPh>
    <phoneticPr fontId="2"/>
  </si>
  <si>
    <t>［９］３（６）新小岩地域活動センター（にこわ新小岩）</t>
    <rPh sb="7" eb="10">
      <t>シンコイワ</t>
    </rPh>
    <rPh sb="10" eb="12">
      <t>チイキ</t>
    </rPh>
    <rPh sb="12" eb="14">
      <t>カツドウ</t>
    </rPh>
    <rPh sb="22" eb="25">
      <t>シンコイワ</t>
    </rPh>
    <phoneticPr fontId="2"/>
  </si>
  <si>
    <t>（人事課）</t>
    <phoneticPr fontId="4"/>
  </si>
  <si>
    <t>（税務課）</t>
    <phoneticPr fontId="2"/>
  </si>
  <si>
    <t>（国保年金課）</t>
    <phoneticPr fontId="2"/>
  </si>
  <si>
    <t>（保健予防課）</t>
    <phoneticPr fontId="2"/>
  </si>
  <si>
    <t>（高齢者支援課）</t>
    <phoneticPr fontId="2"/>
  </si>
  <si>
    <t>（福祉管理課）</t>
    <phoneticPr fontId="2"/>
  </si>
  <si>
    <t>（放課後支援課）</t>
    <phoneticPr fontId="4"/>
  </si>
  <si>
    <t>（次ぺージヘ続く）</t>
    <phoneticPr fontId="2"/>
  </si>
  <si>
    <t>（教育総務課・学務課・指導室）</t>
    <phoneticPr fontId="2"/>
  </si>
  <si>
    <t>（生涯学習課）</t>
    <phoneticPr fontId="2"/>
  </si>
  <si>
    <t>（住環境整備課）</t>
    <phoneticPr fontId="2"/>
  </si>
  <si>
    <t>（政策企画課）</t>
    <phoneticPr fontId="2"/>
  </si>
  <si>
    <t>（環境課）</t>
    <phoneticPr fontId="2"/>
  </si>
  <si>
    <t>（文化国際課）</t>
    <phoneticPr fontId="2"/>
  </si>
  <si>
    <t>令和2年</t>
    <rPh sb="0" eb="2">
      <t>レイワ</t>
    </rPh>
    <rPh sb="3" eb="4">
      <t>ネン</t>
    </rPh>
    <phoneticPr fontId="26"/>
  </si>
  <si>
    <t>平成26</t>
    <rPh sb="0" eb="2">
      <t>ヘイセイ</t>
    </rPh>
    <phoneticPr fontId="2"/>
  </si>
  <si>
    <t>平成31年</t>
    <rPh sb="0" eb="2">
      <t>ヘイセイ</t>
    </rPh>
    <rPh sb="4" eb="5">
      <t>ネン</t>
    </rPh>
    <phoneticPr fontId="26"/>
  </si>
  <si>
    <t>（平成17年は7月1日現在）</t>
    <phoneticPr fontId="2"/>
  </si>
  <si>
    <t>（その他は各年5月1日現在）</t>
    <phoneticPr fontId="2"/>
  </si>
  <si>
    <t>注１：ひとり暮らし高齢者及び75歳以上の方のみの世帯実態調査報告書による。</t>
    <rPh sb="0" eb="1">
      <t>チュウ</t>
    </rPh>
    <rPh sb="6" eb="7">
      <t>グ</t>
    </rPh>
    <rPh sb="9" eb="12">
      <t>コウレイシャ</t>
    </rPh>
    <rPh sb="12" eb="13">
      <t>オヨ</t>
    </rPh>
    <rPh sb="16" eb="19">
      <t>サイイジョウ</t>
    </rPh>
    <rPh sb="20" eb="21">
      <t>カタ</t>
    </rPh>
    <rPh sb="24" eb="26">
      <t>セタイ</t>
    </rPh>
    <rPh sb="26" eb="28">
      <t>ジッタイ</t>
    </rPh>
    <rPh sb="28" eb="30">
      <t>チョウサ</t>
    </rPh>
    <rPh sb="30" eb="33">
      <t>ホウコクショ</t>
    </rPh>
    <phoneticPr fontId="26"/>
  </si>
  <si>
    <t>　　　・日中は介護等で親族がいるが、夜になると帰宅してしまう。</t>
  </si>
  <si>
    <t>　　　・同じ敷地内に住んでいるが、棟が分かれている。</t>
  </si>
  <si>
    <t>　　　・同じマンション、アパートに住んでいるが、部屋番号が違う。</t>
  </si>
  <si>
    <t>注２：ひとり暮らし高齢者の定義は、65歳以上で起居をともにする家族などがいない方（事実上単身の方）であり、</t>
    <rPh sb="0" eb="1">
      <t>チュウ</t>
    </rPh>
    <phoneticPr fontId="4"/>
  </si>
  <si>
    <t>　　　次の方も「ひとり暮らし高齢者」に含む。</t>
    <phoneticPr fontId="4"/>
  </si>
  <si>
    <t>-</t>
    <phoneticPr fontId="2"/>
  </si>
  <si>
    <t>情報公開・
個人情報保護審議会</t>
  </si>
  <si>
    <t>-</t>
    <phoneticPr fontId="2"/>
  </si>
  <si>
    <t>葛飾区環境審議会</t>
  </si>
  <si>
    <t>学識経験者4名、区内関係団体の代表9名、大学代表4名、公募区民3名</t>
    <rPh sb="0" eb="2">
      <t>ガクシキ</t>
    </rPh>
    <rPh sb="2" eb="5">
      <t>ケイケンシャ</t>
    </rPh>
    <rPh sb="6" eb="7">
      <t>メイ</t>
    </rPh>
    <rPh sb="8" eb="10">
      <t>クナイ</t>
    </rPh>
    <rPh sb="10" eb="12">
      <t>カンケイ</t>
    </rPh>
    <rPh sb="12" eb="14">
      <t>ダンタイ</t>
    </rPh>
    <rPh sb="15" eb="17">
      <t>ダイヒョウ</t>
    </rPh>
    <rPh sb="18" eb="19">
      <t>メイ</t>
    </rPh>
    <rPh sb="20" eb="22">
      <t>ダイガク</t>
    </rPh>
    <rPh sb="22" eb="24">
      <t>ダイヒョウ</t>
    </rPh>
    <rPh sb="25" eb="26">
      <t>メイ</t>
    </rPh>
    <rPh sb="27" eb="29">
      <t>コウボ</t>
    </rPh>
    <rPh sb="29" eb="31">
      <t>クミン</t>
    </rPh>
    <rPh sb="32" eb="33">
      <t>メイ</t>
    </rPh>
    <phoneticPr fontId="5"/>
  </si>
  <si>
    <t>環境課</t>
    <rPh sb="0" eb="2">
      <t>カンキョウ</t>
    </rPh>
    <rPh sb="2" eb="3">
      <t>カ</t>
    </rPh>
    <phoneticPr fontId="13"/>
  </si>
  <si>
    <t>学識経験者5名（うち1名会長）、副区長2名､区職員2名</t>
  </si>
  <si>
    <t>区の実情に通ずる者13名</t>
  </si>
  <si>
    <t>学識経験者3名､弁護士3名</t>
  </si>
  <si>
    <t>　　</t>
    <phoneticPr fontId="2"/>
  </si>
  <si>
    <t>令和2年</t>
    <rPh sb="0" eb="1">
      <t>レイ</t>
    </rPh>
    <rPh sb="1" eb="2">
      <t>ワ</t>
    </rPh>
    <rPh sb="3" eb="4">
      <t>ネン</t>
    </rPh>
    <phoneticPr fontId="26"/>
  </si>
  <si>
    <t>注１：主事等のその他には幼稚園長、指導主事を含む。</t>
    <rPh sb="0" eb="1">
      <t>チュウ</t>
    </rPh>
    <rPh sb="3" eb="5">
      <t>シュジ</t>
    </rPh>
    <rPh sb="5" eb="6">
      <t>トウ</t>
    </rPh>
    <rPh sb="9" eb="10">
      <t>タ</t>
    </rPh>
    <rPh sb="12" eb="15">
      <t>ヨウチエン</t>
    </rPh>
    <rPh sb="15" eb="16">
      <t>チョウ</t>
    </rPh>
    <rPh sb="17" eb="19">
      <t>シドウ</t>
    </rPh>
    <rPh sb="19" eb="21">
      <t>シュジ</t>
    </rPh>
    <rPh sb="22" eb="23">
      <t>フク</t>
    </rPh>
    <phoneticPr fontId="26"/>
  </si>
  <si>
    <t>注２：職種の区分は、職員の職名に関する規則に規定する職務名による。</t>
    <rPh sb="0" eb="1">
      <t>チュウ</t>
    </rPh>
    <rPh sb="3" eb="5">
      <t>ショクシュ</t>
    </rPh>
    <rPh sb="6" eb="8">
      <t>クブン</t>
    </rPh>
    <rPh sb="10" eb="12">
      <t>ショクイン</t>
    </rPh>
    <rPh sb="13" eb="15">
      <t>ショクメイ</t>
    </rPh>
    <rPh sb="16" eb="17">
      <t>カン</t>
    </rPh>
    <rPh sb="19" eb="21">
      <t>キソク</t>
    </rPh>
    <rPh sb="22" eb="24">
      <t>キテイ</t>
    </rPh>
    <rPh sb="26" eb="28">
      <t>ショクム</t>
    </rPh>
    <rPh sb="28" eb="29">
      <t>メイ</t>
    </rPh>
    <phoneticPr fontId="26"/>
  </si>
  <si>
    <t>* 地区センター</t>
    <rPh sb="2" eb="4">
      <t>チク</t>
    </rPh>
    <phoneticPr fontId="26"/>
  </si>
  <si>
    <t>* 新小岩地域活動センター</t>
    <rPh sb="2" eb="5">
      <t>シンコイワ</t>
    </rPh>
    <rPh sb="5" eb="7">
      <t>チイキ</t>
    </rPh>
    <rPh sb="7" eb="9">
      <t>カツドウ</t>
    </rPh>
    <phoneticPr fontId="26"/>
  </si>
  <si>
    <t>* 区民事務所</t>
    <rPh sb="2" eb="4">
      <t>クミン</t>
    </rPh>
    <rPh sb="4" eb="6">
      <t>ジム</t>
    </rPh>
    <rPh sb="6" eb="7">
      <t>ショ</t>
    </rPh>
    <phoneticPr fontId="26"/>
  </si>
  <si>
    <t>危機管理課</t>
    <rPh sb="0" eb="2">
      <t>キキ</t>
    </rPh>
    <rPh sb="2" eb="4">
      <t>カンリ</t>
    </rPh>
    <rPh sb="4" eb="5">
      <t>カ</t>
    </rPh>
    <phoneticPr fontId="26"/>
  </si>
  <si>
    <t>地域防災課</t>
    <rPh sb="0" eb="2">
      <t>チイキ</t>
    </rPh>
    <rPh sb="2" eb="4">
      <t>ボウサイ</t>
    </rPh>
    <rPh sb="4" eb="5">
      <t>カ</t>
    </rPh>
    <phoneticPr fontId="26"/>
  </si>
  <si>
    <t>生活安全課</t>
    <rPh sb="0" eb="2">
      <t>セイカツ</t>
    </rPh>
    <rPh sb="2" eb="4">
      <t>アンゼン</t>
    </rPh>
    <rPh sb="4" eb="5">
      <t>カ</t>
    </rPh>
    <phoneticPr fontId="26"/>
  </si>
  <si>
    <t>* 文化国際課</t>
    <rPh sb="2" eb="4">
      <t>ブンカ</t>
    </rPh>
    <rPh sb="4" eb="6">
      <t>コクサイ</t>
    </rPh>
    <rPh sb="6" eb="7">
      <t>カ</t>
    </rPh>
    <phoneticPr fontId="26"/>
  </si>
  <si>
    <t>産業観光部</t>
    <rPh sb="0" eb="2">
      <t>サンギョウ</t>
    </rPh>
    <rPh sb="2" eb="4">
      <t>カンコウ</t>
    </rPh>
    <rPh sb="4" eb="5">
      <t>ブ</t>
    </rPh>
    <phoneticPr fontId="26"/>
  </si>
  <si>
    <t>* 産業経済課</t>
    <rPh sb="4" eb="6">
      <t>ケイザイ</t>
    </rPh>
    <phoneticPr fontId="26"/>
  </si>
  <si>
    <t>* 消費生活センター</t>
    <rPh sb="2" eb="4">
      <t>ショウヒ</t>
    </rPh>
    <rPh sb="4" eb="6">
      <t>セイカツ</t>
    </rPh>
    <phoneticPr fontId="26"/>
  </si>
  <si>
    <t>* 観光課</t>
    <rPh sb="2" eb="5">
      <t>カンコウカ</t>
    </rPh>
    <phoneticPr fontId="26"/>
  </si>
  <si>
    <t>環境部</t>
    <rPh sb="0" eb="3">
      <t>カンキョウブ</t>
    </rPh>
    <phoneticPr fontId="26"/>
  </si>
  <si>
    <t>環境課</t>
    <rPh sb="0" eb="2">
      <t>カンキョウ</t>
    </rPh>
    <rPh sb="2" eb="3">
      <t>カ</t>
    </rPh>
    <phoneticPr fontId="26"/>
  </si>
  <si>
    <t>くらしのまるごと相談課</t>
    <rPh sb="8" eb="10">
      <t>ソウダン</t>
    </rPh>
    <rPh sb="10" eb="11">
      <t>カ</t>
    </rPh>
    <phoneticPr fontId="26"/>
  </si>
  <si>
    <t>健康部</t>
    <rPh sb="0" eb="2">
      <t>ケンコウ</t>
    </rPh>
    <rPh sb="2" eb="3">
      <t>ブ</t>
    </rPh>
    <phoneticPr fontId="26"/>
  </si>
  <si>
    <t>* 地域保健課</t>
    <rPh sb="2" eb="4">
      <t>チイキ</t>
    </rPh>
    <rPh sb="4" eb="6">
      <t>ホケン</t>
    </rPh>
    <rPh sb="6" eb="7">
      <t>カ</t>
    </rPh>
    <phoneticPr fontId="26"/>
  </si>
  <si>
    <t>* 青戸保健センター</t>
    <rPh sb="2" eb="4">
      <t>アオト</t>
    </rPh>
    <rPh sb="4" eb="6">
      <t>ホケン</t>
    </rPh>
    <phoneticPr fontId="26"/>
  </si>
  <si>
    <t>* 金町保健センター</t>
    <rPh sb="2" eb="4">
      <t>カナマチ</t>
    </rPh>
    <rPh sb="4" eb="6">
      <t>ホケン</t>
    </rPh>
    <phoneticPr fontId="26"/>
  </si>
  <si>
    <t>子育て支援部</t>
    <rPh sb="0" eb="1">
      <t>コ</t>
    </rPh>
    <rPh sb="1" eb="2">
      <t>ソダ</t>
    </rPh>
    <rPh sb="3" eb="5">
      <t>シエン</t>
    </rPh>
    <rPh sb="5" eb="6">
      <t>ブ</t>
    </rPh>
    <phoneticPr fontId="26"/>
  </si>
  <si>
    <t>子育て政策課</t>
    <rPh sb="0" eb="2">
      <t>コソダ</t>
    </rPh>
    <rPh sb="3" eb="6">
      <t>セイサクカ</t>
    </rPh>
    <phoneticPr fontId="26"/>
  </si>
  <si>
    <t>* 子ども未来プラザ</t>
    <rPh sb="2" eb="3">
      <t>コ</t>
    </rPh>
    <rPh sb="5" eb="7">
      <t>ミライ</t>
    </rPh>
    <phoneticPr fontId="26"/>
  </si>
  <si>
    <t>子育て応援課</t>
    <rPh sb="0" eb="2">
      <t>コソダ</t>
    </rPh>
    <rPh sb="3" eb="5">
      <t>オウエン</t>
    </rPh>
    <rPh sb="5" eb="6">
      <t>カ</t>
    </rPh>
    <phoneticPr fontId="26"/>
  </si>
  <si>
    <t>子育て施設支援課</t>
    <rPh sb="0" eb="2">
      <t>コソダ</t>
    </rPh>
    <rPh sb="3" eb="5">
      <t>シセツ</t>
    </rPh>
    <rPh sb="5" eb="7">
      <t>シエン</t>
    </rPh>
    <rPh sb="7" eb="8">
      <t>カ</t>
    </rPh>
    <phoneticPr fontId="26"/>
  </si>
  <si>
    <t>保育課</t>
    <rPh sb="0" eb="2">
      <t>ホイク</t>
    </rPh>
    <rPh sb="2" eb="3">
      <t>カ</t>
    </rPh>
    <phoneticPr fontId="26"/>
  </si>
  <si>
    <t>* 子ども家庭支援課</t>
    <rPh sb="2" eb="3">
      <t>コ</t>
    </rPh>
    <rPh sb="5" eb="7">
      <t>カテイ</t>
    </rPh>
    <rPh sb="7" eb="9">
      <t>シエン</t>
    </rPh>
    <rPh sb="9" eb="10">
      <t>カ</t>
    </rPh>
    <phoneticPr fontId="26"/>
  </si>
  <si>
    <t>* 児童相談所開設準備室</t>
    <rPh sb="2" eb="4">
      <t>ジドウ</t>
    </rPh>
    <rPh sb="4" eb="6">
      <t>ソウダン</t>
    </rPh>
    <rPh sb="6" eb="7">
      <t>ジョ</t>
    </rPh>
    <rPh sb="7" eb="9">
      <t>カイセツ</t>
    </rPh>
    <rPh sb="9" eb="12">
      <t>ジュンビシツ</t>
    </rPh>
    <phoneticPr fontId="26"/>
  </si>
  <si>
    <t>都市整備部</t>
    <rPh sb="0" eb="2">
      <t>トシ</t>
    </rPh>
    <rPh sb="2" eb="4">
      <t>セイビ</t>
    </rPh>
    <rPh sb="4" eb="5">
      <t>ブ</t>
    </rPh>
    <phoneticPr fontId="26"/>
  </si>
  <si>
    <t>調整課</t>
    <rPh sb="0" eb="2">
      <t>チョウセイ</t>
    </rPh>
    <rPh sb="2" eb="3">
      <t>カ</t>
    </rPh>
    <phoneticPr fontId="26"/>
  </si>
  <si>
    <t>交通政策課</t>
    <rPh sb="0" eb="2">
      <t>コウツウ</t>
    </rPh>
    <rPh sb="2" eb="5">
      <t>セイサクカ</t>
    </rPh>
    <phoneticPr fontId="26"/>
  </si>
  <si>
    <t>都市計画課</t>
    <rPh sb="0" eb="2">
      <t>トシ</t>
    </rPh>
    <rPh sb="2" eb="4">
      <t>ケイカク</t>
    </rPh>
    <rPh sb="4" eb="5">
      <t>カ</t>
    </rPh>
    <phoneticPr fontId="26"/>
  </si>
  <si>
    <t>住環境整備課</t>
    <rPh sb="0" eb="1">
      <t>ジュウ</t>
    </rPh>
    <rPh sb="1" eb="3">
      <t>カンキョウ</t>
    </rPh>
    <rPh sb="3" eb="5">
      <t>セイビ</t>
    </rPh>
    <phoneticPr fontId="26"/>
  </si>
  <si>
    <t>道路建設課</t>
    <rPh sb="0" eb="2">
      <t>ドウロ</t>
    </rPh>
    <rPh sb="2" eb="4">
      <t>ケンセツ</t>
    </rPh>
    <rPh sb="4" eb="5">
      <t>カ</t>
    </rPh>
    <phoneticPr fontId="26"/>
  </si>
  <si>
    <t>* 道路補修課</t>
    <rPh sb="2" eb="4">
      <t>ドウロ</t>
    </rPh>
    <rPh sb="4" eb="6">
      <t>ホシュウ</t>
    </rPh>
    <rPh sb="6" eb="7">
      <t>カ</t>
    </rPh>
    <phoneticPr fontId="26"/>
  </si>
  <si>
    <t>* 公園課</t>
    <rPh sb="2" eb="4">
      <t>コウエン</t>
    </rPh>
    <rPh sb="4" eb="5">
      <t>カ</t>
    </rPh>
    <phoneticPr fontId="26"/>
  </si>
  <si>
    <t>会計管理室</t>
    <rPh sb="0" eb="2">
      <t>カイケイ</t>
    </rPh>
    <rPh sb="2" eb="4">
      <t>カンリ</t>
    </rPh>
    <rPh sb="4" eb="5">
      <t>シツ</t>
    </rPh>
    <phoneticPr fontId="26"/>
  </si>
  <si>
    <t>教育委員会事務局</t>
    <rPh sb="0" eb="2">
      <t>キョウイク</t>
    </rPh>
    <rPh sb="2" eb="5">
      <t>イインカイ</t>
    </rPh>
    <phoneticPr fontId="26"/>
  </si>
  <si>
    <t>* 教育総務課調理分室</t>
    <rPh sb="2" eb="4">
      <t>キョウイク</t>
    </rPh>
    <rPh sb="4" eb="7">
      <t>ソウムカ</t>
    </rPh>
    <rPh sb="7" eb="9">
      <t>チョウリ</t>
    </rPh>
    <rPh sb="9" eb="11">
      <t>ブンシツ</t>
    </rPh>
    <phoneticPr fontId="26"/>
  </si>
  <si>
    <t>* 教育総務課 学校施設開放係</t>
  </si>
  <si>
    <t>地域教育課</t>
    <rPh sb="0" eb="2">
      <t>チイキ</t>
    </rPh>
    <rPh sb="2" eb="4">
      <t>キョウイク</t>
    </rPh>
    <rPh sb="4" eb="5">
      <t>カ</t>
    </rPh>
    <phoneticPr fontId="26"/>
  </si>
  <si>
    <t>放課後支援課</t>
    <rPh sb="0" eb="3">
      <t>ホウカゴ</t>
    </rPh>
    <rPh sb="3" eb="5">
      <t>シエン</t>
    </rPh>
    <rPh sb="5" eb="6">
      <t>カ</t>
    </rPh>
    <phoneticPr fontId="26"/>
  </si>
  <si>
    <t>* 中央図書館</t>
    <rPh sb="2" eb="4">
      <t>チュウオウ</t>
    </rPh>
    <rPh sb="4" eb="7">
      <t>トショカン</t>
    </rPh>
    <phoneticPr fontId="26"/>
  </si>
  <si>
    <t>* 小学校</t>
    <rPh sb="2" eb="5">
      <t>ショウガッコウ</t>
    </rPh>
    <phoneticPr fontId="26"/>
  </si>
  <si>
    <t>* 保田しおさい学校</t>
    <rPh sb="2" eb="4">
      <t>ヤスダ</t>
    </rPh>
    <rPh sb="8" eb="10">
      <t>ガッコウ</t>
    </rPh>
    <phoneticPr fontId="26"/>
  </si>
  <si>
    <t>* 中学校</t>
    <rPh sb="2" eb="5">
      <t>チュウガッコウ</t>
    </rPh>
    <phoneticPr fontId="26"/>
  </si>
  <si>
    <t>* 幼稚園</t>
    <rPh sb="2" eb="5">
      <t>ヨウチエン</t>
    </rPh>
    <phoneticPr fontId="26"/>
  </si>
  <si>
    <r>
      <t>教育総務課</t>
    </r>
    <r>
      <rPr>
        <sz val="10"/>
        <color theme="1"/>
        <rFont val="ＭＳ Ｐゴシック"/>
        <family val="3"/>
        <charset val="128"/>
      </rPr>
      <t>（学校施設開放係を除く）</t>
    </r>
    <rPh sb="0" eb="2">
      <t>キョウイク</t>
    </rPh>
    <rPh sb="2" eb="4">
      <t>ソウム</t>
    </rPh>
    <rPh sb="6" eb="8">
      <t>ガッコウ</t>
    </rPh>
    <rPh sb="8" eb="10">
      <t>シセツ</t>
    </rPh>
    <rPh sb="10" eb="12">
      <t>カイホウ</t>
    </rPh>
    <rPh sb="12" eb="13">
      <t>カカリ</t>
    </rPh>
    <phoneticPr fontId="26"/>
  </si>
  <si>
    <t>注１：＊印の所属は本庁舎外の施設。</t>
    <rPh sb="0" eb="1">
      <t>チュウ</t>
    </rPh>
    <rPh sb="4" eb="5">
      <t>シルシ</t>
    </rPh>
    <rPh sb="6" eb="8">
      <t>ショゾク</t>
    </rPh>
    <rPh sb="9" eb="12">
      <t>ホンチョウシャ</t>
    </rPh>
    <rPh sb="12" eb="13">
      <t>ソト</t>
    </rPh>
    <rPh sb="14" eb="16">
      <t>シセツ</t>
    </rPh>
    <phoneticPr fontId="26"/>
  </si>
  <si>
    <t>注２：主事等のその他には幼稚園長2名（幼稚園）、指導主事5名（教育委員会事務局指導室）を含む。</t>
    <rPh sb="0" eb="1">
      <t>チュウ</t>
    </rPh>
    <rPh sb="3" eb="5">
      <t>シュジ</t>
    </rPh>
    <rPh sb="5" eb="6">
      <t>トウ</t>
    </rPh>
    <rPh sb="9" eb="10">
      <t>タ</t>
    </rPh>
    <rPh sb="12" eb="15">
      <t>ヨウチエン</t>
    </rPh>
    <rPh sb="15" eb="16">
      <t>チョウ</t>
    </rPh>
    <rPh sb="17" eb="18">
      <t>メイ</t>
    </rPh>
    <rPh sb="19" eb="22">
      <t>ヨウチエン</t>
    </rPh>
    <rPh sb="24" eb="26">
      <t>シドウ</t>
    </rPh>
    <rPh sb="26" eb="28">
      <t>シュジ</t>
    </rPh>
    <rPh sb="29" eb="30">
      <t>メイ</t>
    </rPh>
    <rPh sb="31" eb="33">
      <t>キョウイク</t>
    </rPh>
    <rPh sb="33" eb="36">
      <t>イインカイ</t>
    </rPh>
    <rPh sb="36" eb="39">
      <t>ジムキョク</t>
    </rPh>
    <rPh sb="39" eb="41">
      <t>シドウ</t>
    </rPh>
    <rPh sb="41" eb="42">
      <t>シツ</t>
    </rPh>
    <rPh sb="44" eb="45">
      <t>フク</t>
    </rPh>
    <phoneticPr fontId="26"/>
  </si>
  <si>
    <t>総務係、区政情報係、法規担当係（２）、総合庁舎整備担当係（２）</t>
    <rPh sb="0" eb="2">
      <t>ソウム</t>
    </rPh>
    <rPh sb="2" eb="3">
      <t>カカリ</t>
    </rPh>
    <rPh sb="4" eb="6">
      <t>クセイ</t>
    </rPh>
    <rPh sb="6" eb="8">
      <t>ジョウホウ</t>
    </rPh>
    <rPh sb="8" eb="9">
      <t>ガカリ</t>
    </rPh>
    <rPh sb="10" eb="12">
      <t>ホウキ</t>
    </rPh>
    <rPh sb="12" eb="14">
      <t>タントウ</t>
    </rPh>
    <rPh sb="14" eb="15">
      <t>ガカリ</t>
    </rPh>
    <rPh sb="19" eb="21">
      <t>ソウゴウ</t>
    </rPh>
    <rPh sb="21" eb="23">
      <t>チョウシャ</t>
    </rPh>
    <rPh sb="23" eb="25">
      <t>セイビ</t>
    </rPh>
    <rPh sb="25" eb="27">
      <t>タントウ</t>
    </rPh>
    <rPh sb="27" eb="28">
      <t>カカリ</t>
    </rPh>
    <phoneticPr fontId="4"/>
  </si>
  <si>
    <t>企画係、施設整備法人指導係、地域福祉係</t>
    <rPh sb="0" eb="2">
      <t>キカク</t>
    </rPh>
    <rPh sb="2" eb="3">
      <t>カカリ</t>
    </rPh>
    <rPh sb="4" eb="6">
      <t>シセツ</t>
    </rPh>
    <rPh sb="6" eb="8">
      <t>セイビ</t>
    </rPh>
    <rPh sb="8" eb="10">
      <t>ホウジン</t>
    </rPh>
    <rPh sb="10" eb="12">
      <t>シドウ</t>
    </rPh>
    <rPh sb="12" eb="13">
      <t>カカリ</t>
    </rPh>
    <rPh sb="14" eb="16">
      <t>チイキ</t>
    </rPh>
    <rPh sb="16" eb="18">
      <t>フクシ</t>
    </rPh>
    <rPh sb="18" eb="19">
      <t>ガカリ</t>
    </rPh>
    <phoneticPr fontId="4"/>
  </si>
  <si>
    <t>くらしのまるごと相談課</t>
    <rPh sb="8" eb="10">
      <t>ソウダン</t>
    </rPh>
    <rPh sb="10" eb="11">
      <t>カ</t>
    </rPh>
    <phoneticPr fontId="4"/>
  </si>
  <si>
    <t>企画調整係、支援係</t>
    <rPh sb="0" eb="2">
      <t>キカク</t>
    </rPh>
    <rPh sb="2" eb="4">
      <t>チョウセイ</t>
    </rPh>
    <rPh sb="4" eb="5">
      <t>カカリ</t>
    </rPh>
    <rPh sb="6" eb="8">
      <t>シエン</t>
    </rPh>
    <rPh sb="8" eb="9">
      <t>カカリ</t>
    </rPh>
    <phoneticPr fontId="4"/>
  </si>
  <si>
    <t>管理係、事業者係、</t>
    <rPh sb="0" eb="2">
      <t>カンリ</t>
    </rPh>
    <rPh sb="2" eb="3">
      <t>カカリ</t>
    </rPh>
    <rPh sb="4" eb="7">
      <t>ジギョウシャ</t>
    </rPh>
    <rPh sb="7" eb="8">
      <t>カカリ</t>
    </rPh>
    <phoneticPr fontId="4"/>
  </si>
  <si>
    <t>自立支援担当係</t>
    <rPh sb="0" eb="2">
      <t>ジリツ</t>
    </rPh>
    <rPh sb="2" eb="4">
      <t>シエン</t>
    </rPh>
    <rPh sb="4" eb="6">
      <t>タントウ</t>
    </rPh>
    <rPh sb="6" eb="7">
      <t>カカリ</t>
    </rPh>
    <phoneticPr fontId="4"/>
  </si>
  <si>
    <t>中国帰国者支援担当係</t>
    <phoneticPr fontId="4"/>
  </si>
  <si>
    <t>地域医療係</t>
    <rPh sb="0" eb="2">
      <t>チイキ</t>
    </rPh>
    <rPh sb="2" eb="4">
      <t>イリョウ</t>
    </rPh>
    <rPh sb="4" eb="5">
      <t>カカリ</t>
    </rPh>
    <phoneticPr fontId="4"/>
  </si>
  <si>
    <t>健康長寿推進担当係、</t>
    <rPh sb="0" eb="2">
      <t>ケンコウ</t>
    </rPh>
    <rPh sb="2" eb="4">
      <t>チョウジュ</t>
    </rPh>
    <rPh sb="4" eb="6">
      <t>スイシン</t>
    </rPh>
    <rPh sb="6" eb="8">
      <t>タントウ</t>
    </rPh>
    <rPh sb="8" eb="9">
      <t>カカリ</t>
    </rPh>
    <phoneticPr fontId="4"/>
  </si>
  <si>
    <t>感染症予防係</t>
    <rPh sb="0" eb="3">
      <t>カンセンショウ</t>
    </rPh>
    <rPh sb="3" eb="5">
      <t>ヨボウ</t>
    </rPh>
    <rPh sb="5" eb="6">
      <t>カカリ</t>
    </rPh>
    <phoneticPr fontId="4"/>
  </si>
  <si>
    <t>子育て政策課</t>
    <rPh sb="0" eb="2">
      <t>コソダ</t>
    </rPh>
    <rPh sb="3" eb="6">
      <t>セイサクカ</t>
    </rPh>
    <phoneticPr fontId="4"/>
  </si>
  <si>
    <t>管理係、子ども・子育て計画係、施設整備係、児童館（２５）、</t>
    <rPh sb="0" eb="2">
      <t>カンリ</t>
    </rPh>
    <rPh sb="2" eb="3">
      <t>カカリ</t>
    </rPh>
    <rPh sb="4" eb="5">
      <t>コ</t>
    </rPh>
    <rPh sb="8" eb="10">
      <t>コソダ</t>
    </rPh>
    <rPh sb="11" eb="13">
      <t>ケイカク</t>
    </rPh>
    <rPh sb="13" eb="14">
      <t>カカリ</t>
    </rPh>
    <rPh sb="15" eb="17">
      <t>シセツ</t>
    </rPh>
    <rPh sb="17" eb="19">
      <t>セイビ</t>
    </rPh>
    <rPh sb="19" eb="20">
      <t>カカリ</t>
    </rPh>
    <rPh sb="21" eb="24">
      <t>ジドウカン</t>
    </rPh>
    <phoneticPr fontId="4"/>
  </si>
  <si>
    <t>学童保育クラブ（２０）、子ども未来プラザ（２）</t>
    <rPh sb="12" eb="13">
      <t>コ</t>
    </rPh>
    <rPh sb="15" eb="17">
      <t>ミライ</t>
    </rPh>
    <phoneticPr fontId="4"/>
  </si>
  <si>
    <t>子ども・子育て計画担当課長</t>
    <rPh sb="0" eb="1">
      <t>コ</t>
    </rPh>
    <rPh sb="4" eb="6">
      <t>コソダ</t>
    </rPh>
    <rPh sb="7" eb="9">
      <t>ケイカク</t>
    </rPh>
    <rPh sb="9" eb="11">
      <t>タントウ</t>
    </rPh>
    <rPh sb="11" eb="13">
      <t>カチョウ</t>
    </rPh>
    <phoneticPr fontId="4"/>
  </si>
  <si>
    <t>子育て応援課</t>
    <rPh sb="3" eb="5">
      <t>オウエン</t>
    </rPh>
    <phoneticPr fontId="4"/>
  </si>
  <si>
    <t>子育て応援係、児童手当係、</t>
    <rPh sb="3" eb="5">
      <t>オウエン</t>
    </rPh>
    <rPh sb="7" eb="9">
      <t>ジドウ</t>
    </rPh>
    <rPh sb="9" eb="11">
      <t>テアテ</t>
    </rPh>
    <rPh sb="11" eb="12">
      <t>カカリ</t>
    </rPh>
    <phoneticPr fontId="4"/>
  </si>
  <si>
    <t>子育て施設支援課</t>
    <rPh sb="0" eb="2">
      <t>コソダ</t>
    </rPh>
    <rPh sb="3" eb="5">
      <t>シセツ</t>
    </rPh>
    <rPh sb="5" eb="7">
      <t>シエン</t>
    </rPh>
    <rPh sb="7" eb="8">
      <t>カ</t>
    </rPh>
    <phoneticPr fontId="4"/>
  </si>
  <si>
    <t>施設支援係、私立保育所係、私立幼稚園係、指導検査係</t>
    <rPh sb="0" eb="2">
      <t>シセツ</t>
    </rPh>
    <rPh sb="2" eb="4">
      <t>シエン</t>
    </rPh>
    <rPh sb="4" eb="5">
      <t>カカリ</t>
    </rPh>
    <rPh sb="6" eb="8">
      <t>シリツ</t>
    </rPh>
    <rPh sb="8" eb="10">
      <t>ホイク</t>
    </rPh>
    <rPh sb="10" eb="11">
      <t>ジョ</t>
    </rPh>
    <rPh sb="11" eb="12">
      <t>カカリ</t>
    </rPh>
    <rPh sb="13" eb="15">
      <t>シリツ</t>
    </rPh>
    <rPh sb="15" eb="18">
      <t>ヨウチエン</t>
    </rPh>
    <rPh sb="18" eb="19">
      <t>カカリ</t>
    </rPh>
    <rPh sb="20" eb="22">
      <t>シドウ</t>
    </rPh>
    <rPh sb="22" eb="24">
      <t>ケンサ</t>
    </rPh>
    <rPh sb="24" eb="25">
      <t>カカリ</t>
    </rPh>
    <phoneticPr fontId="4"/>
  </si>
  <si>
    <t>保育管理係、入園相談係、保育所（３２）</t>
    <rPh sb="0" eb="2">
      <t>ホイク</t>
    </rPh>
    <rPh sb="2" eb="4">
      <t>カンリ</t>
    </rPh>
    <rPh sb="4" eb="5">
      <t>カカリ</t>
    </rPh>
    <rPh sb="6" eb="8">
      <t>ニュウエン</t>
    </rPh>
    <rPh sb="8" eb="10">
      <t>ソウダン</t>
    </rPh>
    <rPh sb="10" eb="11">
      <t>カカリ</t>
    </rPh>
    <rPh sb="12" eb="14">
      <t>ホイク</t>
    </rPh>
    <rPh sb="14" eb="15">
      <t>ショ</t>
    </rPh>
    <phoneticPr fontId="4"/>
  </si>
  <si>
    <t>管理係、子ども家庭第一係、子ども家庭第二係、金町子どもセンター係、</t>
    <rPh sb="0" eb="2">
      <t>カンリ</t>
    </rPh>
    <rPh sb="2" eb="3">
      <t>カカリ</t>
    </rPh>
    <rPh sb="4" eb="5">
      <t>コ</t>
    </rPh>
    <rPh sb="7" eb="9">
      <t>カテイ</t>
    </rPh>
    <rPh sb="9" eb="11">
      <t>ダイイチ</t>
    </rPh>
    <rPh sb="11" eb="12">
      <t>カカリ</t>
    </rPh>
    <rPh sb="13" eb="14">
      <t>コ</t>
    </rPh>
    <rPh sb="16" eb="18">
      <t>カテイ</t>
    </rPh>
    <rPh sb="18" eb="20">
      <t>ダイニ</t>
    </rPh>
    <rPh sb="20" eb="21">
      <t>カカリ</t>
    </rPh>
    <rPh sb="22" eb="24">
      <t>カナマチ</t>
    </rPh>
    <rPh sb="24" eb="25">
      <t>コ</t>
    </rPh>
    <rPh sb="31" eb="32">
      <t>カカリ</t>
    </rPh>
    <phoneticPr fontId="4"/>
  </si>
  <si>
    <t>母子保健係、発達相談係</t>
    <rPh sb="6" eb="8">
      <t>ハッタツ</t>
    </rPh>
    <rPh sb="8" eb="10">
      <t>ソウダン</t>
    </rPh>
    <rPh sb="10" eb="11">
      <t>カカリ</t>
    </rPh>
    <phoneticPr fontId="4"/>
  </si>
  <si>
    <t>児童相談所開設準備担当係（２）、児童相談所運営準備担当係（５）、</t>
    <rPh sb="0" eb="2">
      <t>ジドウ</t>
    </rPh>
    <rPh sb="2" eb="4">
      <t>ソウダン</t>
    </rPh>
    <rPh sb="4" eb="5">
      <t>ジョ</t>
    </rPh>
    <rPh sb="5" eb="7">
      <t>カイセツ</t>
    </rPh>
    <rPh sb="7" eb="9">
      <t>ジュンビ</t>
    </rPh>
    <rPh sb="9" eb="11">
      <t>タントウ</t>
    </rPh>
    <rPh sb="11" eb="12">
      <t>カカリ</t>
    </rPh>
    <rPh sb="21" eb="23">
      <t>ウンエイ</t>
    </rPh>
    <phoneticPr fontId="4"/>
  </si>
  <si>
    <t>一時保護所運営準備担当係（３）</t>
    <rPh sb="0" eb="2">
      <t>イチジ</t>
    </rPh>
    <rPh sb="2" eb="4">
      <t>ホゴ</t>
    </rPh>
    <rPh sb="5" eb="7">
      <t>ウンエイ</t>
    </rPh>
    <phoneticPr fontId="4"/>
  </si>
  <si>
    <t>◆新金線旅客化担当課長</t>
    <rPh sb="1" eb="2">
      <t>シン</t>
    </rPh>
    <rPh sb="2" eb="3">
      <t>カネ</t>
    </rPh>
    <rPh sb="3" eb="4">
      <t>セン</t>
    </rPh>
    <rPh sb="4" eb="6">
      <t>リョカク</t>
    </rPh>
    <rPh sb="6" eb="7">
      <t>カ</t>
    </rPh>
    <rPh sb="7" eb="9">
      <t>タントウ</t>
    </rPh>
    <rPh sb="9" eb="11">
      <t>カチョウ</t>
    </rPh>
    <phoneticPr fontId="4"/>
  </si>
  <si>
    <t>立石駅北街づくり担当係、立石鉄道立体担当係、高砂地域整備担当係、</t>
    <rPh sb="0" eb="2">
      <t>タテイシ</t>
    </rPh>
    <rPh sb="2" eb="3">
      <t>エキ</t>
    </rPh>
    <rPh sb="3" eb="4">
      <t>キタ</t>
    </rPh>
    <rPh sb="4" eb="5">
      <t>マチ</t>
    </rPh>
    <rPh sb="8" eb="10">
      <t>タントウ</t>
    </rPh>
    <rPh sb="10" eb="11">
      <t>カカリ</t>
    </rPh>
    <rPh sb="12" eb="14">
      <t>タテイシ</t>
    </rPh>
    <rPh sb="14" eb="16">
      <t>テツドウ</t>
    </rPh>
    <rPh sb="16" eb="18">
      <t>リッタイ</t>
    </rPh>
    <rPh sb="18" eb="20">
      <t>タントウ</t>
    </rPh>
    <rPh sb="20" eb="21">
      <t>カカリ</t>
    </rPh>
    <rPh sb="22" eb="24">
      <t>タカサゴ</t>
    </rPh>
    <rPh sb="24" eb="26">
      <t>チイキ</t>
    </rPh>
    <rPh sb="26" eb="28">
      <t>セイビ</t>
    </rPh>
    <rPh sb="28" eb="30">
      <t>タントウ</t>
    </rPh>
    <rPh sb="30" eb="31">
      <t>カカリ</t>
    </rPh>
    <phoneticPr fontId="4"/>
  </si>
  <si>
    <t>高砂鉄道立体担当係、立石駅周辺地区街づくり事務所</t>
    <rPh sb="0" eb="2">
      <t>タカサゴ</t>
    </rPh>
    <rPh sb="2" eb="4">
      <t>テツドウ</t>
    </rPh>
    <rPh sb="4" eb="6">
      <t>リッタイ</t>
    </rPh>
    <rPh sb="6" eb="8">
      <t>タントウ</t>
    </rPh>
    <rPh sb="8" eb="9">
      <t>カカリ</t>
    </rPh>
    <rPh sb="10" eb="12">
      <t>タテイシ</t>
    </rPh>
    <rPh sb="12" eb="13">
      <t>エキ</t>
    </rPh>
    <rPh sb="13" eb="15">
      <t>シュウヘン</t>
    </rPh>
    <rPh sb="15" eb="17">
      <t>チク</t>
    </rPh>
    <rPh sb="17" eb="18">
      <t>マチ</t>
    </rPh>
    <rPh sb="21" eb="23">
      <t>ジム</t>
    </rPh>
    <rPh sb="23" eb="24">
      <t>ショ</t>
    </rPh>
    <phoneticPr fontId="4"/>
  </si>
  <si>
    <t>教育総務係、教育企画係、学校施設開放係、</t>
    <rPh sb="0" eb="2">
      <t>キョウイク</t>
    </rPh>
    <rPh sb="2" eb="4">
      <t>ソウム</t>
    </rPh>
    <rPh sb="4" eb="5">
      <t>カカリ</t>
    </rPh>
    <rPh sb="6" eb="8">
      <t>キョウイク</t>
    </rPh>
    <rPh sb="8" eb="10">
      <t>キカク</t>
    </rPh>
    <rPh sb="10" eb="11">
      <t>カカリ</t>
    </rPh>
    <rPh sb="12" eb="14">
      <t>ガッコウ</t>
    </rPh>
    <rPh sb="14" eb="16">
      <t>シセツ</t>
    </rPh>
    <rPh sb="16" eb="18">
      <t>カイホウ</t>
    </rPh>
    <rPh sb="18" eb="19">
      <t>カカリ</t>
    </rPh>
    <phoneticPr fontId="4"/>
  </si>
  <si>
    <t>生涯学習係、学び支援係、区民大学係、文化的景観係、</t>
    <rPh sb="0" eb="2">
      <t>ショウガイ</t>
    </rPh>
    <rPh sb="2" eb="4">
      <t>ガクシュウ</t>
    </rPh>
    <rPh sb="4" eb="5">
      <t>カカリ</t>
    </rPh>
    <rPh sb="6" eb="7">
      <t>マナ</t>
    </rPh>
    <rPh sb="8" eb="10">
      <t>シエン</t>
    </rPh>
    <rPh sb="10" eb="11">
      <t>カカリ</t>
    </rPh>
    <rPh sb="12" eb="14">
      <t>クミン</t>
    </rPh>
    <rPh sb="14" eb="16">
      <t>ダイガク</t>
    </rPh>
    <rPh sb="16" eb="17">
      <t>カカリ</t>
    </rPh>
    <rPh sb="18" eb="20">
      <t>ブンカ</t>
    </rPh>
    <rPh sb="20" eb="21">
      <t>テキ</t>
    </rPh>
    <rPh sb="21" eb="23">
      <t>ケイカン</t>
    </rPh>
    <rPh sb="23" eb="24">
      <t>カカリ</t>
    </rPh>
    <phoneticPr fontId="4"/>
  </si>
  <si>
    <t>郷土と天文の博物館</t>
    <phoneticPr fontId="4"/>
  </si>
  <si>
    <r>
      <t>相談係</t>
    </r>
    <r>
      <rPr>
        <sz val="11"/>
        <rFont val="ＭＳ Ｐゴシック"/>
        <family val="3"/>
        <charset val="128"/>
      </rPr>
      <t>、介護予防係</t>
    </r>
    <rPh sb="0" eb="2">
      <t>ソウダン</t>
    </rPh>
    <rPh sb="2" eb="3">
      <t>カカリ</t>
    </rPh>
    <rPh sb="4" eb="6">
      <t>カイゴ</t>
    </rPh>
    <rPh sb="6" eb="8">
      <t>ヨボウ</t>
    </rPh>
    <rPh sb="8" eb="9">
      <t>カカリ</t>
    </rPh>
    <phoneticPr fontId="4"/>
  </si>
  <si>
    <r>
      <rPr>
        <u/>
        <sz val="11"/>
        <rFont val="ＭＳ Ｐゴシック"/>
        <family val="3"/>
        <charset val="128"/>
      </rPr>
      <t>障害事業係</t>
    </r>
    <r>
      <rPr>
        <sz val="11"/>
        <rFont val="ＭＳ Ｐゴシック"/>
        <family val="3"/>
        <charset val="128"/>
      </rPr>
      <t>、給付係、審査係、相談係、</t>
    </r>
    <phoneticPr fontId="4"/>
  </si>
  <si>
    <r>
      <rPr>
        <u/>
        <sz val="11"/>
        <rFont val="ＭＳ Ｐゴシック"/>
        <family val="3"/>
        <charset val="128"/>
      </rPr>
      <t>援護係</t>
    </r>
    <r>
      <rPr>
        <sz val="11"/>
        <rFont val="ＭＳ Ｐゴシック"/>
        <family val="3"/>
        <charset val="128"/>
      </rPr>
      <t>、就労支援係</t>
    </r>
    <rPh sb="0" eb="2">
      <t>エンゴ</t>
    </rPh>
    <rPh sb="2" eb="3">
      <t>カカリ</t>
    </rPh>
    <rPh sb="4" eb="6">
      <t>シュウロウ</t>
    </rPh>
    <phoneticPr fontId="4"/>
  </si>
  <si>
    <r>
      <t>管理係</t>
    </r>
    <r>
      <rPr>
        <sz val="11"/>
        <rFont val="ＭＳ Ｐゴシック"/>
        <family val="3"/>
        <charset val="128"/>
      </rPr>
      <t>、</t>
    </r>
    <rPh sb="0" eb="2">
      <t>カンリ</t>
    </rPh>
    <rPh sb="2" eb="3">
      <t>カカリ</t>
    </rPh>
    <phoneticPr fontId="4"/>
  </si>
  <si>
    <r>
      <t>相談係</t>
    </r>
    <r>
      <rPr>
        <sz val="11"/>
        <rFont val="ＭＳ Ｐゴシック"/>
        <family val="3"/>
        <charset val="128"/>
      </rPr>
      <t>、</t>
    </r>
    <rPh sb="0" eb="2">
      <t>ソウダン</t>
    </rPh>
    <rPh sb="2" eb="3">
      <t>カカリ</t>
    </rPh>
    <phoneticPr fontId="4"/>
  </si>
  <si>
    <r>
      <t>生活第一係</t>
    </r>
    <r>
      <rPr>
        <sz val="11"/>
        <rFont val="ＭＳ Ｐゴシック"/>
        <family val="3"/>
        <charset val="128"/>
      </rPr>
      <t>、</t>
    </r>
    <rPh sb="0" eb="2">
      <t>セイカツ</t>
    </rPh>
    <rPh sb="2" eb="4">
      <t>ダイイチ</t>
    </rPh>
    <rPh sb="4" eb="5">
      <t>カカリ</t>
    </rPh>
    <phoneticPr fontId="4"/>
  </si>
  <si>
    <r>
      <t>生活第二係</t>
    </r>
    <r>
      <rPr>
        <sz val="11"/>
        <rFont val="ＭＳ Ｐゴシック"/>
        <family val="3"/>
        <charset val="128"/>
      </rPr>
      <t>、</t>
    </r>
    <rPh sb="0" eb="2">
      <t>セイカツ</t>
    </rPh>
    <rPh sb="2" eb="4">
      <t>ダイニ</t>
    </rPh>
    <rPh sb="4" eb="5">
      <t>カカリ</t>
    </rPh>
    <phoneticPr fontId="4"/>
  </si>
  <si>
    <r>
      <t>生活第三係</t>
    </r>
    <r>
      <rPr>
        <sz val="11"/>
        <rFont val="ＭＳ Ｐゴシック"/>
        <family val="3"/>
        <charset val="128"/>
      </rPr>
      <t>、</t>
    </r>
    <rPh sb="0" eb="2">
      <t>セイカツ</t>
    </rPh>
    <rPh sb="2" eb="3">
      <t>ダイ</t>
    </rPh>
    <rPh sb="3" eb="4">
      <t>サン</t>
    </rPh>
    <rPh sb="4" eb="5">
      <t>カカリ</t>
    </rPh>
    <phoneticPr fontId="4"/>
  </si>
  <si>
    <r>
      <t>生活第四係</t>
    </r>
    <r>
      <rPr>
        <sz val="11"/>
        <rFont val="ＭＳ Ｐゴシック"/>
        <family val="3"/>
        <charset val="128"/>
      </rPr>
      <t>、</t>
    </r>
    <rPh sb="0" eb="2">
      <t>セイカツ</t>
    </rPh>
    <rPh sb="2" eb="3">
      <t>ダイ</t>
    </rPh>
    <rPh sb="3" eb="4">
      <t>ヨン</t>
    </rPh>
    <rPh sb="4" eb="5">
      <t>カカリ</t>
    </rPh>
    <phoneticPr fontId="4"/>
  </si>
  <si>
    <r>
      <t>生活第五係</t>
    </r>
    <r>
      <rPr>
        <sz val="11"/>
        <rFont val="ＭＳ Ｐゴシック"/>
        <family val="3"/>
        <charset val="128"/>
      </rPr>
      <t>、</t>
    </r>
    <rPh sb="0" eb="2">
      <t>セイカツ</t>
    </rPh>
    <rPh sb="2" eb="3">
      <t>ダイ</t>
    </rPh>
    <rPh sb="3" eb="4">
      <t>ゴ</t>
    </rPh>
    <rPh sb="4" eb="5">
      <t>カカリ</t>
    </rPh>
    <phoneticPr fontId="4"/>
  </si>
  <si>
    <r>
      <t>生活第六係</t>
    </r>
    <r>
      <rPr>
        <sz val="11"/>
        <rFont val="ＭＳ Ｐゴシック"/>
        <family val="3"/>
        <charset val="128"/>
      </rPr>
      <t>、</t>
    </r>
    <rPh sb="0" eb="2">
      <t>セイカツ</t>
    </rPh>
    <rPh sb="2" eb="3">
      <t>ダイ</t>
    </rPh>
    <rPh sb="3" eb="4">
      <t>ロク</t>
    </rPh>
    <rPh sb="4" eb="5">
      <t>カカリ</t>
    </rPh>
    <phoneticPr fontId="4"/>
  </si>
  <si>
    <r>
      <t>生活第五係</t>
    </r>
    <r>
      <rPr>
        <sz val="11"/>
        <rFont val="ＭＳ Ｐゴシック"/>
        <family val="3"/>
        <charset val="128"/>
      </rPr>
      <t>、</t>
    </r>
    <rPh sb="0" eb="2">
      <t>セイカツ</t>
    </rPh>
    <rPh sb="2" eb="3">
      <t>ダイ</t>
    </rPh>
    <rPh sb="3" eb="4">
      <t>５</t>
    </rPh>
    <rPh sb="4" eb="5">
      <t>カカリ</t>
    </rPh>
    <phoneticPr fontId="4"/>
  </si>
  <si>
    <r>
      <t>自立支援担当係</t>
    </r>
    <r>
      <rPr>
        <sz val="11"/>
        <rFont val="ＭＳ Ｐゴシック"/>
        <family val="3"/>
        <charset val="128"/>
      </rPr>
      <t>、</t>
    </r>
    <rPh sb="0" eb="2">
      <t>ジリツ</t>
    </rPh>
    <rPh sb="2" eb="4">
      <t>シエン</t>
    </rPh>
    <rPh sb="4" eb="6">
      <t>タントウ</t>
    </rPh>
    <rPh sb="6" eb="7">
      <t>カカリ</t>
    </rPh>
    <phoneticPr fontId="4"/>
  </si>
  <si>
    <t>区政情報係　</t>
  </si>
  <si>
    <t>法規担当係　</t>
  </si>
  <si>
    <t>秘書担当係　　</t>
  </si>
  <si>
    <t>契約係　　</t>
  </si>
  <si>
    <t>収納対策係　</t>
  </si>
  <si>
    <t xml:space="preserve">税務係　　 </t>
  </si>
  <si>
    <t xml:space="preserve">収納管理係　　 </t>
  </si>
  <si>
    <t>葛飾区地域コミュニティ施設の整備・管理運営、葛飾区公共施設予約システムによる受付</t>
  </si>
  <si>
    <t>地区の地域活動の推進、葛飾区地域コミュニティ施設の管理運営、葛飾区公共施設予約システムによる受付</t>
  </si>
  <si>
    <t>区民事務所　　</t>
  </si>
  <si>
    <t>管理係　　</t>
  </si>
  <si>
    <t>作業係　　</t>
  </si>
  <si>
    <t xml:space="preserve">就労支援係　　 </t>
  </si>
  <si>
    <t>資格係　　</t>
  </si>
  <si>
    <t xml:space="preserve">給付係　　 </t>
  </si>
  <si>
    <t>収納係　　</t>
  </si>
  <si>
    <t>資格収納係　　</t>
  </si>
  <si>
    <t>※管理係　</t>
  </si>
  <si>
    <t xml:space="preserve">※相談係　　 </t>
  </si>
  <si>
    <t>※生活第一係　　</t>
  </si>
  <si>
    <t>都市計画の基本方針、道路・公園等の全体の方針、都市景観の基本方針、水辺の全体計画、葛飾区区民参加による街づくり推進条例に基づく手続、都市復興</t>
  </si>
  <si>
    <t>開発指導係　</t>
  </si>
  <si>
    <t xml:space="preserve">事務係　　 </t>
  </si>
  <si>
    <t>用地第一係　　</t>
  </si>
  <si>
    <t>用地第二係　　</t>
  </si>
  <si>
    <t>用地第三係　</t>
  </si>
  <si>
    <t>委員会の会議、委員会事務事業の企画・調整・進行管理、文書の審査、法規・庁規、請願・陳情、委員会の予算・決算の調整、調査・統計、教育広報・教育相談、葛飾区教育振興基本計画の調整・推進</t>
  </si>
  <si>
    <t>郷土と天文の博物館　　</t>
  </si>
  <si>
    <t>情報システムによる図書館資料の管理・利用、図書資料・視聴覚資料の選定・発注・装備・受入れ、区立図書館事業に係る計画・調整、統計、広報、研修、資料の調査相談、図書資料の収集・整理・保存、図書資料の館内利用・館外貸出し・団体貸出し、図書資料の相互貸借、視聴覚資料の収集・整理・保存・利用、読書室等の利用、読書案内・読書相談、郷土資料・行政資料の収集・整理・保存・利用、読書会・研究会・映写会等の開催・奨励、対面朗読室・録音室の利用、地区館の図書資料の貸出し・運営、葛飾区男女平等推進センターの図書資料・視聴覚資料・行政資料等の貸出し</t>
  </si>
  <si>
    <t>監査担当係　</t>
  </si>
  <si>
    <t>庶務係　　</t>
  </si>
  <si>
    <t>情報通信技術を活用した政策の実施・調整、情報システムに係る構築・運用管理</t>
    <rPh sb="29" eb="31">
      <t>コウチク</t>
    </rPh>
    <phoneticPr fontId="4"/>
  </si>
  <si>
    <t>公印、文書等の審査、条例・規則等の立案、訴訟・和解・法律相談・行政不服審査（行政不服審査会に関することを除く。）、行政手続法・葛飾区行政手続条例に係る苦情の受付・審査・指導、公告式、例規集の編集発行、法規図書室の管理</t>
    <phoneticPr fontId="4"/>
  </si>
  <si>
    <t>広報紙・便利帳等の編集発行、公共サインの表示情報の管理、ラジオ広報等の制作・活用、掲示板・掲示物の掲出・その管理、防災行政無線の一般放送、課内庶務</t>
    <phoneticPr fontId="4"/>
  </si>
  <si>
    <t>報道機関への情報提供・連絡調整、ホームページ等の運営、コールセンター、区のイメージ向上に係る各課の連携・調整・情報発信、映像広報の制作・活用</t>
    <phoneticPr fontId="4"/>
  </si>
  <si>
    <t>男女平等推進施策・総合調整、庁舎の施設設備の維持管理、区立図書館が所蔵する図書資料・視聴覚資料・郷土資料・行政資料の館外貸出、葛飾区公共施設予約システムによる受付</t>
    <rPh sb="17" eb="19">
      <t>シセツ</t>
    </rPh>
    <rPh sb="19" eb="21">
      <t>セツビ</t>
    </rPh>
    <phoneticPr fontId="4"/>
  </si>
  <si>
    <t>安全衛生係　</t>
    <rPh sb="0" eb="2">
      <t>アンゼン</t>
    </rPh>
    <rPh sb="2" eb="4">
      <t>エイセイ</t>
    </rPh>
    <phoneticPr fontId="4"/>
  </si>
  <si>
    <t>用地管財係　　</t>
    <rPh sb="2" eb="3">
      <t>カン</t>
    </rPh>
    <rPh sb="3" eb="4">
      <t>ザイ</t>
    </rPh>
    <phoneticPr fontId="4"/>
  </si>
  <si>
    <t>公有財産の総合調整・管理、用地取得基金に属する用地の管理、財産価格審議会、公有財産管理運用委員会、葛飾区土地開発公社に対する指導・助言・連絡調整、都市計画事業用地等の取得に伴う事業用代替地の処分</t>
    <rPh sb="13" eb="15">
      <t>ヨウチ</t>
    </rPh>
    <rPh sb="15" eb="17">
      <t>シュトク</t>
    </rPh>
    <rPh sb="17" eb="19">
      <t>キキン</t>
    </rPh>
    <rPh sb="20" eb="21">
      <t>ゾク</t>
    </rPh>
    <rPh sb="81" eb="82">
      <t>トウ</t>
    </rPh>
    <phoneticPr fontId="4"/>
  </si>
  <si>
    <t>課税第一係　　</t>
    <rPh sb="2" eb="4">
      <t>ダイイチ</t>
    </rPh>
    <rPh sb="4" eb="5">
      <t>カカリ</t>
    </rPh>
    <phoneticPr fontId="4"/>
  </si>
  <si>
    <t>課税第二係　　</t>
    <rPh sb="2" eb="4">
      <t>ダイニ</t>
    </rPh>
    <rPh sb="4" eb="5">
      <t>カカリ</t>
    </rPh>
    <phoneticPr fontId="4"/>
  </si>
  <si>
    <t>課税第三係　　</t>
    <rPh sb="2" eb="3">
      <t>ダイ</t>
    </rPh>
    <rPh sb="3" eb="4">
      <t>サン</t>
    </rPh>
    <rPh sb="4" eb="5">
      <t>カカリ</t>
    </rPh>
    <phoneticPr fontId="4"/>
  </si>
  <si>
    <t>納税係　</t>
    <rPh sb="0" eb="2">
      <t>ノウゼイ</t>
    </rPh>
    <rPh sb="2" eb="3">
      <t>カカリ</t>
    </rPh>
    <phoneticPr fontId="4"/>
  </si>
  <si>
    <t>技術管理係　</t>
    <rPh sb="0" eb="2">
      <t>ギジュツ</t>
    </rPh>
    <rPh sb="2" eb="4">
      <t>カンリ</t>
    </rPh>
    <phoneticPr fontId="4"/>
  </si>
  <si>
    <t>地域活動の推進・地域との連絡調整、地縁による団体の認可等、地域美化、地域貢献活動を行う団体との協働・地域貢献活動の推進（他の部課に属するものを除く。）</t>
    <phoneticPr fontId="4"/>
  </si>
  <si>
    <t>地域活動の推進（地区センターに属するものを除く。）、新小岩地域活動センター・子ども発達センター新小岩分室・上平井保育園・子ども未来プラザ西新小岩・新小岩保健センターの事業連携、新小岩地域活動センターの管理運営、葛飾区公共施設予約システムによる受付</t>
    <rPh sb="0" eb="2">
      <t>チイキ</t>
    </rPh>
    <rPh sb="2" eb="4">
      <t>カツドウ</t>
    </rPh>
    <rPh sb="5" eb="7">
      <t>スイシン</t>
    </rPh>
    <rPh sb="8" eb="10">
      <t>チク</t>
    </rPh>
    <rPh sb="15" eb="16">
      <t>ゾク</t>
    </rPh>
    <rPh sb="21" eb="22">
      <t>ノゾ</t>
    </rPh>
    <rPh sb="26" eb="29">
      <t>シンコイワ</t>
    </rPh>
    <rPh sb="29" eb="31">
      <t>チイキ</t>
    </rPh>
    <rPh sb="31" eb="33">
      <t>カツドウ</t>
    </rPh>
    <rPh sb="38" eb="39">
      <t>コ</t>
    </rPh>
    <rPh sb="41" eb="43">
      <t>ハッタツ</t>
    </rPh>
    <rPh sb="47" eb="50">
      <t>シンコイワ</t>
    </rPh>
    <rPh sb="50" eb="52">
      <t>ブンシツ</t>
    </rPh>
    <rPh sb="53" eb="56">
      <t>カミヒライ</t>
    </rPh>
    <rPh sb="56" eb="59">
      <t>ホイクエン</t>
    </rPh>
    <rPh sb="60" eb="61">
      <t>コ</t>
    </rPh>
    <rPh sb="63" eb="65">
      <t>ミライ</t>
    </rPh>
    <rPh sb="68" eb="72">
      <t>ニシシンコイワ</t>
    </rPh>
    <rPh sb="73" eb="76">
      <t>シンコイワ</t>
    </rPh>
    <rPh sb="76" eb="78">
      <t>ホケン</t>
    </rPh>
    <rPh sb="83" eb="85">
      <t>ジギョウ</t>
    </rPh>
    <rPh sb="85" eb="87">
      <t>レンケイ</t>
    </rPh>
    <rPh sb="88" eb="91">
      <t>シンコイワ</t>
    </rPh>
    <rPh sb="91" eb="93">
      <t>チイキ</t>
    </rPh>
    <rPh sb="93" eb="95">
      <t>カツドウ</t>
    </rPh>
    <rPh sb="100" eb="102">
      <t>カンリ</t>
    </rPh>
    <rPh sb="102" eb="104">
      <t>ウンエイ</t>
    </rPh>
    <rPh sb="105" eb="108">
      <t>カツシカク</t>
    </rPh>
    <rPh sb="108" eb="110">
      <t>コウキョウ</t>
    </rPh>
    <rPh sb="110" eb="112">
      <t>シセツ</t>
    </rPh>
    <rPh sb="112" eb="114">
      <t>ヨヤク</t>
    </rPh>
    <rPh sb="121" eb="123">
      <t>ウケツケ</t>
    </rPh>
    <phoneticPr fontId="4"/>
  </si>
  <si>
    <t>住民基本台帳の整備、個人の印鑑登録、住民票の写し等の交付、個人の印鑑登録証明書の交付、戸籍の証明書の交付・届書の閲覧、住民税の証明、国民健康保険被保険者証・介護保険被保険者証・乳幼児医療証・子ども医療証・高校生等医療証の交付申請の受付・作成・交付（住民票の異動の届出に伴うものに限る。）、後期高齢者医療被保険者証の交付申請の受付（住民票の異動の届出に伴うものに限る。）、児童手当の申請の受付（住民票の異動の届出に伴うものに限る。）、戸籍の届出に伴う国民健康保険被保険者証・介護保険被保険者証・乳幼児医療証・子ども医療証・高校生等医療証の作成・交付、出入国管理・難民認定法に規定する住居地の届出、入管特例法に規定する住居地の届出、入管特例法に規定する特別永住許可申請・特別永住者証明書の交付等</t>
    <phoneticPr fontId="4"/>
  </si>
  <si>
    <t>戸籍の届書の受付、戸籍の記載・編製、戸籍の附票の記載・作成、戸籍の照会・調査・回答、国民健康保険被保険者証・後期高齢者医療被保険者証・介護保険被保険者証・乳幼児医療証・子ども医療証・高校生等医療証の交付申請の受付（戸籍の届出に伴うものに限る。）、児童手当の申請の受付（戸籍の届出に伴うものに限る。）、埋火葬・改葬の許可、人口動態調査、入管特例法に規定する特別永住許可申請のうち出生を事由とする申請の受付</t>
    <rPh sb="91" eb="95">
      <t>コウコウセイトウ</t>
    </rPh>
    <rPh sb="95" eb="97">
      <t>イリョウ</t>
    </rPh>
    <phoneticPr fontId="4"/>
  </si>
  <si>
    <t>公的個人認証、行政手続における特定の個人を識別するための番号の利用等に関する法律（平成２５年法律第２７号）に規定する個人番号の指定・通知・個人番号カードの交付等、住民記録システム・住民基本台帳ネットワークシステムの運用管理、証明書自動交付サービスの企画・運営・調整</t>
    <rPh sb="0" eb="2">
      <t>コウテキ</t>
    </rPh>
    <rPh sb="2" eb="4">
      <t>コジン</t>
    </rPh>
    <rPh sb="4" eb="6">
      <t>ニンショウ</t>
    </rPh>
    <rPh sb="7" eb="9">
      <t>ギョウセイ</t>
    </rPh>
    <rPh sb="9" eb="11">
      <t>テツヅ</t>
    </rPh>
    <rPh sb="15" eb="17">
      <t>トクテイ</t>
    </rPh>
    <rPh sb="18" eb="20">
      <t>コジン</t>
    </rPh>
    <rPh sb="21" eb="23">
      <t>シキベツ</t>
    </rPh>
    <rPh sb="28" eb="30">
      <t>バンゴウ</t>
    </rPh>
    <rPh sb="31" eb="33">
      <t>リヨウ</t>
    </rPh>
    <rPh sb="33" eb="34">
      <t>トウ</t>
    </rPh>
    <rPh sb="35" eb="36">
      <t>カン</t>
    </rPh>
    <rPh sb="38" eb="40">
      <t>ホウリツ</t>
    </rPh>
    <rPh sb="41" eb="43">
      <t>ヘイセイ</t>
    </rPh>
    <rPh sb="45" eb="46">
      <t>ネン</t>
    </rPh>
    <rPh sb="46" eb="48">
      <t>ホウリツ</t>
    </rPh>
    <rPh sb="48" eb="49">
      <t>ダイ</t>
    </rPh>
    <rPh sb="51" eb="52">
      <t>ゴウ</t>
    </rPh>
    <rPh sb="54" eb="56">
      <t>キテイ</t>
    </rPh>
    <rPh sb="58" eb="60">
      <t>コジン</t>
    </rPh>
    <rPh sb="60" eb="62">
      <t>バンゴウ</t>
    </rPh>
    <rPh sb="63" eb="65">
      <t>シテイ</t>
    </rPh>
    <rPh sb="66" eb="68">
      <t>ツウチ</t>
    </rPh>
    <rPh sb="69" eb="71">
      <t>コジン</t>
    </rPh>
    <rPh sb="71" eb="73">
      <t>バンゴウ</t>
    </rPh>
    <rPh sb="77" eb="79">
      <t>コウフ</t>
    </rPh>
    <rPh sb="79" eb="80">
      <t>トウ</t>
    </rPh>
    <rPh sb="81" eb="83">
      <t>ジュウミン</t>
    </rPh>
    <rPh sb="83" eb="85">
      <t>キロク</t>
    </rPh>
    <rPh sb="90" eb="92">
      <t>ジュウミン</t>
    </rPh>
    <rPh sb="92" eb="94">
      <t>キホン</t>
    </rPh>
    <rPh sb="94" eb="96">
      <t>ダイチョウ</t>
    </rPh>
    <rPh sb="107" eb="109">
      <t>ウンヨウ</t>
    </rPh>
    <rPh sb="109" eb="111">
      <t>カンリ</t>
    </rPh>
    <rPh sb="112" eb="115">
      <t>ショウメイショ</t>
    </rPh>
    <rPh sb="115" eb="117">
      <t>ジドウ</t>
    </rPh>
    <rPh sb="117" eb="119">
      <t>コウフ</t>
    </rPh>
    <rPh sb="124" eb="126">
      <t>キカク</t>
    </rPh>
    <rPh sb="127" eb="129">
      <t>ウンエイ</t>
    </rPh>
    <rPh sb="130" eb="132">
      <t>チョウセイ</t>
    </rPh>
    <phoneticPr fontId="4"/>
  </si>
  <si>
    <t>地域活動の推進、区民サービスコーナー、区民に対する周知、住民基本台帳、個人の印鑑登録・証明、出生届・死亡届の受付・戸籍に係る証明、埋火葬許可証・区民葬儀券の交付、自動車臨時運行許可、特別区民税・都民税の申告受付・徴収・証明、国民健康保険の資格得喪届の受付・被保険者証の交付・保険料の徴収、後期高齢者医療の事務のうち資格得喪届の受付・被保険者証の交付・保険料の徴収、国民年金関係申請書等の受付、介護保険の資格得喪届の受付・被保険者証の交付・保険料の徴収、児童手当・乳幼児医療証・子ども医療証・高校生等医療証の申請受付、妊娠届の受付・母子健康手帳の交付、畜犬登録、小中学校学齢児童生徒の入学手続、公的個人認証、出入国管理・難民認定法に規定する住居地の届出、入管特例法に規定する住居地の届出、個人番号カードの交付等</t>
    <phoneticPr fontId="4"/>
  </si>
  <si>
    <t>消費生活に関する情報の収集・提供・資料展示・講座の開設・相談・苦情の処理・あっせんその他の措置、消費者被害の救済・消費者訴訟の援助、個人情報の取扱いに関する相談・苦情の処理、消費者活動の援助・育成</t>
    <phoneticPr fontId="4"/>
  </si>
  <si>
    <t>緑と花のまち推進係　　</t>
    <rPh sb="0" eb="1">
      <t>ミドリ</t>
    </rPh>
    <rPh sb="2" eb="3">
      <t>ハナ</t>
    </rPh>
    <phoneticPr fontId="4"/>
  </si>
  <si>
    <t>所の文書管理･予算・決算・会計・経理、清掃協力会、清掃施設再編、所内庶務</t>
    <phoneticPr fontId="4"/>
  </si>
  <si>
    <t>廃棄物の収集・運搬、廃棄物排出量の算定、廃棄物処理手数料等、廃棄物の排出指導、収集・運搬に係る作業統計、作業用庁用自動車の管理・修理、自動車事故・作業実施上等の事故の処理、拠点回収、資源・ごみ集積所の新設・廃止・分散・移動、し尿の収集、その他清掃作業の実施</t>
    <phoneticPr fontId="4"/>
  </si>
  <si>
    <t xml:space="preserve">福祉部　　　 </t>
    <phoneticPr fontId="4"/>
  </si>
  <si>
    <t>人にやさしいまちづくり、高齢者保健福祉計画、その他福祉（児童福祉を除く。）に係る計画・調整等、福祉サービス苦情調整委員、福祉事務所、保健所との連絡調整、部事務事業の総合調整・進行管理、部課内庶務</t>
    <phoneticPr fontId="4"/>
  </si>
  <si>
    <t>民生委員・児童委員、民生委員推薦会、社会福祉協議会、かつしかボランティアセンターの管理運営、葛飾区公共施設予約システムによる受付、赤十字奉仕団、生業資金の償還等、災害弔慰金の支給・災害援護資金、旧軍人軍属・戦没者遺族等の援護・引揚者、旧軍人軍属等の定例叙勲・戦没者の叙勲、行旅死亡人、その他の福祉厚生</t>
    <phoneticPr fontId="4"/>
  </si>
  <si>
    <t>企画調整係</t>
    <rPh sb="0" eb="2">
      <t>キカク</t>
    </rPh>
    <rPh sb="2" eb="4">
      <t>チョウセイ</t>
    </rPh>
    <rPh sb="4" eb="5">
      <t>カカリ</t>
    </rPh>
    <phoneticPr fontId="4"/>
  </si>
  <si>
    <t>課の経理、包括的な支援体制の整備に係る事業の企画・調整・研修、重層的支援体制整備事業実施計画、地域福祉計画、子どもの学習・生活支援事業、課内庶務</t>
    <rPh sb="0" eb="1">
      <t>カ</t>
    </rPh>
    <rPh sb="2" eb="4">
      <t>ケイリ</t>
    </rPh>
    <phoneticPr fontId="4"/>
  </si>
  <si>
    <t>支援係</t>
    <rPh sb="0" eb="2">
      <t>シエン</t>
    </rPh>
    <rPh sb="2" eb="3">
      <t>カカリ</t>
    </rPh>
    <phoneticPr fontId="4"/>
  </si>
  <si>
    <t>くらしのまるごと相談窓口に係る相談・受付、包括的な支援体制の整備に係る事業、重層的支援体制整備事業の推進・関係機関との調整、生活困窮者自立支援事業</t>
    <rPh sb="13" eb="14">
      <t>カカ</t>
    </rPh>
    <rPh sb="15" eb="17">
      <t>ソウダン</t>
    </rPh>
    <rPh sb="18" eb="20">
      <t>ウケツケ</t>
    </rPh>
    <phoneticPr fontId="4"/>
  </si>
  <si>
    <t>課の経理、障害者施策推進計画・障害福祉計画・障害児福祉計画、障害者団体との連絡調整、課内庶務</t>
    <phoneticPr fontId="4"/>
  </si>
  <si>
    <t>障害援護担当課長</t>
    <rPh sb="0" eb="8">
      <t>ショウガイエンゴタントウカチョウ</t>
    </rPh>
    <phoneticPr fontId="4"/>
  </si>
  <si>
    <t xml:space="preserve">障害者福祉施設との連絡調整、障害者福祉施設を経営する社会福祉法人の育成・助成、障害福祉サービス事業者の指導・育成支援、障害者福祉施設の建設・整備、障害者総合支援法の規定による指定特定相談支援事業者の指定・児童福祉法の規定による指定障害児相談支援事業者の指定、児童福祉法の規定による指定障害児通所支援事業者・指定障害児入所施設の指定
</t>
    <phoneticPr fontId="4"/>
  </si>
  <si>
    <t>給付係</t>
    <rPh sb="0" eb="2">
      <t>キュウフ</t>
    </rPh>
    <rPh sb="1" eb="2">
      <t>シキュウ</t>
    </rPh>
    <rPh sb="2" eb="3">
      <t>カカリ</t>
    </rPh>
    <phoneticPr fontId="4"/>
  </si>
  <si>
    <t>障害者総合支援法の規定による介護給付費等に係る費用の事業者への支払等（精神障害者（知的障害者を除く。）・難病患者等に係るものを除く。）、児童福祉法の規定による障害児給付費等に係る費用の事業者への支払等、障害者総合支援法・児童福祉法に係る国庫支出金・都支出金等</t>
    <phoneticPr fontId="4"/>
  </si>
  <si>
    <t>身体障害者・知的障害者に対する指導・訪問調査、身体障害者相談員、知的障害者相談員、障害者総合支援法の規定による介護給付費等（移動支援事業に関するものを除く。）に係る給付、児童福祉法・身体障害者福祉法・知的障害者福祉法・障害者総合支援法に基づく扶助費の支払、児童福祉法・身体障害者福祉法・知的障害者福祉法・障害者総合支援法に係る国庫支出金・都支出金等、福祉事務所障害福祉課の経理、障害者福祉に係る広報・啓発活動</t>
    <rPh sb="173" eb="174">
      <t>トウ</t>
    </rPh>
    <phoneticPr fontId="4"/>
  </si>
  <si>
    <t>療養の給付・療養費等、出産育児一時金・葬祭費・移送費、高額療養費資金の貸付け、第三者行為、公害補償に係る求償、一部負担金の減免・徴収猶予、給付の不正・不当利得・過誤調整、後期高齢者医療の事務のうち療養の給付等に係る届出等、改正前老人保健法による医療事業</t>
    <phoneticPr fontId="4"/>
  </si>
  <si>
    <t xml:space="preserve">認定係　　 </t>
    <rPh sb="0" eb="2">
      <t>ニンテイ</t>
    </rPh>
    <phoneticPr fontId="4"/>
  </si>
  <si>
    <t>課・福祉事務所西生活課の経理、生活保護等に係る法外援護費の支払等、生活保護法に基づく扶助費・措置費の支払等、生活保護法に係る医療費の支払基金等への払込み、生活保護法に係る国庫支出金・都支出金等、区長が必要と認める個別的援護事務、課内庶務</t>
    <rPh sb="27" eb="28">
      <t>ヒ</t>
    </rPh>
    <phoneticPr fontId="4"/>
  </si>
  <si>
    <t>※自立支援担当係</t>
    <rPh sb="1" eb="3">
      <t>ジリツ</t>
    </rPh>
    <rPh sb="3" eb="5">
      <t>シエン</t>
    </rPh>
    <rPh sb="5" eb="7">
      <t>タントウ</t>
    </rPh>
    <rPh sb="7" eb="8">
      <t>カカリ</t>
    </rPh>
    <phoneticPr fontId="4"/>
  </si>
  <si>
    <t xml:space="preserve">生活保護等に係る被保護者の自立支援、生活保護システムの開発・運用・調整
</t>
    <rPh sb="18" eb="20">
      <t>セイカツ</t>
    </rPh>
    <rPh sb="20" eb="22">
      <t>ホゴ</t>
    </rPh>
    <phoneticPr fontId="4"/>
  </si>
  <si>
    <t>課・福祉事務所東生活課の経理、庁舎の維持管理、生活保護等に係る法外援護費の支払等、生活保護法に基づく扶助費・措置費の支払等、区長が必要と認める個別的援護事務、課内庶務</t>
    <rPh sb="35" eb="36">
      <t>ヒ</t>
    </rPh>
    <phoneticPr fontId="4"/>
  </si>
  <si>
    <t xml:space="preserve">生活保護等に係る被保護者の自立支援
</t>
    <phoneticPr fontId="4"/>
  </si>
  <si>
    <t>部内・保健所との連絡調整、部・保健所の予算・決算の総括、部・保健所の施設設備の維持管理の総括、薬物乱用防止の普及啓発、休日応急診療、保健衛生医療事務連絡会、健康危機管理、献血等の普及啓発、骨髄移植ドナー支援、部課内庶務</t>
    <phoneticPr fontId="4"/>
  </si>
  <si>
    <t xml:space="preserve">地域保健医療制度、地域医療連携、公害健康被害の認定・補償、公害健康被害者認定審査会、公害健康被害補償診療報酬審査会、公害健康被害に係る調査・事業、大気汚染に係る障害者の認定、大気汚染障害者認定審査会、災害医療
</t>
    <rPh sb="35" eb="36">
      <t>シャ</t>
    </rPh>
    <phoneticPr fontId="4"/>
  </si>
  <si>
    <t>◎生活衛生係</t>
    <rPh sb="1" eb="2">
      <t>ショウ</t>
    </rPh>
    <rPh sb="2" eb="3">
      <t>カツ</t>
    </rPh>
    <rPh sb="3" eb="4">
      <t>マモル</t>
    </rPh>
    <rPh sb="4" eb="5">
      <t>ショウ</t>
    </rPh>
    <rPh sb="5" eb="6">
      <t>カカリ</t>
    </rPh>
    <phoneticPr fontId="4"/>
  </si>
  <si>
    <t>課所掌事業に係る課・保健センターの予算・決算の総括、課所掌事業に係る課・保健センターの経理事務、医師会・歯科医師会等との連絡調整、健康づくり、健康増進事業、成人保健対策、食育推進に関する計画・調整、喫煙対策（分煙化対策を含む。）、健康づくりに係る保健センターとの連絡調整、要介護認定の申請受付、診療放射線に関する保健所との連絡調整、課内庶務</t>
    <phoneticPr fontId="4"/>
  </si>
  <si>
    <t>健康長寿推進担当係</t>
    <rPh sb="0" eb="2">
      <t>ケンコウ</t>
    </rPh>
    <rPh sb="2" eb="4">
      <t>チョウジュ</t>
    </rPh>
    <rPh sb="4" eb="6">
      <t>スイシン</t>
    </rPh>
    <rPh sb="6" eb="8">
      <t>タントウ</t>
    </rPh>
    <rPh sb="8" eb="9">
      <t>カカリ</t>
    </rPh>
    <phoneticPr fontId="4"/>
  </si>
  <si>
    <t>健康長寿の推進</t>
    <rPh sb="0" eb="2">
      <t>ケンコウ</t>
    </rPh>
    <rPh sb="2" eb="4">
      <t>チョウジュ</t>
    </rPh>
    <rPh sb="5" eb="7">
      <t>スイシン</t>
    </rPh>
    <phoneticPr fontId="4"/>
  </si>
  <si>
    <t>◎新小岩保健センター
　保健サービス係</t>
    <rPh sb="1" eb="4">
      <t>シンコイワ</t>
    </rPh>
    <rPh sb="4" eb="6">
      <t>ホケン</t>
    </rPh>
    <rPh sb="12" eb="14">
      <t>ホケン</t>
    </rPh>
    <rPh sb="18" eb="19">
      <t>カカリ</t>
    </rPh>
    <phoneticPr fontId="4"/>
  </si>
  <si>
    <t>◎水元保健センター
　保健サービス係</t>
    <rPh sb="1" eb="3">
      <t>ミズモト</t>
    </rPh>
    <rPh sb="3" eb="5">
      <t>ホケン</t>
    </rPh>
    <rPh sb="11" eb="13">
      <t>ホケン</t>
    </rPh>
    <rPh sb="17" eb="18">
      <t>カカリ</t>
    </rPh>
    <phoneticPr fontId="4"/>
  </si>
  <si>
    <t>子育て支援部　</t>
    <rPh sb="0" eb="1">
      <t>コ</t>
    </rPh>
    <rPh sb="1" eb="2">
      <t>イク</t>
    </rPh>
    <rPh sb="3" eb="4">
      <t>ササ</t>
    </rPh>
    <rPh sb="4" eb="5">
      <t>オン</t>
    </rPh>
    <rPh sb="5" eb="6">
      <t>ブ</t>
    </rPh>
    <phoneticPr fontId="4"/>
  </si>
  <si>
    <t>子育て政策課</t>
    <rPh sb="0" eb="2">
      <t>コソダ</t>
    </rPh>
    <rPh sb="3" eb="5">
      <t>セイサク</t>
    </rPh>
    <rPh sb="5" eb="6">
      <t>カ</t>
    </rPh>
    <phoneticPr fontId="4"/>
  </si>
  <si>
    <t>区立児童福祉施設等の管理運営総括、児童福祉関係の国庫支出金・都支出金等の総括、児童館・区立学童保育クラブの管理運営、子ども未来プラザの管理運営、部事務事業の調整・進行管理、妊娠届の受付・母子健康手帳の交付、区立学童保育クラブの入会・使用料の徴収、区立学童保育クラブの間食費の助成、部課内庶務</t>
    <phoneticPr fontId="4"/>
  </si>
  <si>
    <t>子ども・子育て計画担当課長</t>
    <rPh sb="0" eb="1">
      <t>コ</t>
    </rPh>
    <rPh sb="4" eb="5">
      <t>コ</t>
    </rPh>
    <rPh sb="5" eb="6">
      <t>ソダ</t>
    </rPh>
    <rPh sb="7" eb="9">
      <t>ケイカク</t>
    </rPh>
    <rPh sb="9" eb="11">
      <t>タントウ</t>
    </rPh>
    <rPh sb="11" eb="13">
      <t>カチョウ</t>
    </rPh>
    <phoneticPr fontId="4"/>
  </si>
  <si>
    <t>子ども・子育て計画係</t>
    <rPh sb="0" eb="1">
      <t>コ</t>
    </rPh>
    <rPh sb="4" eb="6">
      <t>コソダ</t>
    </rPh>
    <rPh sb="7" eb="9">
      <t>ケイカク</t>
    </rPh>
    <rPh sb="9" eb="10">
      <t>カカリ</t>
    </rPh>
    <phoneticPr fontId="4"/>
  </si>
  <si>
    <t>子ども・子育て施策の推進・総合調整、子ども・子育て支援事業計画、子ども・若者育成支援、子ども・若者計画、児童福祉審議会の準備</t>
    <rPh sb="18" eb="19">
      <t>コ</t>
    </rPh>
    <rPh sb="60" eb="62">
      <t>ジュンビ</t>
    </rPh>
    <phoneticPr fontId="4"/>
  </si>
  <si>
    <t>施設整備係</t>
    <rPh sb="0" eb="2">
      <t>シセツ</t>
    </rPh>
    <rPh sb="2" eb="4">
      <t>セイビ</t>
    </rPh>
    <rPh sb="4" eb="5">
      <t>カカリ</t>
    </rPh>
    <phoneticPr fontId="4"/>
  </si>
  <si>
    <t xml:space="preserve">公立子育て支援施設の整備方針、子ども未来プラザの整備
</t>
    <phoneticPr fontId="4"/>
  </si>
  <si>
    <t>子育て応援課</t>
    <rPh sb="0" eb="2">
      <t>コソダ</t>
    </rPh>
    <rPh sb="3" eb="5">
      <t>オウエン</t>
    </rPh>
    <rPh sb="5" eb="6">
      <t>カ</t>
    </rPh>
    <phoneticPr fontId="4"/>
  </si>
  <si>
    <t>子育て応援係</t>
    <rPh sb="0" eb="2">
      <t>コソダ</t>
    </rPh>
    <rPh sb="3" eb="5">
      <t>オウエン</t>
    </rPh>
    <rPh sb="5" eb="6">
      <t>カカリ</t>
    </rPh>
    <phoneticPr fontId="4"/>
  </si>
  <si>
    <t xml:space="preserve">子育て家庭に対する助成・支援、ファミリーサポートセンターの運営、課内庶務
</t>
    <phoneticPr fontId="4"/>
  </si>
  <si>
    <t>福祉事務所子育て支援課の経理、母子・父子福祉資金・母子・父子福祉応急小口資金の貸付け・償還等・女性福祉資金の償還等、母子・父子福祉、児童福祉法に基づく助産の実施・母子保護の実施に要する費用の支払・自己負担金の徴収、母子・父子寡婦福祉法・児童福祉法に係る国庫支出金・都支出金等、養育費の受取支援に係る助成</t>
    <phoneticPr fontId="4"/>
  </si>
  <si>
    <t>施設支援係</t>
    <rPh sb="0" eb="2">
      <t>シセツ</t>
    </rPh>
    <rPh sb="2" eb="4">
      <t>シエン</t>
    </rPh>
    <rPh sb="4" eb="5">
      <t>カカリ</t>
    </rPh>
    <phoneticPr fontId="4"/>
  </si>
  <si>
    <t xml:space="preserve">私立保育所・私立幼稚園等からの総合的な相談、特定教育・保育施設・特定地域型保育事業者の認可・内容変更・確認等、私立保育所等の整備・改修・助成、特定子ども・子育て支援施設・放課後児童健全育成事業の届出、課内庶務
</t>
    <phoneticPr fontId="4"/>
  </si>
  <si>
    <t>私立保育所係</t>
    <rPh sb="0" eb="2">
      <t>シリツ</t>
    </rPh>
    <rPh sb="2" eb="4">
      <t>ホイク</t>
    </rPh>
    <rPh sb="4" eb="5">
      <t>ジョ</t>
    </rPh>
    <rPh sb="5" eb="6">
      <t>カカリ</t>
    </rPh>
    <phoneticPr fontId="4"/>
  </si>
  <si>
    <t xml:space="preserve">私立保育所等との連絡調整、私立保育所等の運営に係る補助金等、私立保育所等の利用者に対する補助金等
</t>
    <phoneticPr fontId="4"/>
  </si>
  <si>
    <t>指導検査係</t>
    <rPh sb="0" eb="2">
      <t>シドウ</t>
    </rPh>
    <rPh sb="2" eb="4">
      <t>ケンサ</t>
    </rPh>
    <rPh sb="4" eb="5">
      <t>カカリ</t>
    </rPh>
    <phoneticPr fontId="4"/>
  </si>
  <si>
    <t xml:space="preserve">特定教育・保育施設、特定地域型保育事業者、特定子ども・子育て支援施設の指導検査、放課後健全育成事業の運営指導
</t>
    <rPh sb="50" eb="52">
      <t>ウンエイ</t>
    </rPh>
    <phoneticPr fontId="4"/>
  </si>
  <si>
    <t>子ども総合センターの管理、課内庶務</t>
    <rPh sb="15" eb="17">
      <t>ショム</t>
    </rPh>
    <phoneticPr fontId="4"/>
  </si>
  <si>
    <t>子ども家庭第一係</t>
    <rPh sb="0" eb="1">
      <t>コ</t>
    </rPh>
    <rPh sb="3" eb="5">
      <t>カテイ</t>
    </rPh>
    <rPh sb="5" eb="7">
      <t>ダイイチ</t>
    </rPh>
    <rPh sb="7" eb="8">
      <t>カカリ</t>
    </rPh>
    <phoneticPr fontId="4"/>
  </si>
  <si>
    <t>子ども及びその家庭に係る総合的な相談・支援（子どもの発達障害に係る相談及び支援に関すること並びに母子保健事業の実施に関することを除く。）</t>
    <rPh sb="0" eb="1">
      <t>コ</t>
    </rPh>
    <phoneticPr fontId="4"/>
  </si>
  <si>
    <t>子ども家庭第二係</t>
    <rPh sb="0" eb="1">
      <t>コ</t>
    </rPh>
    <rPh sb="3" eb="5">
      <t>カテイ</t>
    </rPh>
    <rPh sb="5" eb="7">
      <t>ダイニ</t>
    </rPh>
    <rPh sb="7" eb="8">
      <t>カカリ</t>
    </rPh>
    <phoneticPr fontId="4"/>
  </si>
  <si>
    <t>新金線旅客化担当課長</t>
    <rPh sb="0" eb="2">
      <t>シンキン</t>
    </rPh>
    <rPh sb="2" eb="3">
      <t>セン</t>
    </rPh>
    <rPh sb="3" eb="5">
      <t>リョカク</t>
    </rPh>
    <rPh sb="5" eb="6">
      <t>カ</t>
    </rPh>
    <rPh sb="6" eb="8">
      <t>タントウ</t>
    </rPh>
    <rPh sb="8" eb="10">
      <t>カチョウ</t>
    </rPh>
    <phoneticPr fontId="4"/>
  </si>
  <si>
    <t>新金線の旅客化</t>
    <phoneticPr fontId="4"/>
  </si>
  <si>
    <t>立石鉄道立体担当係</t>
    <rPh sb="0" eb="2">
      <t>タテイシ</t>
    </rPh>
    <phoneticPr fontId="4"/>
  </si>
  <si>
    <t>高砂駅周辺街づくり事業の調査・計画、高砂駅周辺街づくりの啓発・街づくり組織の支援</t>
    <phoneticPr fontId="4"/>
  </si>
  <si>
    <t>高砂鉄道立体担当係</t>
    <rPh sb="0" eb="2">
      <t>タカサゴ</t>
    </rPh>
    <rPh sb="2" eb="4">
      <t>テツドウ</t>
    </rPh>
    <rPh sb="4" eb="6">
      <t>リッタイ</t>
    </rPh>
    <rPh sb="6" eb="8">
      <t>タントウ</t>
    </rPh>
    <rPh sb="8" eb="9">
      <t>カカリ</t>
    </rPh>
    <phoneticPr fontId="4"/>
  </si>
  <si>
    <t>高砂駅付近の鉄道立体化の推進</t>
    <phoneticPr fontId="4"/>
  </si>
  <si>
    <t>住宅運営指導係　</t>
    <rPh sb="2" eb="4">
      <t>ウンエイ</t>
    </rPh>
    <rPh sb="4" eb="6">
      <t>シドウ</t>
    </rPh>
    <phoneticPr fontId="4"/>
  </si>
  <si>
    <t>開発行為等、道路位置の指定等、優良宅地の認定、既存道路の調査、特定施設に係る高齢者・障害者等に配慮した施設整備の推進、私道整備の助成、私道排水設備の助成、水洗便所の助成、集合住宅等の建築指導・優良認定</t>
    <rPh sb="96" eb="98">
      <t>ユウリョウ</t>
    </rPh>
    <rPh sb="98" eb="100">
      <t>ニンテイ</t>
    </rPh>
    <phoneticPr fontId="4"/>
  </si>
  <si>
    <t>建築確認、建築許可申請等の審査・検査・指導、建築物に関する認定・届出等の審査・指導、長期優良住宅の認定、建築相談</t>
    <phoneticPr fontId="4"/>
  </si>
  <si>
    <t>建築物の耐震、建築物の液状化対策、ブロック塀等の安全対策、アスベスト対策、建設工事に係る資材の再資源化等に関する法律に基づく建築物の解体</t>
    <rPh sb="62" eb="65">
      <t>ケンチクブツ</t>
    </rPh>
    <rPh sb="66" eb="68">
      <t>カイタイ</t>
    </rPh>
    <phoneticPr fontId="4"/>
  </si>
  <si>
    <t>委員会の庶務、公印、事務局職員その他職員の人事、学校職員の人事・福利厚生、文書の収受・発送・配布・保存、奨学資金、私立高等学校等入学資金融資あっせん、事務局・課内庶務</t>
    <phoneticPr fontId="4"/>
  </si>
  <si>
    <t>学齢児童・生徒の就学、通学区域、区立小学校・中学校・幼稚園の学級編制、区立学校の教材・教具の整備、その他区立学校の運営、就学の援助、課内庶務</t>
    <phoneticPr fontId="4"/>
  </si>
  <si>
    <t>教科書採択、林間学校・臨海学校・移動教室（学校施設課管理係が所掌する事務を除く。）、区立学校の連合行事等、教職員の旅費、科学教育センターの維持管理、科学教育センターの事業、室内事業の調整、教育振興に係る特命事項、室内庶務</t>
    <phoneticPr fontId="4"/>
  </si>
  <si>
    <t>文化的景観係</t>
    <rPh sb="0" eb="2">
      <t>ブンカ</t>
    </rPh>
    <rPh sb="2" eb="3">
      <t>テキ</t>
    </rPh>
    <rPh sb="3" eb="5">
      <t>ケイカン</t>
    </rPh>
    <rPh sb="5" eb="6">
      <t>カカリ</t>
    </rPh>
    <phoneticPr fontId="4"/>
  </si>
  <si>
    <t>葛飾柴又の文化的景観</t>
    <phoneticPr fontId="4"/>
  </si>
  <si>
    <t>議事調査担当係　　</t>
    <rPh sb="2" eb="4">
      <t>チョウサ</t>
    </rPh>
    <phoneticPr fontId="4"/>
  </si>
  <si>
    <t>※の組織が福祉事務所</t>
    <phoneticPr fontId="2"/>
  </si>
  <si>
    <t>区政の総合的な企画・調整、デジタル活用の推進、基本構想・基本計画・実施計画、区民・事業者との協働の推進、行政評価、ＳＤＧｓの推進、その他特命事項、部課内庶務</t>
    <rPh sb="62" eb="64">
      <t>スイシン</t>
    </rPh>
    <phoneticPr fontId="4"/>
  </si>
  <si>
    <t>皆増</t>
  </si>
  <si>
    <t>令和元年度</t>
    <rPh sb="0" eb="1">
      <t>レイ</t>
    </rPh>
    <rPh sb="1" eb="2">
      <t>ワ</t>
    </rPh>
    <rPh sb="2" eb="3">
      <t>ガン</t>
    </rPh>
    <rPh sb="3" eb="4">
      <t>ネン</t>
    </rPh>
    <rPh sb="4" eb="5">
      <t>ド</t>
    </rPh>
    <phoneticPr fontId="26"/>
  </si>
  <si>
    <t>財政調整基金</t>
    <rPh sb="0" eb="1">
      <t>ザイ</t>
    </rPh>
    <rPh sb="1" eb="2">
      <t>セイ</t>
    </rPh>
    <rPh sb="2" eb="3">
      <t>チョウ</t>
    </rPh>
    <rPh sb="3" eb="4">
      <t>ヒトシ</t>
    </rPh>
    <rPh sb="4" eb="5">
      <t>モト</t>
    </rPh>
    <rPh sb="5" eb="6">
      <t>カネ</t>
    </rPh>
    <phoneticPr fontId="9"/>
  </si>
  <si>
    <t>公共施設等整備基金</t>
    <rPh sb="4" eb="5">
      <t>ナド</t>
    </rPh>
    <rPh sb="5" eb="7">
      <t>セイビ</t>
    </rPh>
    <phoneticPr fontId="9"/>
  </si>
  <si>
    <t>西新小岩4-33-2</t>
  </si>
  <si>
    <t>西新小岩4-33-2</t>
    <phoneticPr fontId="2"/>
  </si>
  <si>
    <t>R4.3</t>
  </si>
  <si>
    <t>R4.3</t>
    <phoneticPr fontId="4"/>
  </si>
  <si>
    <t>平成30年度</t>
    <rPh sb="0" eb="2">
      <t>ヘイセイ</t>
    </rPh>
    <rPh sb="4" eb="6">
      <t>ネンド</t>
    </rPh>
    <phoneticPr fontId="26"/>
  </si>
  <si>
    <t>令和2年度</t>
    <rPh sb="0" eb="2">
      <t>レイワ</t>
    </rPh>
    <rPh sb="3" eb="5">
      <t>ネンド</t>
    </rPh>
    <phoneticPr fontId="2"/>
  </si>
  <si>
    <t>令和3年度</t>
    <rPh sb="0" eb="2">
      <t>レイワ</t>
    </rPh>
    <rPh sb="3" eb="5">
      <t>ネンド</t>
    </rPh>
    <phoneticPr fontId="2"/>
  </si>
  <si>
    <t>令和4年度</t>
    <rPh sb="0" eb="2">
      <t>レイワ</t>
    </rPh>
    <rPh sb="3" eb="5">
      <t>ネンド</t>
    </rPh>
    <phoneticPr fontId="2"/>
  </si>
  <si>
    <t>令和4年度</t>
    <rPh sb="0" eb="2">
      <t>レイワ</t>
    </rPh>
    <rPh sb="3" eb="4">
      <t>ネン</t>
    </rPh>
    <rPh sb="4" eb="5">
      <t>ド</t>
    </rPh>
    <phoneticPr fontId="2"/>
  </si>
  <si>
    <t>グループホーム　結（笑Ⅲ）</t>
    <rPh sb="10" eb="11">
      <t>ワライ</t>
    </rPh>
    <phoneticPr fontId="26"/>
  </si>
  <si>
    <t>グループホーム　結（笑Ⅳ）</t>
  </si>
  <si>
    <r>
      <t>平成30年度</t>
    </r>
    <r>
      <rPr>
        <sz val="11"/>
        <color theme="1"/>
        <rFont val="游ゴシック"/>
        <family val="2"/>
        <scheme val="minor"/>
      </rPr>
      <t/>
    </r>
    <rPh sb="5" eb="6">
      <t>ド</t>
    </rPh>
    <phoneticPr fontId="26"/>
  </si>
  <si>
    <t>令和2年度</t>
    <rPh sb="0" eb="1">
      <t>レイ</t>
    </rPh>
    <rPh sb="1" eb="2">
      <t>ワ</t>
    </rPh>
    <rPh sb="3" eb="4">
      <t>ネン</t>
    </rPh>
    <rPh sb="4" eb="5">
      <t>ド</t>
    </rPh>
    <phoneticPr fontId="26"/>
  </si>
  <si>
    <t>令和3年度</t>
    <rPh sb="0" eb="1">
      <t>レイ</t>
    </rPh>
    <rPh sb="1" eb="2">
      <t>ワ</t>
    </rPh>
    <rPh sb="3" eb="4">
      <t>ネン</t>
    </rPh>
    <rPh sb="4" eb="5">
      <t>ド</t>
    </rPh>
    <phoneticPr fontId="26"/>
  </si>
  <si>
    <t>令和4年度</t>
    <rPh sb="0" eb="1">
      <t>レイ</t>
    </rPh>
    <rPh sb="1" eb="2">
      <t>ワ</t>
    </rPh>
    <rPh sb="3" eb="4">
      <t>ネン</t>
    </rPh>
    <rPh sb="4" eb="5">
      <t>ド</t>
    </rPh>
    <phoneticPr fontId="26"/>
  </si>
  <si>
    <t>令和元年度</t>
    <rPh sb="0" eb="2">
      <t>レイワ</t>
    </rPh>
    <rPh sb="2" eb="4">
      <t>ガンネン</t>
    </rPh>
    <rPh sb="4" eb="5">
      <t>ド</t>
    </rPh>
    <phoneticPr fontId="26"/>
  </si>
  <si>
    <t>令和2年度</t>
    <rPh sb="0" eb="2">
      <t>レイワ</t>
    </rPh>
    <rPh sb="3" eb="5">
      <t>ネンド</t>
    </rPh>
    <phoneticPr fontId="26"/>
  </si>
  <si>
    <t>令和3年度</t>
    <rPh sb="0" eb="2">
      <t>レイワ</t>
    </rPh>
    <rPh sb="3" eb="5">
      <t>ネンド</t>
    </rPh>
    <phoneticPr fontId="26"/>
  </si>
  <si>
    <t>令和4年度</t>
    <rPh sb="0" eb="2">
      <t>レイワ</t>
    </rPh>
    <rPh sb="3" eb="5">
      <t>ネンド</t>
    </rPh>
    <phoneticPr fontId="26"/>
  </si>
  <si>
    <r>
      <t>胃がんハイリスク</t>
    </r>
    <r>
      <rPr>
        <b/>
        <sz val="8"/>
        <rFont val="ＭＳ ゴシック"/>
        <family val="3"/>
        <charset val="128"/>
      </rPr>
      <t>（40,50,60歳)</t>
    </r>
    <rPh sb="0" eb="1">
      <t>イ</t>
    </rPh>
    <phoneticPr fontId="26"/>
  </si>
  <si>
    <r>
      <t>肺がん</t>
    </r>
    <r>
      <rPr>
        <b/>
        <sz val="8"/>
        <rFont val="ＭＳ ゴシック"/>
        <family val="3"/>
        <charset val="128"/>
      </rPr>
      <t>（40歳以上）</t>
    </r>
    <rPh sb="0" eb="1">
      <t>ハイ</t>
    </rPh>
    <phoneticPr fontId="26"/>
  </si>
  <si>
    <r>
      <t>大腸がん</t>
    </r>
    <r>
      <rPr>
        <b/>
        <sz val="8"/>
        <rFont val="ＭＳ ゴシック"/>
        <family val="3"/>
        <charset val="128"/>
      </rPr>
      <t>（40歳以上）</t>
    </r>
    <rPh sb="0" eb="2">
      <t>ダイチョウ</t>
    </rPh>
    <phoneticPr fontId="26"/>
  </si>
  <si>
    <r>
      <t>乳がん</t>
    </r>
    <r>
      <rPr>
        <b/>
        <sz val="8"/>
        <rFont val="ＭＳ ゴシック"/>
        <family val="3"/>
        <charset val="128"/>
      </rPr>
      <t>（40歳以上）</t>
    </r>
    <rPh sb="0" eb="1">
      <t>ニュウ</t>
    </rPh>
    <phoneticPr fontId="26"/>
  </si>
  <si>
    <r>
      <t>前立腺がん</t>
    </r>
    <r>
      <rPr>
        <b/>
        <sz val="8"/>
        <rFont val="ＭＳ ゴシック"/>
        <family val="3"/>
        <charset val="128"/>
      </rPr>
      <t>（60歳以上75歳未満）</t>
    </r>
    <rPh sb="0" eb="3">
      <t>ゼンリツセン</t>
    </rPh>
    <phoneticPr fontId="26"/>
  </si>
  <si>
    <t>エックス線検査
５０歳以上</t>
    <phoneticPr fontId="4"/>
  </si>
  <si>
    <t>子宮頸がん</t>
    <phoneticPr fontId="2"/>
  </si>
  <si>
    <t>注１：受診率＝受診者数÷対象者数</t>
    <rPh sb="0" eb="1">
      <t>チュウ</t>
    </rPh>
    <rPh sb="3" eb="5">
      <t>ジュシン</t>
    </rPh>
    <rPh sb="5" eb="6">
      <t>リツ</t>
    </rPh>
    <rPh sb="7" eb="10">
      <t>ジュシンシャ</t>
    </rPh>
    <rPh sb="10" eb="11">
      <t>スウ</t>
    </rPh>
    <rPh sb="12" eb="14">
      <t>タイショウ</t>
    </rPh>
    <rPh sb="14" eb="15">
      <t>シャ</t>
    </rPh>
    <rPh sb="15" eb="16">
      <t>スウ</t>
    </rPh>
    <phoneticPr fontId="26"/>
  </si>
  <si>
    <t>注２：受診率の算定に用いる対象者数は、令和2年度までは対象年齢の住民基本台帳人口から職場等で受診する割合を除いた数、</t>
    <rPh sb="0" eb="1">
      <t>チュウ</t>
    </rPh>
    <phoneticPr fontId="26"/>
  </si>
  <si>
    <t>　　　用いて算定。また、胃がん検診の対象年齢は、令和2年度から国の指針に準ずる50歳以上で算定。</t>
    <rPh sb="3" eb="4">
      <t>モチ</t>
    </rPh>
    <rPh sb="6" eb="8">
      <t>サンテイ</t>
    </rPh>
    <phoneticPr fontId="2"/>
  </si>
  <si>
    <t>　　　令和3年度からは対象年齢の住民基本台帳人口と「令和2年度健康増進法に基づくがん検診の対象人口率等調査」結果を</t>
    <phoneticPr fontId="2"/>
  </si>
  <si>
    <t>注４：胃がん検診のエックス線検査は、令和3年度まで40歳以上が対象。</t>
    <rPh sb="0" eb="1">
      <t>チュウ</t>
    </rPh>
    <rPh sb="13" eb="14">
      <t>セン</t>
    </rPh>
    <rPh sb="14" eb="16">
      <t>ケンサ</t>
    </rPh>
    <rPh sb="18" eb="20">
      <t>レイワ</t>
    </rPh>
    <rPh sb="21" eb="23">
      <t>ネンド</t>
    </rPh>
    <rPh sb="27" eb="30">
      <t>サイイジョウ</t>
    </rPh>
    <rPh sb="31" eb="33">
      <t>タイショウ</t>
    </rPh>
    <phoneticPr fontId="26"/>
  </si>
  <si>
    <t>注５：胃がん検診は、令和元年度から50歳以上はエックス線検査と内視鏡検査の選択制。</t>
    <rPh sb="0" eb="1">
      <t>チュウ</t>
    </rPh>
    <rPh sb="10" eb="12">
      <t>レイワ</t>
    </rPh>
    <rPh sb="12" eb="14">
      <t>ガンネン</t>
    </rPh>
    <rPh sb="14" eb="15">
      <t>ド</t>
    </rPh>
    <rPh sb="19" eb="22">
      <t>サイイジョウ</t>
    </rPh>
    <rPh sb="27" eb="28">
      <t>セン</t>
    </rPh>
    <rPh sb="28" eb="30">
      <t>ケンサ</t>
    </rPh>
    <rPh sb="31" eb="34">
      <t>ナイシキョウ</t>
    </rPh>
    <rPh sb="34" eb="36">
      <t>ケンサ</t>
    </rPh>
    <rPh sb="37" eb="40">
      <t>センタクセイ</t>
    </rPh>
    <phoneticPr fontId="26"/>
  </si>
  <si>
    <t>注６：子宮頸がん検診は、令和4年度より国の指針に合わせて、検診間隔を毎年から2年に1回に変更。</t>
    <rPh sb="0" eb="1">
      <t>チュウ</t>
    </rPh>
    <rPh sb="3" eb="5">
      <t>シキュウ</t>
    </rPh>
    <rPh sb="5" eb="6">
      <t>ケイ</t>
    </rPh>
    <rPh sb="8" eb="10">
      <t>ケンシン</t>
    </rPh>
    <rPh sb="12" eb="14">
      <t>レイワ</t>
    </rPh>
    <rPh sb="15" eb="17">
      <t>ネンド</t>
    </rPh>
    <rPh sb="19" eb="20">
      <t>クニ</t>
    </rPh>
    <rPh sb="21" eb="23">
      <t>シシン</t>
    </rPh>
    <rPh sb="24" eb="25">
      <t>ア</t>
    </rPh>
    <rPh sb="29" eb="31">
      <t>ケンシン</t>
    </rPh>
    <rPh sb="31" eb="33">
      <t>カンカク</t>
    </rPh>
    <rPh sb="34" eb="36">
      <t>マイトシ</t>
    </rPh>
    <rPh sb="39" eb="40">
      <t>ネン</t>
    </rPh>
    <rPh sb="42" eb="43">
      <t>カイ</t>
    </rPh>
    <rPh sb="44" eb="46">
      <t>ヘンコウ</t>
    </rPh>
    <phoneticPr fontId="26"/>
  </si>
  <si>
    <t>注７：乳がん検診は、令和元年度までの受診者数は視触診、令和2年度以降の受診者数はマンモグラフィ検査</t>
    <rPh sb="0" eb="1">
      <t>チュウ</t>
    </rPh>
    <rPh sb="3" eb="4">
      <t>ニュウ</t>
    </rPh>
    <rPh sb="6" eb="8">
      <t>ケンシン</t>
    </rPh>
    <rPh sb="32" eb="34">
      <t>イコウ</t>
    </rPh>
    <phoneticPr fontId="26"/>
  </si>
  <si>
    <r>
      <t>胃がん</t>
    </r>
    <r>
      <rPr>
        <b/>
        <sz val="8"/>
        <rFont val="ＭＳ ゴシック"/>
        <family val="3"/>
        <charset val="128"/>
      </rPr>
      <t>（50歳以上）</t>
    </r>
    <rPh sb="0" eb="1">
      <t>イ</t>
    </rPh>
    <phoneticPr fontId="26"/>
  </si>
  <si>
    <r>
      <t>子宮</t>
    </r>
    <r>
      <rPr>
        <b/>
        <sz val="12"/>
        <rFont val="ＭＳ ゴシック"/>
        <family val="3"/>
        <charset val="128"/>
      </rPr>
      <t>頸がん</t>
    </r>
    <r>
      <rPr>
        <b/>
        <sz val="8"/>
        <rFont val="ＭＳ ゴシック"/>
        <family val="3"/>
        <charset val="128"/>
      </rPr>
      <t>（20歳以上）</t>
    </r>
    <rPh sb="0" eb="2">
      <t>シキュウ</t>
    </rPh>
    <rPh sb="2" eb="3">
      <t>ケイ</t>
    </rPh>
    <phoneticPr fontId="26"/>
  </si>
  <si>
    <t>注１：健康づくり健康診査は令和2年度から実施。平成30年度～令和元年度の数値は、本健康診査に統合された</t>
    <rPh sb="0" eb="1">
      <t>チュウ</t>
    </rPh>
    <rPh sb="3" eb="5">
      <t>ケンコウ</t>
    </rPh>
    <rPh sb="40" eb="41">
      <t>ホン</t>
    </rPh>
    <rPh sb="41" eb="43">
      <t>ケンコウ</t>
    </rPh>
    <rPh sb="43" eb="45">
      <t>シンサ</t>
    </rPh>
    <rPh sb="46" eb="48">
      <t>トウゴウ</t>
    </rPh>
    <phoneticPr fontId="4"/>
  </si>
  <si>
    <t>大仙家</t>
    <rPh sb="0" eb="2">
      <t>ダイセン</t>
    </rPh>
    <rPh sb="2" eb="3">
      <t>イエ</t>
    </rPh>
    <phoneticPr fontId="4"/>
  </si>
  <si>
    <t>２室１０人</t>
    <phoneticPr fontId="4"/>
  </si>
  <si>
    <t>水元に含む</t>
    <rPh sb="0" eb="2">
      <t>ミズモト</t>
    </rPh>
    <rPh sb="3" eb="4">
      <t>フク</t>
    </rPh>
    <phoneticPr fontId="26"/>
  </si>
  <si>
    <t>新宿に含む</t>
    <rPh sb="0" eb="2">
      <t>ニイジュク</t>
    </rPh>
    <rPh sb="3" eb="4">
      <t>フク</t>
    </rPh>
    <phoneticPr fontId="26"/>
  </si>
  <si>
    <t>高砂に含む</t>
    <rPh sb="0" eb="2">
      <t>タカサゴ</t>
    </rPh>
    <rPh sb="3" eb="4">
      <t>フク</t>
    </rPh>
    <phoneticPr fontId="26"/>
  </si>
  <si>
    <t>青戸に含む</t>
    <rPh sb="0" eb="2">
      <t>アオト</t>
    </rPh>
    <rPh sb="3" eb="4">
      <t>フク</t>
    </rPh>
    <phoneticPr fontId="26"/>
  </si>
  <si>
    <t>堀切に含む</t>
    <rPh sb="0" eb="2">
      <t>ホリキリ</t>
    </rPh>
    <rPh sb="3" eb="4">
      <t>フク</t>
    </rPh>
    <phoneticPr fontId="26"/>
  </si>
  <si>
    <t>東四つ木に含む</t>
    <rPh sb="0" eb="2">
      <t>ヒガシヨ</t>
    </rPh>
    <rPh sb="3" eb="4">
      <t>ギ</t>
    </rPh>
    <rPh sb="5" eb="6">
      <t>フク</t>
    </rPh>
    <phoneticPr fontId="26"/>
  </si>
  <si>
    <t>奥戸に含む</t>
    <rPh sb="0" eb="2">
      <t>オクド</t>
    </rPh>
    <rPh sb="3" eb="4">
      <t>フク</t>
    </rPh>
    <phoneticPr fontId="26"/>
  </si>
  <si>
    <t>平成30年度</t>
    <rPh sb="0" eb="2">
      <t>ヘイセイ</t>
    </rPh>
    <rPh sb="4" eb="5">
      <t>ネン</t>
    </rPh>
    <rPh sb="5" eb="6">
      <t>ド</t>
    </rPh>
    <phoneticPr fontId="26"/>
  </si>
  <si>
    <t>子ども発達センター
新小岩分室</t>
    <phoneticPr fontId="4"/>
  </si>
  <si>
    <t>西新小岩4-33-2
にこわ新小岩内</t>
    <rPh sb="0" eb="4">
      <t>ニシシンコイワ</t>
    </rPh>
    <rPh sb="14" eb="17">
      <t>シンコイワ</t>
    </rPh>
    <rPh sb="17" eb="18">
      <t>ナイ</t>
    </rPh>
    <phoneticPr fontId="2"/>
  </si>
  <si>
    <t>R4.7.19</t>
  </si>
  <si>
    <t>令和4年度
利用者数</t>
    <rPh sb="0" eb="2">
      <t>レイワ</t>
    </rPh>
    <rPh sb="3" eb="5">
      <t>ネンド</t>
    </rPh>
    <phoneticPr fontId="4"/>
  </si>
  <si>
    <t>児童発達支援、放課後等デイサービス</t>
    <rPh sb="0" eb="2">
      <t>ジドウ</t>
    </rPh>
    <rPh sb="2" eb="4">
      <t>ハッタツ</t>
    </rPh>
    <rPh sb="4" eb="6">
      <t>シエン</t>
    </rPh>
    <rPh sb="7" eb="11">
      <t>ホウカゴトウ</t>
    </rPh>
    <phoneticPr fontId="9"/>
  </si>
  <si>
    <t>児童発達支援はぐちるランド綾瀬</t>
    <rPh sb="0" eb="6">
      <t>ジドウハッタツシエン</t>
    </rPh>
    <rPh sb="13" eb="15">
      <t>アヤセ</t>
    </rPh>
    <phoneticPr fontId="26"/>
  </si>
  <si>
    <t>西亀有2-20-5</t>
    <rPh sb="0" eb="1">
      <t>ニシ</t>
    </rPh>
    <rPh sb="1" eb="3">
      <t>カメアリ</t>
    </rPh>
    <phoneticPr fontId="26"/>
  </si>
  <si>
    <t>立石7-10-21-101</t>
    <rPh sb="0" eb="2">
      <t>タテイシ</t>
    </rPh>
    <phoneticPr fontId="26"/>
  </si>
  <si>
    <t>株式会社共栄オーメック</t>
    <rPh sb="0" eb="4">
      <t>カブシキカイシャ</t>
    </rPh>
    <rPh sb="4" eb="6">
      <t>キョウエイ</t>
    </rPh>
    <phoneticPr fontId="26"/>
  </si>
  <si>
    <t>コペルプラス　金町教室</t>
    <rPh sb="7" eb="9">
      <t>カナマチ</t>
    </rPh>
    <rPh sb="9" eb="11">
      <t>キョウシツ</t>
    </rPh>
    <phoneticPr fontId="26"/>
  </si>
  <si>
    <t>東金町3-31-4</t>
    <rPh sb="0" eb="1">
      <t>ヒガシ</t>
    </rPh>
    <rPh sb="1" eb="3">
      <t>カナマチ</t>
    </rPh>
    <phoneticPr fontId="26"/>
  </si>
  <si>
    <t>株式会社アイ・エス・シー</t>
  </si>
  <si>
    <t>はんもっく</t>
  </si>
  <si>
    <t>自立生活援助ワンピース</t>
    <rPh sb="0" eb="2">
      <t>ジリツ</t>
    </rPh>
    <rPh sb="2" eb="4">
      <t>セイカツ</t>
    </rPh>
    <rPh sb="4" eb="6">
      <t>エンジョ</t>
    </rPh>
    <phoneticPr fontId="9"/>
  </si>
  <si>
    <t>平成30年</t>
    <rPh sb="0" eb="2">
      <t>ヘイセイ</t>
    </rPh>
    <rPh sb="4" eb="5">
      <t>ネン</t>
    </rPh>
    <phoneticPr fontId="26"/>
  </si>
  <si>
    <t>令和元年</t>
    <rPh sb="0" eb="1">
      <t>レイ</t>
    </rPh>
    <rPh sb="1" eb="2">
      <t>ワ</t>
    </rPh>
    <rPh sb="2" eb="3">
      <t>ガン</t>
    </rPh>
    <rPh sb="3" eb="4">
      <t>ネン</t>
    </rPh>
    <phoneticPr fontId="26"/>
  </si>
  <si>
    <t>ゴミ捨て</t>
    <rPh sb="2" eb="3">
      <t>ス</t>
    </rPh>
    <phoneticPr fontId="4"/>
  </si>
  <si>
    <t>送迎</t>
    <rPh sb="0" eb="2">
      <t>ソウゲイ</t>
    </rPh>
    <phoneticPr fontId="4"/>
  </si>
  <si>
    <t>通院付添い</t>
    <rPh sb="0" eb="2">
      <t>ツウイン</t>
    </rPh>
    <rPh sb="2" eb="4">
      <t>ツキソイ</t>
    </rPh>
    <phoneticPr fontId="4"/>
  </si>
  <si>
    <t>外出付添い</t>
    <rPh sb="0" eb="2">
      <t>ガイシュツ</t>
    </rPh>
    <rPh sb="2" eb="4">
      <t>ツキソイ</t>
    </rPh>
    <phoneticPr fontId="4"/>
  </si>
  <si>
    <t>留守番(見守り)</t>
    <rPh sb="0" eb="3">
      <t>ルスバン</t>
    </rPh>
    <rPh sb="4" eb="6">
      <t>ミマモ</t>
    </rPh>
    <phoneticPr fontId="4"/>
  </si>
  <si>
    <t>食事づくり</t>
    <rPh sb="0" eb="2">
      <t>ショクジ</t>
    </rPh>
    <phoneticPr fontId="9"/>
  </si>
  <si>
    <t>買物</t>
    <rPh sb="0" eb="1">
      <t>カ</t>
    </rPh>
    <rPh sb="1" eb="2">
      <t>モノ</t>
    </rPh>
    <phoneticPr fontId="9"/>
  </si>
  <si>
    <t>話し相手</t>
    <rPh sb="0" eb="1">
      <t>ハナ</t>
    </rPh>
    <rPh sb="2" eb="4">
      <t>アイテ</t>
    </rPh>
    <phoneticPr fontId="9"/>
  </si>
  <si>
    <t>洗濯</t>
    <rPh sb="0" eb="2">
      <t>センタク</t>
    </rPh>
    <phoneticPr fontId="9"/>
  </si>
  <si>
    <t>留守番
(見守り）</t>
    <rPh sb="0" eb="3">
      <t>ルスバン</t>
    </rPh>
    <rPh sb="5" eb="7">
      <t>ミマモ</t>
    </rPh>
    <phoneticPr fontId="26"/>
  </si>
  <si>
    <t>ゴミ捨て</t>
    <rPh sb="2" eb="3">
      <t>ス</t>
    </rPh>
    <phoneticPr fontId="26"/>
  </si>
  <si>
    <t>送迎</t>
    <rPh sb="0" eb="2">
      <t>ソウゲイ</t>
    </rPh>
    <phoneticPr fontId="26"/>
  </si>
  <si>
    <t>通院付添い</t>
    <rPh sb="0" eb="2">
      <t>ツウイン</t>
    </rPh>
    <rPh sb="2" eb="3">
      <t>ツ</t>
    </rPh>
    <rPh sb="3" eb="4">
      <t>ソ</t>
    </rPh>
    <phoneticPr fontId="26"/>
  </si>
  <si>
    <t>外出付添い</t>
    <rPh sb="0" eb="2">
      <t>ガイシュツ</t>
    </rPh>
    <rPh sb="2" eb="3">
      <t>ツ</t>
    </rPh>
    <rPh sb="3" eb="4">
      <t>ソ</t>
    </rPh>
    <phoneticPr fontId="26"/>
  </si>
  <si>
    <t>その他</t>
    <rPh sb="2" eb="3">
      <t>タ</t>
    </rPh>
    <phoneticPr fontId="26"/>
  </si>
  <si>
    <t>注１：総数は利用会員からの依頼件数。</t>
    <rPh sb="0" eb="1">
      <t>チュウ</t>
    </rPh>
    <rPh sb="3" eb="5">
      <t>ソウスウ</t>
    </rPh>
    <rPh sb="6" eb="8">
      <t>リヨウ</t>
    </rPh>
    <rPh sb="8" eb="10">
      <t>カイイン</t>
    </rPh>
    <rPh sb="13" eb="15">
      <t>イライ</t>
    </rPh>
    <rPh sb="15" eb="17">
      <t>ケンスウ</t>
    </rPh>
    <phoneticPr fontId="7"/>
  </si>
  <si>
    <t>注２：1度の依頼で複数項目を実施した場合</t>
    <rPh sb="0" eb="1">
      <t>チュウ</t>
    </rPh>
    <rPh sb="18" eb="20">
      <t>バアイ</t>
    </rPh>
    <phoneticPr fontId="7"/>
  </si>
  <si>
    <t>　　　は、それぞれ件数として計算している</t>
  </si>
  <si>
    <t>　　　ため、総数と一致しない。</t>
    <rPh sb="6" eb="8">
      <t>ソウスウ</t>
    </rPh>
    <rPh sb="9" eb="11">
      <t>イッチ</t>
    </rPh>
    <phoneticPr fontId="7"/>
  </si>
  <si>
    <t>エ　６５歳以上の世帯内訳</t>
  </si>
  <si>
    <t>平成30</t>
    <rPh sb="0" eb="2">
      <t>ヘイセイ</t>
    </rPh>
    <phoneticPr fontId="2"/>
  </si>
  <si>
    <t>注１：細田児童館は令和元年12月29日閉館。</t>
    <rPh sb="0" eb="1">
      <t>チュウ</t>
    </rPh>
    <rPh sb="3" eb="5">
      <t>ホソダ</t>
    </rPh>
    <rPh sb="5" eb="8">
      <t>ジドウカン</t>
    </rPh>
    <rPh sb="9" eb="11">
      <t>レイワ</t>
    </rPh>
    <rPh sb="11" eb="12">
      <t>ガン</t>
    </rPh>
    <rPh sb="12" eb="13">
      <t>ネン</t>
    </rPh>
    <rPh sb="15" eb="16">
      <t>ガツ</t>
    </rPh>
    <rPh sb="18" eb="19">
      <t>ヒ</t>
    </rPh>
    <rPh sb="19" eb="21">
      <t>ヘイカン</t>
    </rPh>
    <phoneticPr fontId="4"/>
  </si>
  <si>
    <t>注２：児童会館は令和元年9月24日から新小岩学び交流館内で運営。建築年月と建築延面積は新小岩学び交流館のもの。</t>
    <rPh sb="0" eb="1">
      <t>チュウ</t>
    </rPh>
    <rPh sb="3" eb="5">
      <t>ジドウ</t>
    </rPh>
    <rPh sb="5" eb="7">
      <t>カイカン</t>
    </rPh>
    <rPh sb="8" eb="10">
      <t>レイワ</t>
    </rPh>
    <rPh sb="10" eb="11">
      <t>ガン</t>
    </rPh>
    <rPh sb="19" eb="22">
      <t>シンコイワ</t>
    </rPh>
    <rPh sb="22" eb="23">
      <t>マナ</t>
    </rPh>
    <rPh sb="24" eb="26">
      <t>コウリュウ</t>
    </rPh>
    <rPh sb="26" eb="27">
      <t>カン</t>
    </rPh>
    <rPh sb="27" eb="28">
      <t>ナイ</t>
    </rPh>
    <rPh sb="32" eb="34">
      <t>ケンチク</t>
    </rPh>
    <rPh sb="34" eb="36">
      <t>ネンゲツ</t>
    </rPh>
    <rPh sb="37" eb="39">
      <t>ケンチク</t>
    </rPh>
    <rPh sb="39" eb="40">
      <t>ノ</t>
    </rPh>
    <rPh sb="40" eb="42">
      <t>メンセキ</t>
    </rPh>
    <rPh sb="43" eb="46">
      <t>シンコイワ</t>
    </rPh>
    <rPh sb="46" eb="47">
      <t>マナ</t>
    </rPh>
    <rPh sb="48" eb="50">
      <t>コウリュウ</t>
    </rPh>
    <rPh sb="50" eb="51">
      <t>カン</t>
    </rPh>
    <phoneticPr fontId="4"/>
  </si>
  <si>
    <t>注３：小菅児童館は令和元年10月15日から仮施設で運営。建築延面積は同仮施設内の小菅保育園の面積を含む。</t>
    <rPh sb="0" eb="1">
      <t>チュウ</t>
    </rPh>
    <rPh sb="3" eb="5">
      <t>コスゲ</t>
    </rPh>
    <rPh sb="5" eb="8">
      <t>ジドウカン</t>
    </rPh>
    <rPh sb="9" eb="11">
      <t>レイワ</t>
    </rPh>
    <rPh sb="11" eb="12">
      <t>ガン</t>
    </rPh>
    <rPh sb="21" eb="22">
      <t>カリ</t>
    </rPh>
    <rPh sb="22" eb="24">
      <t>シセツ</t>
    </rPh>
    <rPh sb="30" eb="31">
      <t>ノ</t>
    </rPh>
    <rPh sb="31" eb="33">
      <t>メンセキ</t>
    </rPh>
    <rPh sb="34" eb="35">
      <t>ドウ</t>
    </rPh>
    <rPh sb="35" eb="36">
      <t>カリ</t>
    </rPh>
    <rPh sb="36" eb="38">
      <t>シセツ</t>
    </rPh>
    <rPh sb="38" eb="39">
      <t>ナイ</t>
    </rPh>
    <rPh sb="40" eb="42">
      <t>コスゲ</t>
    </rPh>
    <rPh sb="42" eb="45">
      <t>ホイクエン</t>
    </rPh>
    <rPh sb="46" eb="48">
      <t>メンセキ</t>
    </rPh>
    <rPh sb="49" eb="50">
      <t>フク</t>
    </rPh>
    <phoneticPr fontId="4"/>
  </si>
  <si>
    <t>注４：渋江児童館は令和3年5月6日から東四つ木地区ｾﾝﾀｰ内で運営。建築年月と建築延面積は東四つ木地区ｾﾝﾀｰのもの。</t>
    <rPh sb="0" eb="1">
      <t>チュウ</t>
    </rPh>
    <rPh sb="3" eb="5">
      <t>シブエ</t>
    </rPh>
    <phoneticPr fontId="4"/>
  </si>
  <si>
    <t>注５：児童会館は令和4年7月18日閉館。</t>
    <rPh sb="0" eb="1">
      <t>チュウ</t>
    </rPh>
    <rPh sb="3" eb="5">
      <t>ジドウ</t>
    </rPh>
    <rPh sb="5" eb="7">
      <t>カイカン</t>
    </rPh>
    <rPh sb="8" eb="10">
      <t>レイワ</t>
    </rPh>
    <rPh sb="11" eb="12">
      <t>ネン</t>
    </rPh>
    <rPh sb="13" eb="14">
      <t>ガツ</t>
    </rPh>
    <rPh sb="16" eb="17">
      <t>ニチ</t>
    </rPh>
    <rPh sb="17" eb="19">
      <t>ヘイカン</t>
    </rPh>
    <phoneticPr fontId="4"/>
  </si>
  <si>
    <t>鎌倉</t>
    <rPh sb="0" eb="2">
      <t>カマクラ</t>
    </rPh>
    <phoneticPr fontId="5"/>
  </si>
  <si>
    <t>鎌倉1-7-3</t>
    <rPh sb="0" eb="2">
      <t>カマクラ</t>
    </rPh>
    <phoneticPr fontId="5"/>
  </si>
  <si>
    <t>西新小岩</t>
    <rPh sb="0" eb="4">
      <t>ニシシンコイワ</t>
    </rPh>
    <phoneticPr fontId="5"/>
  </si>
  <si>
    <t>西新小岩4-33-2</t>
    <rPh sb="0" eb="1">
      <t>ニシ</t>
    </rPh>
    <rPh sb="1" eb="4">
      <t>シンコイワ</t>
    </rPh>
    <phoneticPr fontId="0"/>
  </si>
  <si>
    <t>R2.1.4</t>
  </si>
  <si>
    <t>R元.9</t>
    <rPh sb="1" eb="2">
      <t>モト</t>
    </rPh>
    <phoneticPr fontId="26"/>
  </si>
  <si>
    <t>渋江</t>
    <phoneticPr fontId="2"/>
  </si>
  <si>
    <t>注１：小菅保育園は、令和元年10月15日から建替えのため仮園舎で運営</t>
    <rPh sb="0" eb="1">
      <t>チュウ</t>
    </rPh>
    <rPh sb="3" eb="5">
      <t>コスガ</t>
    </rPh>
    <rPh sb="5" eb="8">
      <t>ホイクエン</t>
    </rPh>
    <rPh sb="10" eb="12">
      <t>レイワ</t>
    </rPh>
    <rPh sb="12" eb="14">
      <t>ガンネン</t>
    </rPh>
    <rPh sb="16" eb="17">
      <t>ガツ</t>
    </rPh>
    <rPh sb="19" eb="20">
      <t>ニチ</t>
    </rPh>
    <rPh sb="22" eb="24">
      <t>タテカ</t>
    </rPh>
    <rPh sb="28" eb="29">
      <t>カリ</t>
    </rPh>
    <rPh sb="29" eb="31">
      <t>エンシャ</t>
    </rPh>
    <rPh sb="32" eb="34">
      <t>ウンエイ</t>
    </rPh>
    <phoneticPr fontId="4"/>
  </si>
  <si>
    <t>ＨＯＰＰＡ京成小岩駅</t>
    <rPh sb="5" eb="9">
      <t>ケイセイコイワ</t>
    </rPh>
    <rPh sb="9" eb="10">
      <t>エキ</t>
    </rPh>
    <phoneticPr fontId="26"/>
  </si>
  <si>
    <t>ＨＯＰＰＡ堀切菖蒲園</t>
    <rPh sb="5" eb="10">
      <t>ホリキリショウブエン</t>
    </rPh>
    <phoneticPr fontId="26"/>
  </si>
  <si>
    <t>新小岩さくらインターナショナル保育園第２</t>
    <rPh sb="0" eb="3">
      <t>シンコイワ</t>
    </rPh>
    <rPh sb="15" eb="18">
      <t>ホイクエン</t>
    </rPh>
    <rPh sb="18" eb="19">
      <t>ダイ</t>
    </rPh>
    <phoneticPr fontId="26"/>
  </si>
  <si>
    <t>東新小岩1-2-11</t>
    <rPh sb="0" eb="4">
      <t>ヒガシシンコイワ</t>
    </rPh>
    <phoneticPr fontId="26"/>
  </si>
  <si>
    <t>西亀有三丁目</t>
    <rPh sb="0" eb="3">
      <t>ニシカメアリ</t>
    </rPh>
    <rPh sb="3" eb="4">
      <t>３</t>
    </rPh>
    <rPh sb="4" eb="6">
      <t>チョウメ</t>
    </rPh>
    <phoneticPr fontId="26"/>
  </si>
  <si>
    <t>西亀有3-31-9</t>
    <rPh sb="0" eb="3">
      <t>ニシカメアリ</t>
    </rPh>
    <phoneticPr fontId="26"/>
  </si>
  <si>
    <t>注１：対象者は、平成30年度は68歳から72歳、令和元年度は68歳から72歳及び75歳、令和2年度から4年度は68歳から75歳。</t>
    <rPh sb="0" eb="1">
      <t>チュウ</t>
    </rPh>
    <rPh sb="3" eb="6">
      <t>タイショウシャ</t>
    </rPh>
    <rPh sb="8" eb="10">
      <t>ヘイセイ</t>
    </rPh>
    <rPh sb="12" eb="14">
      <t>ネンド</t>
    </rPh>
    <rPh sb="17" eb="18">
      <t>サイ</t>
    </rPh>
    <rPh sb="22" eb="23">
      <t>サイ</t>
    </rPh>
    <rPh sb="24" eb="26">
      <t>レイワ</t>
    </rPh>
    <rPh sb="26" eb="28">
      <t>ガンネン</t>
    </rPh>
    <rPh sb="28" eb="29">
      <t>ド</t>
    </rPh>
    <rPh sb="32" eb="33">
      <t>サイ</t>
    </rPh>
    <rPh sb="37" eb="38">
      <t>サイ</t>
    </rPh>
    <rPh sb="38" eb="39">
      <t>オヨ</t>
    </rPh>
    <rPh sb="42" eb="43">
      <t>サイ</t>
    </rPh>
    <rPh sb="44" eb="46">
      <t>レイワ</t>
    </rPh>
    <rPh sb="47" eb="49">
      <t>ネンド</t>
    </rPh>
    <rPh sb="52" eb="54">
      <t>ネンド</t>
    </rPh>
    <rPh sb="57" eb="58">
      <t>サイ</t>
    </rPh>
    <rPh sb="62" eb="63">
      <t>サイ</t>
    </rPh>
    <phoneticPr fontId="4"/>
  </si>
  <si>
    <t>幼保連携型認定こども園
そあ</t>
  </si>
  <si>
    <t>水元3-13-20</t>
    <rPh sb="0" eb="2">
      <t>ミズモト</t>
    </rPh>
    <phoneticPr fontId="26"/>
  </si>
  <si>
    <t>幼保連携型認定こども園
めいしょう幼稚園</t>
    <rPh sb="17" eb="20">
      <t>ヨウチエン</t>
    </rPh>
    <phoneticPr fontId="26"/>
  </si>
  <si>
    <t>四つ木1-41-1</t>
    <rPh sb="0" eb="1">
      <t>ヨ</t>
    </rPh>
    <rPh sb="2" eb="3">
      <t>ギ</t>
    </rPh>
    <phoneticPr fontId="26"/>
  </si>
  <si>
    <t>○</t>
  </si>
  <si>
    <t>金町3-43-8</t>
    <rPh sb="0" eb="2">
      <t>カナマチ</t>
    </rPh>
    <phoneticPr fontId="1"/>
  </si>
  <si>
    <t>金町小学校第二運動場内</t>
    <rPh sb="0" eb="2">
      <t>カナマチ</t>
    </rPh>
    <rPh sb="2" eb="5">
      <t>ショウガッコウ</t>
    </rPh>
    <rPh sb="5" eb="7">
      <t>ダイニ</t>
    </rPh>
    <rPh sb="7" eb="10">
      <t>ウンドウジョウ</t>
    </rPh>
    <rPh sb="10" eb="11">
      <t>ナイ</t>
    </rPh>
    <phoneticPr fontId="27"/>
  </si>
  <si>
    <t>葛飾学園西小菅小</t>
    <rPh sb="0" eb="2">
      <t>カツシカ</t>
    </rPh>
    <rPh sb="2" eb="4">
      <t>ガクエン</t>
    </rPh>
    <rPh sb="4" eb="5">
      <t>ニシ</t>
    </rPh>
    <rPh sb="5" eb="7">
      <t>コスゲ</t>
    </rPh>
    <rPh sb="7" eb="8">
      <t>ショウ</t>
    </rPh>
    <phoneticPr fontId="27"/>
  </si>
  <si>
    <t>小菅1-25-1</t>
    <rPh sb="0" eb="2">
      <t>コスゲ</t>
    </rPh>
    <phoneticPr fontId="27"/>
  </si>
  <si>
    <t>R5.4</t>
  </si>
  <si>
    <t>水元第一</t>
    <rPh sb="0" eb="2">
      <t>ミズモト</t>
    </rPh>
    <rPh sb="2" eb="4">
      <t>ダイイチ</t>
    </rPh>
    <phoneticPr fontId="27"/>
  </si>
  <si>
    <t>水元4-17-14</t>
    <rPh sb="0" eb="2">
      <t>ミズモト</t>
    </rPh>
    <phoneticPr fontId="1"/>
  </si>
  <si>
    <t>水元第二</t>
    <rPh sb="0" eb="2">
      <t>ミズモト</t>
    </rPh>
    <rPh sb="2" eb="4">
      <t>ダイニ</t>
    </rPh>
    <phoneticPr fontId="27"/>
  </si>
  <si>
    <t>れいめい白鳥</t>
    <rPh sb="4" eb="6">
      <t>シラトリ</t>
    </rPh>
    <phoneticPr fontId="26"/>
  </si>
  <si>
    <t>白鳥3-4-1</t>
    <rPh sb="0" eb="2">
      <t>シラトリ</t>
    </rPh>
    <phoneticPr fontId="27"/>
  </si>
  <si>
    <t>西小菅小学校内</t>
    <rPh sb="0" eb="1">
      <t>ニシ</t>
    </rPh>
    <rPh sb="1" eb="3">
      <t>コスゲ</t>
    </rPh>
    <rPh sb="3" eb="6">
      <t>ショウガッコウ</t>
    </rPh>
    <rPh sb="6" eb="7">
      <t>ナイ</t>
    </rPh>
    <phoneticPr fontId="27"/>
  </si>
  <si>
    <t>水元小学校内（面積は第二含む）</t>
    <rPh sb="0" eb="2">
      <t>ミズモト</t>
    </rPh>
    <rPh sb="2" eb="3">
      <t>ショウ</t>
    </rPh>
    <rPh sb="3" eb="5">
      <t>ガッコウ</t>
    </rPh>
    <rPh sb="5" eb="6">
      <t>ナイ</t>
    </rPh>
    <phoneticPr fontId="1"/>
  </si>
  <si>
    <t>水元小学校内（面積は第一含む）</t>
    <rPh sb="0" eb="2">
      <t>ミズモト</t>
    </rPh>
    <rPh sb="2" eb="3">
      <t>ショウ</t>
    </rPh>
    <rPh sb="3" eb="5">
      <t>ガッコウ</t>
    </rPh>
    <rPh sb="5" eb="6">
      <t>ナイ</t>
    </rPh>
    <rPh sb="11" eb="12">
      <t>イチ</t>
    </rPh>
    <phoneticPr fontId="1"/>
  </si>
  <si>
    <t>白鳥小学校内</t>
    <rPh sb="0" eb="2">
      <t>シラトリ</t>
    </rPh>
    <rPh sb="2" eb="5">
      <t>ショウガッコウ</t>
    </rPh>
    <rPh sb="5" eb="6">
      <t>ナイ</t>
    </rPh>
    <phoneticPr fontId="27"/>
  </si>
  <si>
    <t>青戸小に含む</t>
    <rPh sb="0" eb="3">
      <t>アオトショウ</t>
    </rPh>
    <rPh sb="4" eb="5">
      <t>フク</t>
    </rPh>
    <phoneticPr fontId="26"/>
  </si>
  <si>
    <t>第一に含む</t>
    <rPh sb="0" eb="2">
      <t>ダイイチ</t>
    </rPh>
    <rPh sb="3" eb="4">
      <t>フク</t>
    </rPh>
    <phoneticPr fontId="26"/>
  </si>
  <si>
    <t>梅田小に含む</t>
    <rPh sb="0" eb="2">
      <t>ウメダ</t>
    </rPh>
    <rPh sb="2" eb="3">
      <t>ショウ</t>
    </rPh>
    <rPh sb="4" eb="5">
      <t>フク</t>
    </rPh>
    <phoneticPr fontId="26"/>
  </si>
  <si>
    <t>青戸小に含む</t>
    <rPh sb="0" eb="2">
      <t>アオト</t>
    </rPh>
    <rPh sb="2" eb="3">
      <t>ショウ</t>
    </rPh>
    <rPh sb="4" eb="5">
      <t>フク</t>
    </rPh>
    <phoneticPr fontId="26"/>
  </si>
  <si>
    <t>中青戸に含む</t>
    <rPh sb="0" eb="1">
      <t>ナカ</t>
    </rPh>
    <rPh sb="1" eb="3">
      <t>アオト</t>
    </rPh>
    <rPh sb="4" eb="5">
      <t>フク</t>
    </rPh>
    <phoneticPr fontId="26"/>
  </si>
  <si>
    <t>-</t>
    <phoneticPr fontId="2"/>
  </si>
  <si>
    <t>総計</t>
    <rPh sb="0" eb="2">
      <t>ソウケイ</t>
    </rPh>
    <phoneticPr fontId="26"/>
  </si>
  <si>
    <t>葛飾小学校</t>
    <rPh sb="2" eb="5">
      <t>ショウガッコウ</t>
    </rPh>
    <phoneticPr fontId="26"/>
  </si>
  <si>
    <t>（私立）</t>
    <rPh sb="1" eb="3">
      <t>シリツ</t>
    </rPh>
    <phoneticPr fontId="26"/>
  </si>
  <si>
    <t>アレーズ秋桜(こすもす)</t>
    <phoneticPr fontId="2"/>
  </si>
  <si>
    <t>水元2-20-10</t>
    <phoneticPr fontId="2"/>
  </si>
  <si>
    <t>ろうあ児施設</t>
    <phoneticPr fontId="2"/>
  </si>
  <si>
    <t>(指)８つの教科部会による研究</t>
    <rPh sb="1" eb="2">
      <t>ユビ</t>
    </rPh>
    <rPh sb="6" eb="8">
      <t>キョウカ</t>
    </rPh>
    <rPh sb="8" eb="10">
      <t>ブカイ</t>
    </rPh>
    <rPh sb="13" eb="15">
      <t>ケンキュウ</t>
    </rPh>
    <phoneticPr fontId="26"/>
  </si>
  <si>
    <t>(都)小学校教科担任制等</t>
    <rPh sb="1" eb="2">
      <t>ト</t>
    </rPh>
    <rPh sb="3" eb="6">
      <t>ショウガッコウ</t>
    </rPh>
    <rPh sb="6" eb="8">
      <t>キョウカ</t>
    </rPh>
    <rPh sb="8" eb="10">
      <t>タンニン</t>
    </rPh>
    <rPh sb="10" eb="11">
      <t>セイ</t>
    </rPh>
    <rPh sb="11" eb="12">
      <t>トウ</t>
    </rPh>
    <phoneticPr fontId="26"/>
  </si>
  <si>
    <t>(指)体育科</t>
    <rPh sb="1" eb="2">
      <t>ユビ</t>
    </rPh>
    <rPh sb="3" eb="5">
      <t>タイイク</t>
    </rPh>
    <rPh sb="5" eb="6">
      <t>カ</t>
    </rPh>
    <phoneticPr fontId="26"/>
  </si>
  <si>
    <t>(指)国語科</t>
    <rPh sb="1" eb="2">
      <t>ユビ</t>
    </rPh>
    <rPh sb="3" eb="6">
      <t>コクゴカ</t>
    </rPh>
    <phoneticPr fontId="26"/>
  </si>
  <si>
    <t>(指)社会科・生活科</t>
    <rPh sb="1" eb="2">
      <t>ユビ</t>
    </rPh>
    <rPh sb="3" eb="6">
      <t>シャカイカ</t>
    </rPh>
    <rPh sb="7" eb="10">
      <t>セイカツカ</t>
    </rPh>
    <phoneticPr fontId="26"/>
  </si>
  <si>
    <t>(指)安全教育</t>
    <rPh sb="1" eb="2">
      <t>シ</t>
    </rPh>
    <rPh sb="3" eb="5">
      <t>アンゼン</t>
    </rPh>
    <rPh sb="5" eb="7">
      <t>キョウイク</t>
    </rPh>
    <phoneticPr fontId="26"/>
  </si>
  <si>
    <t>(指)ユニバーサルデザイン</t>
    <rPh sb="1" eb="2">
      <t>ユビ</t>
    </rPh>
    <phoneticPr fontId="26"/>
  </si>
  <si>
    <t>(都)デジタル教科書、地域人材・資源活用</t>
    <rPh sb="1" eb="2">
      <t>ト</t>
    </rPh>
    <rPh sb="7" eb="10">
      <t>キョウカショ</t>
    </rPh>
    <rPh sb="11" eb="13">
      <t>チイキ</t>
    </rPh>
    <rPh sb="13" eb="15">
      <t>ジンザイ</t>
    </rPh>
    <rPh sb="16" eb="18">
      <t>シゲン</t>
    </rPh>
    <rPh sb="18" eb="20">
      <t>カツヨウ</t>
    </rPh>
    <phoneticPr fontId="1"/>
  </si>
  <si>
    <t>(指)指導方法</t>
    <rPh sb="1" eb="2">
      <t>ユビ</t>
    </rPh>
    <rPh sb="3" eb="5">
      <t>シドウ</t>
    </rPh>
    <rPh sb="5" eb="7">
      <t>ホウホウ</t>
    </rPh>
    <phoneticPr fontId="26"/>
  </si>
  <si>
    <t>(指)キャリア教育、（都）不登校児童・生徒支援調査研究</t>
    <rPh sb="1" eb="2">
      <t>シ</t>
    </rPh>
    <rPh sb="7" eb="9">
      <t>キョウイク</t>
    </rPh>
    <rPh sb="11" eb="12">
      <t>ト</t>
    </rPh>
    <rPh sb="13" eb="16">
      <t>フトウコウ</t>
    </rPh>
    <rPh sb="16" eb="18">
      <t>ジドウ</t>
    </rPh>
    <rPh sb="19" eb="21">
      <t>セイト</t>
    </rPh>
    <rPh sb="21" eb="23">
      <t>シエン</t>
    </rPh>
    <rPh sb="23" eb="25">
      <t>チョウサ</t>
    </rPh>
    <rPh sb="25" eb="27">
      <t>ケンキュウ</t>
    </rPh>
    <phoneticPr fontId="26"/>
  </si>
  <si>
    <t>(指)ＥＳＤ</t>
    <rPh sb="1" eb="2">
      <t>シ</t>
    </rPh>
    <phoneticPr fontId="26"/>
  </si>
  <si>
    <t>(指)特別活動</t>
    <rPh sb="1" eb="2">
      <t>ユビ</t>
    </rPh>
    <rPh sb="3" eb="5">
      <t>トクベツ</t>
    </rPh>
    <rPh sb="5" eb="7">
      <t>カツドウ</t>
    </rPh>
    <phoneticPr fontId="26"/>
  </si>
  <si>
    <t>令和元年</t>
    <rPh sb="0" eb="2">
      <t>レイワ</t>
    </rPh>
    <rPh sb="2" eb="4">
      <t>ガンネン</t>
    </rPh>
    <phoneticPr fontId="26"/>
  </si>
  <si>
    <t>平成31年</t>
    <rPh sb="0" eb="2">
      <t>ヘイセイ</t>
    </rPh>
    <rPh sb="4" eb="5">
      <t>ネン</t>
    </rPh>
    <phoneticPr fontId="2"/>
  </si>
  <si>
    <t>平成29年度</t>
    <rPh sb="0" eb="2">
      <t>ヘイセイ</t>
    </rPh>
    <rPh sb="4" eb="6">
      <t>ネンド</t>
    </rPh>
    <phoneticPr fontId="26"/>
  </si>
  <si>
    <t>東京聖栄大学</t>
    <rPh sb="0" eb="2">
      <t>トウキョウ</t>
    </rPh>
    <rPh sb="2" eb="4">
      <t>セイエイ</t>
    </rPh>
    <rPh sb="4" eb="6">
      <t>ダイガク</t>
    </rPh>
    <phoneticPr fontId="26"/>
  </si>
  <si>
    <t>東京理科大学　葛飾キャンパス（学部）</t>
    <rPh sb="0" eb="2">
      <t>トウキョウ</t>
    </rPh>
    <rPh sb="2" eb="4">
      <t>リカ</t>
    </rPh>
    <rPh sb="4" eb="6">
      <t>ダイガク</t>
    </rPh>
    <rPh sb="7" eb="9">
      <t>カツシカ</t>
    </rPh>
    <rPh sb="15" eb="17">
      <t>ガクブ</t>
    </rPh>
    <phoneticPr fontId="26"/>
  </si>
  <si>
    <t>東京理科大学　葛飾キャンパス（大学院）</t>
    <rPh sb="0" eb="2">
      <t>トウキョウ</t>
    </rPh>
    <rPh sb="2" eb="4">
      <t>リカ</t>
    </rPh>
    <rPh sb="4" eb="6">
      <t>ダイガク</t>
    </rPh>
    <rPh sb="7" eb="9">
      <t>カツシカ</t>
    </rPh>
    <rPh sb="15" eb="18">
      <t>ダイガクイン</t>
    </rPh>
    <phoneticPr fontId="26"/>
  </si>
  <si>
    <t>学部に含む</t>
    <rPh sb="0" eb="2">
      <t>ガクブ</t>
    </rPh>
    <rPh sb="3" eb="4">
      <t>フク</t>
    </rPh>
    <phoneticPr fontId="9"/>
  </si>
  <si>
    <t>20-23</t>
    <phoneticPr fontId="2"/>
  </si>
  <si>
    <t>（陸上競技場）</t>
    <rPh sb="1" eb="3">
      <t>リクジョウ</t>
    </rPh>
    <rPh sb="3" eb="6">
      <t>キョウギジョウ</t>
    </rPh>
    <phoneticPr fontId="2"/>
  </si>
  <si>
    <t>令和2年度</t>
    <rPh sb="0" eb="2">
      <t>レイワ</t>
    </rPh>
    <rPh sb="3" eb="5">
      <t>ネンド</t>
    </rPh>
    <phoneticPr fontId="2"/>
  </si>
  <si>
    <t>令和3年度</t>
    <rPh sb="0" eb="2">
      <t>レイワ</t>
    </rPh>
    <rPh sb="3" eb="5">
      <t>ネンド</t>
    </rPh>
    <phoneticPr fontId="2"/>
  </si>
  <si>
    <t>令和4年度</t>
    <rPh sb="0" eb="2">
      <t>レイワ</t>
    </rPh>
    <rPh sb="3" eb="5">
      <t>ネンド</t>
    </rPh>
    <phoneticPr fontId="2"/>
  </si>
  <si>
    <t>昭和62年度～平成29年度</t>
    <rPh sb="0" eb="2">
      <t>ショウワ</t>
    </rPh>
    <rPh sb="4" eb="5">
      <t>ネン</t>
    </rPh>
    <rPh sb="5" eb="6">
      <t>ド</t>
    </rPh>
    <rPh sb="7" eb="9">
      <t>ヘイセイ</t>
    </rPh>
    <rPh sb="11" eb="12">
      <t>ネン</t>
    </rPh>
    <rPh sb="12" eb="13">
      <t>ド</t>
    </rPh>
    <phoneticPr fontId="26"/>
  </si>
  <si>
    <t>9-38</t>
    <phoneticPr fontId="2"/>
  </si>
  <si>
    <t>令和2年</t>
    <rPh sb="0" eb="2">
      <t>レイワ</t>
    </rPh>
    <rPh sb="3" eb="4">
      <t>ネン</t>
    </rPh>
    <phoneticPr fontId="25"/>
  </si>
  <si>
    <t>令和3年</t>
    <rPh sb="0" eb="2">
      <t>レイワ</t>
    </rPh>
    <rPh sb="3" eb="4">
      <t>ネン</t>
    </rPh>
    <phoneticPr fontId="25"/>
  </si>
  <si>
    <t>令和4年</t>
    <rPh sb="0" eb="2">
      <t>レイワ</t>
    </rPh>
    <rPh sb="3" eb="4">
      <t>ネン</t>
    </rPh>
    <phoneticPr fontId="25"/>
  </si>
  <si>
    <t>令和2年度</t>
    <rPh sb="0" eb="2">
      <t>レイワ</t>
    </rPh>
    <phoneticPr fontId="26"/>
  </si>
  <si>
    <t>令和3年度</t>
    <rPh sb="0" eb="2">
      <t>レイワ</t>
    </rPh>
    <phoneticPr fontId="26"/>
  </si>
  <si>
    <t>令和4年度</t>
    <rPh sb="0" eb="2">
      <t>レイワ</t>
    </rPh>
    <phoneticPr fontId="26"/>
  </si>
  <si>
    <t>白鳥1-4-20</t>
    <rPh sb="0" eb="1">
      <t>シラ</t>
    </rPh>
    <phoneticPr fontId="1"/>
  </si>
  <si>
    <t>青戸2-15-2、青戸2-17</t>
  </si>
  <si>
    <t>東新小岩四丁目</t>
    <rPh sb="5" eb="6">
      <t>チョウ</t>
    </rPh>
    <phoneticPr fontId="1"/>
  </si>
  <si>
    <t>道上</t>
    <rPh sb="0" eb="1">
      <t>ミチ</t>
    </rPh>
    <rPh sb="1" eb="2">
      <t>ウエ</t>
    </rPh>
    <phoneticPr fontId="1"/>
  </si>
  <si>
    <t>西水元4-5-7</t>
    <rPh sb="1" eb="3">
      <t>ミズモト</t>
    </rPh>
    <phoneticPr fontId="1"/>
  </si>
  <si>
    <t>東四つ木3-6-11</t>
    <rPh sb="0" eb="1">
      <t>ヒガシ</t>
    </rPh>
    <phoneticPr fontId="1"/>
  </si>
  <si>
    <t>亀有4-31-9</t>
    <rPh sb="0" eb="2">
      <t>カメアリ</t>
    </rPh>
    <phoneticPr fontId="1"/>
  </si>
  <si>
    <t>白鳥3-2-2</t>
    <rPh sb="0" eb="1">
      <t>シロ</t>
    </rPh>
    <rPh sb="1" eb="2">
      <t>トリ</t>
    </rPh>
    <phoneticPr fontId="1"/>
  </si>
  <si>
    <t>東四つ木なかよし</t>
    <rPh sb="1" eb="2">
      <t>ヨ</t>
    </rPh>
    <rPh sb="3" eb="4">
      <t>ギ</t>
    </rPh>
    <phoneticPr fontId="1"/>
  </si>
  <si>
    <t xml:space="preserve">柴又七丁目 </t>
    <rPh sb="0" eb="2">
      <t>シバマタ</t>
    </rPh>
    <rPh sb="2" eb="5">
      <t>ナナチョウメ</t>
    </rPh>
    <phoneticPr fontId="1"/>
  </si>
  <si>
    <t>立石かんすけ</t>
    <rPh sb="0" eb="2">
      <t>タテイシ</t>
    </rPh>
    <phoneticPr fontId="1"/>
  </si>
  <si>
    <t>八十</t>
    <rPh sb="0" eb="2">
      <t>ハチジュウ</t>
    </rPh>
    <phoneticPr fontId="1"/>
  </si>
  <si>
    <t>東四つ木2-17-3</t>
    <rPh sb="1" eb="2">
      <t>ヨン</t>
    </rPh>
    <rPh sb="3" eb="4">
      <t>キ</t>
    </rPh>
    <phoneticPr fontId="1"/>
  </si>
  <si>
    <t>四つ木3-6-10</t>
    <rPh sb="0" eb="1">
      <t>ヨ</t>
    </rPh>
    <rPh sb="2" eb="3">
      <t>ギ</t>
    </rPh>
    <phoneticPr fontId="1"/>
  </si>
  <si>
    <t>柴又7-11-7</t>
    <rPh sb="0" eb="2">
      <t>シバマタ</t>
    </rPh>
    <phoneticPr fontId="1"/>
  </si>
  <si>
    <t>立石8-28-2</t>
    <rPh sb="0" eb="2">
      <t>タテイシ</t>
    </rPh>
    <phoneticPr fontId="1"/>
  </si>
  <si>
    <t>西亀有4-24-5</t>
    <rPh sb="0" eb="3">
      <t>ニシカメアリ</t>
    </rPh>
    <phoneticPr fontId="1"/>
  </si>
  <si>
    <t>東金町2-9-9</t>
    <rPh sb="0" eb="3">
      <t>ヒガシカナマチ</t>
    </rPh>
    <phoneticPr fontId="1"/>
  </si>
  <si>
    <t>青戸南自然の広場</t>
  </si>
  <si>
    <t>東新小岩二丁目西</t>
    <rPh sb="4" eb="7">
      <t>ニチョウメ</t>
    </rPh>
    <phoneticPr fontId="1"/>
  </si>
  <si>
    <t>星のひろば</t>
    <rPh sb="0" eb="1">
      <t>ホシ</t>
    </rPh>
    <phoneticPr fontId="1"/>
  </si>
  <si>
    <t>中原</t>
    <rPh sb="0" eb="1">
      <t>ナカ</t>
    </rPh>
    <rPh sb="1" eb="2">
      <t>ハラ</t>
    </rPh>
    <phoneticPr fontId="1"/>
  </si>
  <si>
    <t>しぶえ南</t>
    <rPh sb="3" eb="4">
      <t>ミナミ</t>
    </rPh>
    <phoneticPr fontId="1"/>
  </si>
  <si>
    <t>小谷野しょうぶ</t>
    <rPh sb="0" eb="3">
      <t>コヤノ</t>
    </rPh>
    <phoneticPr fontId="1"/>
  </si>
  <si>
    <t>東立石あおぞら</t>
    <rPh sb="0" eb="1">
      <t>ヒガシ</t>
    </rPh>
    <rPh sb="1" eb="3">
      <t>タテイシ</t>
    </rPh>
    <phoneticPr fontId="1"/>
  </si>
  <si>
    <t>青戸七丁目東</t>
    <rPh sb="0" eb="2">
      <t>アオト</t>
    </rPh>
    <rPh sb="2" eb="5">
      <t>ナナチョウメ</t>
    </rPh>
    <rPh sb="5" eb="6">
      <t>ヒガシ</t>
    </rPh>
    <phoneticPr fontId="1"/>
  </si>
  <si>
    <t>青戸六丁目つばさ</t>
    <rPh sb="0" eb="2">
      <t>アオト</t>
    </rPh>
    <rPh sb="2" eb="5">
      <t>ロクチョウメ</t>
    </rPh>
    <phoneticPr fontId="1"/>
  </si>
  <si>
    <t>ぜんざ橋</t>
    <rPh sb="3" eb="4">
      <t>バシ</t>
    </rPh>
    <phoneticPr fontId="1"/>
  </si>
  <si>
    <t>みなみ広場</t>
    <rPh sb="3" eb="4">
      <t>ヒロ</t>
    </rPh>
    <rPh sb="4" eb="5">
      <t>バ</t>
    </rPh>
    <phoneticPr fontId="1"/>
  </si>
  <si>
    <t>新小岩二丁目小松菜</t>
    <rPh sb="6" eb="9">
      <t>コマツナ</t>
    </rPh>
    <phoneticPr fontId="1"/>
  </si>
  <si>
    <t>柴又5-30-4先</t>
    <rPh sb="8" eb="9">
      <t>サキ</t>
    </rPh>
    <phoneticPr fontId="1"/>
  </si>
  <si>
    <t>東四つ木4-40-6</t>
    <rPh sb="0" eb="1">
      <t>ヒガシ</t>
    </rPh>
    <rPh sb="1" eb="2">
      <t>ヨ</t>
    </rPh>
    <rPh sb="3" eb="4">
      <t>ギ</t>
    </rPh>
    <phoneticPr fontId="1"/>
  </si>
  <si>
    <t>立石6-7-3</t>
    <rPh sb="0" eb="2">
      <t>タテイシ</t>
    </rPh>
    <phoneticPr fontId="1"/>
  </si>
  <si>
    <t>東四つ木3-34-15</t>
    <rPh sb="0" eb="1">
      <t>ヒガシ</t>
    </rPh>
    <rPh sb="1" eb="2">
      <t>ヨ</t>
    </rPh>
    <rPh sb="3" eb="4">
      <t>ギ</t>
    </rPh>
    <phoneticPr fontId="1"/>
  </si>
  <si>
    <t>堀切4-60-12</t>
    <rPh sb="0" eb="2">
      <t>ホリキリ</t>
    </rPh>
    <phoneticPr fontId="1"/>
  </si>
  <si>
    <t>鎌倉3-28-4</t>
    <rPh sb="0" eb="2">
      <t>カマクラ</t>
    </rPh>
    <phoneticPr fontId="1"/>
  </si>
  <si>
    <t>東立石1-5-7</t>
    <rPh sb="0" eb="3">
      <t>ヒガシタテイシ</t>
    </rPh>
    <phoneticPr fontId="1"/>
  </si>
  <si>
    <t>青戸7-30-7</t>
    <rPh sb="0" eb="2">
      <t>アオト</t>
    </rPh>
    <phoneticPr fontId="1"/>
  </si>
  <si>
    <t>東堀切2-17-1</t>
    <rPh sb="0" eb="3">
      <t>ヒガシホリキリ</t>
    </rPh>
    <phoneticPr fontId="1"/>
  </si>
  <si>
    <t>青戸6-40</t>
    <rPh sb="0" eb="2">
      <t>アオト</t>
    </rPh>
    <phoneticPr fontId="1"/>
  </si>
  <si>
    <t>東四つ木4-15-7　</t>
    <rPh sb="0" eb="1">
      <t>ヒガシ</t>
    </rPh>
    <rPh sb="1" eb="2">
      <t>ヨ</t>
    </rPh>
    <rPh sb="3" eb="4">
      <t>ギ</t>
    </rPh>
    <phoneticPr fontId="1"/>
  </si>
  <si>
    <t>新小岩2-2-12</t>
    <rPh sb="0" eb="3">
      <t>シンコイワ</t>
    </rPh>
    <phoneticPr fontId="1"/>
  </si>
  <si>
    <t>延長</t>
    <rPh sb="0" eb="2">
      <t>エンチョウ</t>
    </rPh>
    <phoneticPr fontId="26"/>
  </si>
  <si>
    <t>総数</t>
    <rPh sb="0" eb="1">
      <t>フサ</t>
    </rPh>
    <rPh sb="1" eb="2">
      <t>カズ</t>
    </rPh>
    <phoneticPr fontId="26"/>
  </si>
  <si>
    <t>工場</t>
    <rPh sb="0" eb="2">
      <t>コウジョウ</t>
    </rPh>
    <phoneticPr fontId="26"/>
  </si>
  <si>
    <t>指定作業場</t>
    <rPh sb="0" eb="2">
      <t>シテイ</t>
    </rPh>
    <rPh sb="2" eb="4">
      <t>サギョウ</t>
    </rPh>
    <rPh sb="4" eb="5">
      <t>バ</t>
    </rPh>
    <phoneticPr fontId="26"/>
  </si>
  <si>
    <t>一般</t>
    <rPh sb="0" eb="2">
      <t>イッパン</t>
    </rPh>
    <phoneticPr fontId="26"/>
  </si>
  <si>
    <t>環境基準値</t>
    <rPh sb="0" eb="2">
      <t>カンキョウ</t>
    </rPh>
    <rPh sb="2" eb="4">
      <t>キジュン</t>
    </rPh>
    <rPh sb="4" eb="5">
      <t>チ</t>
    </rPh>
    <phoneticPr fontId="26"/>
  </si>
  <si>
    <t>0.6以下</t>
    <rPh sb="3" eb="5">
      <t>イカ</t>
    </rPh>
    <phoneticPr fontId="26"/>
  </si>
  <si>
    <t>1,000以下</t>
    <rPh sb="5" eb="7">
      <t>イカ</t>
    </rPh>
    <phoneticPr fontId="26"/>
  </si>
  <si>
    <t>注３：土壌は都の調査結果。令和2年度は細田、令和3年度は白鳥、令和４年度は調査対象外。</t>
    <rPh sb="0" eb="1">
      <t>チュウ</t>
    </rPh>
    <rPh sb="3" eb="5">
      <t>ドジョウ</t>
    </rPh>
    <rPh sb="6" eb="7">
      <t>ト</t>
    </rPh>
    <rPh sb="8" eb="10">
      <t>チョウサ</t>
    </rPh>
    <rPh sb="10" eb="12">
      <t>ケッカ</t>
    </rPh>
    <rPh sb="13" eb="15">
      <t>レイワ</t>
    </rPh>
    <rPh sb="16" eb="18">
      <t>ネンド</t>
    </rPh>
    <rPh sb="19" eb="21">
      <t>ホソダ</t>
    </rPh>
    <rPh sb="22" eb="24">
      <t>レイワ</t>
    </rPh>
    <rPh sb="25" eb="27">
      <t>ネンド</t>
    </rPh>
    <rPh sb="28" eb="30">
      <t>ハクチョウ</t>
    </rPh>
    <rPh sb="31" eb="33">
      <t>レイワ</t>
    </rPh>
    <rPh sb="34" eb="36">
      <t>ネンド</t>
    </rPh>
    <rPh sb="37" eb="39">
      <t>チョウサ</t>
    </rPh>
    <rPh sb="39" eb="41">
      <t>タイショウ</t>
    </rPh>
    <rPh sb="41" eb="42">
      <t>ガイ</t>
    </rPh>
    <phoneticPr fontId="26"/>
  </si>
  <si>
    <t>令和4年度</t>
    <phoneticPr fontId="2"/>
  </si>
  <si>
    <t>令和４年度</t>
    <rPh sb="0" eb="2">
      <t>レイワ</t>
    </rPh>
    <rPh sb="3" eb="5">
      <t>ネンド</t>
    </rPh>
    <phoneticPr fontId="26"/>
  </si>
  <si>
    <t>未定</t>
    <rPh sb="0" eb="2">
      <t>ミテイ</t>
    </rPh>
    <phoneticPr fontId="43"/>
  </si>
  <si>
    <t>注１：高砂地区センター、堀切地区センター、亀有地区センター、新小岩地区センター、</t>
    <rPh sb="0" eb="1">
      <t>チュウ</t>
    </rPh>
    <phoneticPr fontId="26"/>
  </si>
  <si>
    <t>　　　新小岩北地区センターの建築延面積は、区民事務所又は区民サービスコーナー及び</t>
    <phoneticPr fontId="2"/>
  </si>
  <si>
    <t>　　　地域集会室の面積を含む。</t>
    <phoneticPr fontId="2"/>
  </si>
  <si>
    <t>R4.8.1</t>
  </si>
  <si>
    <t>令和元年度</t>
    <rPh sb="0" eb="2">
      <t>レイワ</t>
    </rPh>
    <rPh sb="2" eb="4">
      <t>ガンネン</t>
    </rPh>
    <rPh sb="3" eb="5">
      <t>ネンド</t>
    </rPh>
    <phoneticPr fontId="26"/>
  </si>
  <si>
    <t>配偶者等からの暴力相談(ＤＶ相談)</t>
    <rPh sb="0" eb="2">
      <t>ハイグウ</t>
    </rPh>
    <rPh sb="2" eb="3">
      <t>シャ</t>
    </rPh>
    <rPh sb="3" eb="4">
      <t>トウ</t>
    </rPh>
    <rPh sb="7" eb="9">
      <t>ボウリョク</t>
    </rPh>
    <rPh sb="9" eb="11">
      <t>ソウダン</t>
    </rPh>
    <phoneticPr fontId="3"/>
  </si>
  <si>
    <t>配偶者等からの暴力相談(ＤＶ相談)</t>
    <phoneticPr fontId="4"/>
  </si>
  <si>
    <t>注：生活介護事業所アンジュは令和5年4月1日時点で休止中。</t>
    <rPh sb="0" eb="1">
      <t>チュウ</t>
    </rPh>
    <rPh sb="2" eb="4">
      <t>セイカツ</t>
    </rPh>
    <rPh sb="4" eb="6">
      <t>カイゴ</t>
    </rPh>
    <rPh sb="6" eb="9">
      <t>ジギョウショ</t>
    </rPh>
    <rPh sb="14" eb="16">
      <t>レイワ</t>
    </rPh>
    <rPh sb="17" eb="18">
      <t>ネン</t>
    </rPh>
    <rPh sb="19" eb="20">
      <t>ガツ</t>
    </rPh>
    <rPh sb="21" eb="22">
      <t>ニチ</t>
    </rPh>
    <rPh sb="22" eb="24">
      <t>ジテン</t>
    </rPh>
    <rPh sb="25" eb="28">
      <t>キュウシチュウ</t>
    </rPh>
    <phoneticPr fontId="2"/>
  </si>
  <si>
    <t>学識経験者4名、区議会議員4名、区民7名</t>
    <rPh sb="8" eb="9">
      <t>ク</t>
    </rPh>
    <rPh sb="9" eb="11">
      <t>ギカイ</t>
    </rPh>
    <rPh sb="11" eb="13">
      <t>ギイン</t>
    </rPh>
    <rPh sb="14" eb="15">
      <t>メイ</t>
    </rPh>
    <rPh sb="16" eb="18">
      <t>クミン</t>
    </rPh>
    <rPh sb="19" eb="20">
      <t>メイ</t>
    </rPh>
    <phoneticPr fontId="8"/>
  </si>
  <si>
    <t>令和2年度</t>
    <rPh sb="0" eb="2">
      <t>レイワ</t>
    </rPh>
    <rPh sb="3" eb="5">
      <t>ネンド</t>
    </rPh>
    <phoneticPr fontId="2"/>
  </si>
  <si>
    <t>令和3年度</t>
    <rPh sb="0" eb="2">
      <t>レイワ</t>
    </rPh>
    <rPh sb="3" eb="5">
      <t>ネンド</t>
    </rPh>
    <phoneticPr fontId="2"/>
  </si>
  <si>
    <t>令和4年度</t>
    <rPh sb="0" eb="2">
      <t>レイワ</t>
    </rPh>
    <rPh sb="3" eb="5">
      <t>ネンド</t>
    </rPh>
    <phoneticPr fontId="2"/>
  </si>
  <si>
    <t>*情報公開・
個人情報保護審議会</t>
    <phoneticPr fontId="4"/>
  </si>
  <si>
    <t>注２：人事・厚生事務組合、清掃一部事務組合等への派遣職員を除く。暫定再任用職員（フルタイム）を含む。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6"/>
  </si>
  <si>
    <t>注１：人事・厚生事務組合、清掃一部事務組合等への派遣職員を除く。暫定再任用職員（フルタイム）を含む。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6"/>
  </si>
  <si>
    <t>注３：人事・厚生事務組合、清掃一部事務組合等への派遣職員を除く。暫定再任用職員（フルタイム）を含む。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6"/>
  </si>
  <si>
    <t>項目　　　　　 　　       　年度</t>
    <rPh sb="0" eb="2">
      <t>コウモク</t>
    </rPh>
    <rPh sb="18" eb="20">
      <t>ネンド</t>
    </rPh>
    <phoneticPr fontId="4"/>
  </si>
  <si>
    <t>新小岩地域活動センター
新小岩保健センター
子ども発達センター新小岩分室</t>
    <rPh sb="0" eb="3">
      <t>シンコイワ</t>
    </rPh>
    <rPh sb="3" eb="5">
      <t>チイキ</t>
    </rPh>
    <rPh sb="5" eb="7">
      <t>カツドウ</t>
    </rPh>
    <rPh sb="12" eb="15">
      <t>シンコイワ</t>
    </rPh>
    <rPh sb="15" eb="17">
      <t>ホケン</t>
    </rPh>
    <rPh sb="22" eb="23">
      <t>コ</t>
    </rPh>
    <rPh sb="25" eb="27">
      <t>ハッタツ</t>
    </rPh>
    <rPh sb="31" eb="34">
      <t>シンコイワ</t>
    </rPh>
    <rPh sb="34" eb="36">
      <t>ブンシツ</t>
    </rPh>
    <phoneticPr fontId="2"/>
  </si>
  <si>
    <t>-</t>
    <phoneticPr fontId="2"/>
  </si>
  <si>
    <t>お花茶屋2-4-23
センターフィールドビル101</t>
  </si>
  <si>
    <t>お花茶屋2-4-23
センターフィールドビル101</t>
    <phoneticPr fontId="2"/>
  </si>
  <si>
    <t>（調整課・道路補修課）</t>
    <phoneticPr fontId="4"/>
  </si>
  <si>
    <t>［７］１（９）イ　私立学童保育クラブ</t>
    <phoneticPr fontId="4"/>
  </si>
  <si>
    <t>［７］１（９）イ　私立学童保育クラブ（続き）</t>
    <rPh sb="19" eb="20">
      <t>ツヅ</t>
    </rPh>
    <phoneticPr fontId="4"/>
  </si>
  <si>
    <t>R5.2</t>
  </si>
  <si>
    <t>S39.3</t>
  </si>
  <si>
    <t>水元3-20-1</t>
    <rPh sb="1" eb="2">
      <t>モト</t>
    </rPh>
    <phoneticPr fontId="3"/>
  </si>
  <si>
    <t>田園住居地域</t>
    <phoneticPr fontId="4"/>
  </si>
  <si>
    <t>田園住居地域</t>
    <phoneticPr fontId="2"/>
  </si>
  <si>
    <t>高度利用地区</t>
    <rPh sb="0" eb="2">
      <t>コウド</t>
    </rPh>
    <rPh sb="2" eb="4">
      <t>リヨウ</t>
    </rPh>
    <rPh sb="4" eb="6">
      <t>チク</t>
    </rPh>
    <phoneticPr fontId="2"/>
  </si>
  <si>
    <t>5月25日</t>
    <rPh sb="1" eb="2">
      <t>ガツ</t>
    </rPh>
    <rPh sb="4" eb="5">
      <t>ニチ</t>
    </rPh>
    <phoneticPr fontId="26"/>
  </si>
  <si>
    <t>注：新型コロナウイルス感染症拡大以降、実施内容を縮小している学校がある。</t>
    <rPh sb="0" eb="1">
      <t>チュウ</t>
    </rPh>
    <phoneticPr fontId="2"/>
  </si>
  <si>
    <r>
      <t xml:space="preserve">20
</t>
    </r>
    <r>
      <rPr>
        <sz val="8"/>
        <rFont val="ＭＳ ゴシック"/>
        <family val="3"/>
        <charset val="128"/>
      </rPr>
      <t>以内</t>
    </r>
    <rPh sb="3" eb="5">
      <t>イナイ</t>
    </rPh>
    <phoneticPr fontId="4"/>
  </si>
  <si>
    <t>オ　小・中学校における不登校児童・生徒数の推移</t>
    <rPh sb="14" eb="16">
      <t>ジドウ</t>
    </rPh>
    <rPh sb="17" eb="19">
      <t>セイト</t>
    </rPh>
    <rPh sb="19" eb="20">
      <t>スウ</t>
    </rPh>
    <phoneticPr fontId="4"/>
  </si>
  <si>
    <t>不登校児童数
（人）</t>
    <rPh sb="0" eb="3">
      <t>フトウコウ</t>
    </rPh>
    <rPh sb="3" eb="5">
      <t>ジドウ</t>
    </rPh>
    <rPh sb="5" eb="6">
      <t>スウ</t>
    </rPh>
    <rPh sb="8" eb="9">
      <t>ヒト</t>
    </rPh>
    <phoneticPr fontId="4"/>
  </si>
  <si>
    <t>不登校児童の出現率
（％）</t>
    <rPh sb="0" eb="3">
      <t>フトウコウ</t>
    </rPh>
    <rPh sb="3" eb="5">
      <t>ジドウ</t>
    </rPh>
    <rPh sb="6" eb="8">
      <t>シュツゲン</t>
    </rPh>
    <rPh sb="8" eb="9">
      <t>リツ</t>
    </rPh>
    <phoneticPr fontId="4"/>
  </si>
  <si>
    <t>不登校生徒数
（人）</t>
    <rPh sb="0" eb="3">
      <t>フトウコウ</t>
    </rPh>
    <rPh sb="3" eb="5">
      <t>セイト</t>
    </rPh>
    <rPh sb="5" eb="6">
      <t>スウ</t>
    </rPh>
    <rPh sb="8" eb="9">
      <t>ヒト</t>
    </rPh>
    <phoneticPr fontId="4"/>
  </si>
  <si>
    <t>不登校生徒の出現率
（％）</t>
    <rPh sb="0" eb="3">
      <t>フトウコウ</t>
    </rPh>
    <rPh sb="3" eb="5">
      <t>セイト</t>
    </rPh>
    <rPh sb="6" eb="8">
      <t>シュツゲン</t>
    </rPh>
    <rPh sb="8" eb="9">
      <t>リツ</t>
    </rPh>
    <phoneticPr fontId="4"/>
  </si>
  <si>
    <t>［７］２（１）オ　小・中学校における不登校児童・生徒数の推移</t>
    <phoneticPr fontId="4"/>
  </si>
  <si>
    <t>オ　小・中学校における不登校児童・生徒数の推移</t>
    <phoneticPr fontId="2"/>
  </si>
  <si>
    <t>開校年月日</t>
    <rPh sb="1" eb="2">
      <t>コウ</t>
    </rPh>
    <phoneticPr fontId="4"/>
  </si>
  <si>
    <t>注１：開校年月日については、所在地に開校された年月日で統一。</t>
    <rPh sb="0" eb="1">
      <t>チュウ</t>
    </rPh>
    <rPh sb="3" eb="5">
      <t>カイコウ</t>
    </rPh>
    <rPh sb="5" eb="8">
      <t>ネンガッピ</t>
    </rPh>
    <rPh sb="14" eb="17">
      <t>ショザイチ</t>
    </rPh>
    <rPh sb="18" eb="20">
      <t>カイコウ</t>
    </rPh>
    <rPh sb="23" eb="26">
      <t>ネンガッピ</t>
    </rPh>
    <rPh sb="27" eb="29">
      <t>トウイツ</t>
    </rPh>
    <phoneticPr fontId="4"/>
  </si>
  <si>
    <t>開校年月日</t>
    <rPh sb="0" eb="2">
      <t>カイコウ</t>
    </rPh>
    <phoneticPr fontId="4"/>
  </si>
  <si>
    <t>計23園</t>
    <rPh sb="0" eb="1">
      <t>ケイ</t>
    </rPh>
    <rPh sb="3" eb="4">
      <t>エン</t>
    </rPh>
    <phoneticPr fontId="2"/>
  </si>
  <si>
    <t>（単位：㎡）</t>
    <phoneticPr fontId="2"/>
  </si>
  <si>
    <t>面積</t>
    <phoneticPr fontId="2"/>
  </si>
  <si>
    <t>注１：いいづか公園の防災設備は、南水元1-20-8いいづか集い交流館に設置してある。</t>
    <rPh sb="0" eb="1">
      <t>チュウ</t>
    </rPh>
    <rPh sb="7" eb="9">
      <t>コウエン</t>
    </rPh>
    <rPh sb="10" eb="12">
      <t>ボウサイ</t>
    </rPh>
    <rPh sb="12" eb="14">
      <t>セツビ</t>
    </rPh>
    <rPh sb="16" eb="19">
      <t>ミナミミズモト</t>
    </rPh>
    <rPh sb="29" eb="30">
      <t>ツド</t>
    </rPh>
    <rPh sb="31" eb="33">
      <t>コウリュウ</t>
    </rPh>
    <rPh sb="33" eb="34">
      <t>カン</t>
    </rPh>
    <rPh sb="35" eb="37">
      <t>セッチチュウ</t>
    </rPh>
    <phoneticPr fontId="26"/>
  </si>
  <si>
    <t>注２：本田公園、本田第二公園は、二つで一つの防災活動拠点とする。</t>
    <rPh sb="0" eb="1">
      <t>チュウ</t>
    </rPh>
    <rPh sb="3" eb="5">
      <t>ホンダ</t>
    </rPh>
    <rPh sb="5" eb="7">
      <t>コウエン</t>
    </rPh>
    <rPh sb="8" eb="10">
      <t>ホンダ</t>
    </rPh>
    <rPh sb="10" eb="12">
      <t>ダイニ</t>
    </rPh>
    <rPh sb="12" eb="14">
      <t>コウエン</t>
    </rPh>
    <rPh sb="16" eb="17">
      <t>フタ</t>
    </rPh>
    <rPh sb="19" eb="20">
      <t>ヒト</t>
    </rPh>
    <rPh sb="22" eb="24">
      <t>ボウサイ</t>
    </rPh>
    <rPh sb="24" eb="26">
      <t>カツドウ</t>
    </rPh>
    <rPh sb="26" eb="28">
      <t>キョテン</t>
    </rPh>
    <phoneticPr fontId="26"/>
  </si>
  <si>
    <t>注３：青戸六丁目さくら公園、青戸七丁目共和公園は、二つで一つの防災活動拠点とする。</t>
    <rPh sb="0" eb="1">
      <t>チュウ</t>
    </rPh>
    <rPh sb="3" eb="5">
      <t>アオト</t>
    </rPh>
    <rPh sb="5" eb="8">
      <t>ロクチョウメ</t>
    </rPh>
    <rPh sb="11" eb="13">
      <t>コウエン</t>
    </rPh>
    <rPh sb="14" eb="16">
      <t>アオト</t>
    </rPh>
    <rPh sb="16" eb="19">
      <t>ナナチョウメ</t>
    </rPh>
    <rPh sb="19" eb="21">
      <t>キョウワ</t>
    </rPh>
    <rPh sb="21" eb="23">
      <t>コウエン</t>
    </rPh>
    <rPh sb="25" eb="26">
      <t>フタ</t>
    </rPh>
    <rPh sb="28" eb="29">
      <t>ヒト</t>
    </rPh>
    <rPh sb="31" eb="33">
      <t>ボウサイ</t>
    </rPh>
    <rPh sb="33" eb="35">
      <t>カツドウ</t>
    </rPh>
    <rPh sb="35" eb="37">
      <t>キョテン</t>
    </rPh>
    <phoneticPr fontId="26"/>
  </si>
  <si>
    <t>注：外国人住民を含む。</t>
    <rPh sb="0" eb="1">
      <t>チュウ</t>
    </rPh>
    <rPh sb="2" eb="4">
      <t>ガイコク</t>
    </rPh>
    <rPh sb="4" eb="5">
      <t>ジン</t>
    </rPh>
    <rPh sb="5" eb="7">
      <t>ジュウミン</t>
    </rPh>
    <rPh sb="8" eb="9">
      <t>フク</t>
    </rPh>
    <phoneticPr fontId="2"/>
  </si>
  <si>
    <t>3年</t>
    <phoneticPr fontId="2"/>
  </si>
  <si>
    <t>区分</t>
    <rPh sb="0" eb="2">
      <t>クブン</t>
    </rPh>
    <phoneticPr fontId="2"/>
  </si>
  <si>
    <t>種類</t>
    <rPh sb="0" eb="2">
      <t>シュルイ</t>
    </rPh>
    <phoneticPr fontId="2"/>
  </si>
  <si>
    <t>* 本庁舎外所属小計</t>
    <rPh sb="2" eb="3">
      <t>ホン</t>
    </rPh>
    <rPh sb="3" eb="5">
      <t>チョウシャ</t>
    </rPh>
    <rPh sb="5" eb="6">
      <t>ガイ</t>
    </rPh>
    <rPh sb="6" eb="8">
      <t>ショゾク</t>
    </rPh>
    <rPh sb="8" eb="10">
      <t>ショウケイ</t>
    </rPh>
    <phoneticPr fontId="21"/>
  </si>
  <si>
    <t>注１：水元ふれあいの家及び奥戸くつろぎの郷の建築延面積は、</t>
    <rPh sb="0" eb="1">
      <t>チュウ</t>
    </rPh>
    <rPh sb="3" eb="5">
      <t>ミズモト</t>
    </rPh>
    <rPh sb="10" eb="11">
      <t>イエ</t>
    </rPh>
    <rPh sb="11" eb="12">
      <t>オヨ</t>
    </rPh>
    <rPh sb="13" eb="15">
      <t>オクド</t>
    </rPh>
    <rPh sb="20" eb="21">
      <t>サト</t>
    </rPh>
    <rPh sb="22" eb="24">
      <t>ケンチク</t>
    </rPh>
    <rPh sb="24" eb="25">
      <t>ノ</t>
    </rPh>
    <rPh sb="25" eb="27">
      <t>メンセキ</t>
    </rPh>
    <phoneticPr fontId="4"/>
  </si>
  <si>
    <t>　　　老人デイサービスセンター及び高齢者総合相談センター分を含む。</t>
    <rPh sb="17" eb="20">
      <t>コウレイシャ</t>
    </rPh>
    <rPh sb="20" eb="22">
      <t>ソウゴウ</t>
    </rPh>
    <rPh sb="22" eb="24">
      <t>ソウダン</t>
    </rPh>
    <phoneticPr fontId="4"/>
  </si>
  <si>
    <t>注２：東四つ木ほほえみの里の建築延面積は、高齢者総合相談センター分を含む。</t>
    <rPh sb="0" eb="1">
      <t>チュウ</t>
    </rPh>
    <rPh sb="3" eb="4">
      <t>ヒガシ</t>
    </rPh>
    <rPh sb="4" eb="5">
      <t>ヨ</t>
    </rPh>
    <rPh sb="6" eb="7">
      <t>ギ</t>
    </rPh>
    <rPh sb="12" eb="13">
      <t>サト</t>
    </rPh>
    <rPh sb="14" eb="16">
      <t>ケンチク</t>
    </rPh>
    <rPh sb="16" eb="17">
      <t>ノ</t>
    </rPh>
    <rPh sb="17" eb="19">
      <t>メンセキ</t>
    </rPh>
    <rPh sb="21" eb="24">
      <t>コウレイシャ</t>
    </rPh>
    <rPh sb="24" eb="26">
      <t>ソウゴウ</t>
    </rPh>
    <rPh sb="26" eb="28">
      <t>ソウダン</t>
    </rPh>
    <rPh sb="32" eb="33">
      <t>ブン</t>
    </rPh>
    <rPh sb="34" eb="35">
      <t>フク</t>
    </rPh>
    <phoneticPr fontId="4"/>
  </si>
  <si>
    <t>注３：西水元あやめ園の建築延面積は、老人デイサービスセンター分を含まない。</t>
    <rPh sb="0" eb="1">
      <t>チュウ</t>
    </rPh>
    <rPh sb="3" eb="4">
      <t>ニシ</t>
    </rPh>
    <rPh sb="4" eb="6">
      <t>ミズモト</t>
    </rPh>
    <rPh sb="9" eb="10">
      <t>エン</t>
    </rPh>
    <rPh sb="11" eb="13">
      <t>ケンチク</t>
    </rPh>
    <rPh sb="13" eb="14">
      <t>ノ</t>
    </rPh>
    <rPh sb="14" eb="16">
      <t>メンセキ</t>
    </rPh>
    <rPh sb="18" eb="20">
      <t>ロウジン</t>
    </rPh>
    <rPh sb="30" eb="31">
      <t>ブン</t>
    </rPh>
    <rPh sb="32" eb="33">
      <t>フク</t>
    </rPh>
    <phoneticPr fontId="4"/>
  </si>
  <si>
    <t>特別養護老人ホーム</t>
    <rPh sb="0" eb="2">
      <t>トクベツ</t>
    </rPh>
    <rPh sb="2" eb="4">
      <t>ヨウゴ</t>
    </rPh>
    <rPh sb="4" eb="6">
      <t>ロウジン</t>
    </rPh>
    <phoneticPr fontId="4"/>
  </si>
  <si>
    <t>特別養護老人ホーム、老人デイサービスセンター</t>
    <rPh sb="0" eb="2">
      <t>トクベツ</t>
    </rPh>
    <rPh sb="2" eb="4">
      <t>ヨウゴ</t>
    </rPh>
    <rPh sb="4" eb="6">
      <t>ロウジン</t>
    </rPh>
    <rPh sb="10" eb="12">
      <t>ロウジン</t>
    </rPh>
    <phoneticPr fontId="4"/>
  </si>
  <si>
    <t>特別養護老人ホーム、認可保育所</t>
    <rPh sb="0" eb="2">
      <t>トクベツ</t>
    </rPh>
    <rPh sb="2" eb="4">
      <t>ヨウゴ</t>
    </rPh>
    <rPh sb="4" eb="6">
      <t>ロウジン</t>
    </rPh>
    <rPh sb="10" eb="12">
      <t>ニンカ</t>
    </rPh>
    <rPh sb="12" eb="14">
      <t>ホイク</t>
    </rPh>
    <rPh sb="14" eb="15">
      <t>ジョ</t>
    </rPh>
    <phoneticPr fontId="4"/>
  </si>
  <si>
    <t>特別養護老人ホーム、老人デイサービスセンター、ケアハウス(介護専用型)</t>
    <rPh sb="0" eb="2">
      <t>トクベツ</t>
    </rPh>
    <rPh sb="2" eb="4">
      <t>ヨウゴ</t>
    </rPh>
    <rPh sb="4" eb="6">
      <t>ロウジン</t>
    </rPh>
    <rPh sb="10" eb="12">
      <t>ロウジン</t>
    </rPh>
    <rPh sb="29" eb="31">
      <t>カイゴ</t>
    </rPh>
    <rPh sb="31" eb="34">
      <t>センヨウガタ</t>
    </rPh>
    <phoneticPr fontId="4"/>
  </si>
  <si>
    <t>特別養護老人ホーム</t>
    <phoneticPr fontId="4"/>
  </si>
  <si>
    <t>特別養護老人ホーム、老人デイサービスセンター</t>
    <rPh sb="10" eb="12">
      <t>ロウジン</t>
    </rPh>
    <phoneticPr fontId="4"/>
  </si>
  <si>
    <t>特別養護老人ホーム、高齢者総合相談センター</t>
    <rPh sb="0" eb="2">
      <t>トクベツ</t>
    </rPh>
    <rPh sb="2" eb="4">
      <t>ヨウゴ</t>
    </rPh>
    <rPh sb="4" eb="6">
      <t>ロウジン</t>
    </rPh>
    <rPh sb="10" eb="13">
      <t>コウレイシャ</t>
    </rPh>
    <rPh sb="13" eb="15">
      <t>ソウゴウ</t>
    </rPh>
    <rPh sb="15" eb="17">
      <t>ソウダン</t>
    </rPh>
    <phoneticPr fontId="4"/>
  </si>
  <si>
    <t>特別養護老人ホーム、老人デイサービスセンター、高齢者総合相談センター</t>
    <rPh sb="0" eb="2">
      <t>トクベツ</t>
    </rPh>
    <rPh sb="2" eb="4">
      <t>ヨウゴ</t>
    </rPh>
    <rPh sb="4" eb="6">
      <t>ロウジン</t>
    </rPh>
    <rPh sb="10" eb="12">
      <t>ロウジン</t>
    </rPh>
    <rPh sb="23" eb="26">
      <t>コウレイシャ</t>
    </rPh>
    <rPh sb="26" eb="28">
      <t>ソウゴウ</t>
    </rPh>
    <rPh sb="28" eb="30">
      <t>ソウダン</t>
    </rPh>
    <phoneticPr fontId="4"/>
  </si>
  <si>
    <t>特別養護老人ホーム、短期入所生活介護、老人デイサービスセンター</t>
    <rPh sb="0" eb="2">
      <t>トクベツ</t>
    </rPh>
    <rPh sb="2" eb="4">
      <t>ヨウゴ</t>
    </rPh>
    <rPh sb="4" eb="6">
      <t>ロウジン</t>
    </rPh>
    <rPh sb="10" eb="12">
      <t>タンキ</t>
    </rPh>
    <rPh sb="12" eb="14">
      <t>ニュウショ</t>
    </rPh>
    <rPh sb="14" eb="16">
      <t>セイカツ</t>
    </rPh>
    <rPh sb="16" eb="18">
      <t>カイゴ</t>
    </rPh>
    <rPh sb="19" eb="21">
      <t>ロウジン</t>
    </rPh>
    <phoneticPr fontId="4"/>
  </si>
  <si>
    <t>（９）葛飾区内における交通事故発生状況</t>
    <rPh sb="3" eb="5">
      <t>カツシカ</t>
    </rPh>
    <rPh sb="5" eb="7">
      <t>クナイ</t>
    </rPh>
    <phoneticPr fontId="4"/>
  </si>
  <si>
    <t>（９）葛飾区内における交通事故発生状況</t>
    <phoneticPr fontId="2"/>
  </si>
  <si>
    <t>［８］４（９）葛飾区内における交通事故発生状況</t>
    <phoneticPr fontId="4"/>
  </si>
  <si>
    <t>番号</t>
    <rPh sb="0" eb="2">
      <t>バンゴウ</t>
    </rPh>
    <phoneticPr fontId="2"/>
  </si>
  <si>
    <t>令和元年度</t>
    <rPh sb="0" eb="2">
      <t>レイワ</t>
    </rPh>
    <rPh sb="2" eb="4">
      <t>ガンネン</t>
    </rPh>
    <phoneticPr fontId="2"/>
  </si>
  <si>
    <t>区分　　　 　　  年度</t>
    <rPh sb="0" eb="2">
      <t>クブン</t>
    </rPh>
    <rPh sb="10" eb="12">
      <t>ネンド</t>
    </rPh>
    <phoneticPr fontId="4"/>
  </si>
  <si>
    <t>区分　　　　 　  年度</t>
    <rPh sb="0" eb="2">
      <t>クブン</t>
    </rPh>
    <rPh sb="10" eb="12">
      <t>ネンド</t>
    </rPh>
    <phoneticPr fontId="4"/>
  </si>
  <si>
    <t>南水元2-13-1
水元学び交流館内</t>
    <rPh sb="10" eb="12">
      <t>ミズモト</t>
    </rPh>
    <rPh sb="12" eb="13">
      <t>マナ</t>
    </rPh>
    <rPh sb="14" eb="16">
      <t>コウリュウ</t>
    </rPh>
    <rPh sb="16" eb="17">
      <t>カン</t>
    </rPh>
    <rPh sb="17" eb="18">
      <t>ナイ</t>
    </rPh>
    <phoneticPr fontId="2"/>
  </si>
  <si>
    <t>注２：渋江保育園は、令和3年5月6日から建替えのため仮園舎で運営</t>
    <rPh sb="0" eb="1">
      <t>チュウ</t>
    </rPh>
    <rPh sb="3" eb="5">
      <t>シブエ</t>
    </rPh>
    <phoneticPr fontId="2"/>
  </si>
  <si>
    <t>（水元学び交流館）</t>
    <rPh sb="1" eb="3">
      <t>ミズモト</t>
    </rPh>
    <rPh sb="3" eb="4">
      <t>マナ</t>
    </rPh>
    <rPh sb="5" eb="7">
      <t>コウリュウ</t>
    </rPh>
    <rPh sb="7" eb="8">
      <t>カン</t>
    </rPh>
    <phoneticPr fontId="2"/>
  </si>
  <si>
    <t>（柴又学び交流館）</t>
    <rPh sb="1" eb="3">
      <t>シバマタ</t>
    </rPh>
    <rPh sb="3" eb="4">
      <t>マナ</t>
    </rPh>
    <rPh sb="5" eb="7">
      <t>コウリュウ</t>
    </rPh>
    <rPh sb="7" eb="8">
      <t>カン</t>
    </rPh>
    <phoneticPr fontId="2"/>
  </si>
  <si>
    <t>堀切3-34-1</t>
    <phoneticPr fontId="2"/>
  </si>
  <si>
    <t>注２：飯塚橋、高砂橋、堀切橋、平和橋及び葛三橋の最新年度の測定値は未公表。</t>
    <rPh sb="0" eb="1">
      <t>チュウ</t>
    </rPh>
    <rPh sb="3" eb="5">
      <t>イイヅカ</t>
    </rPh>
    <rPh sb="5" eb="6">
      <t>ハシ</t>
    </rPh>
    <rPh sb="7" eb="9">
      <t>タカサゴ</t>
    </rPh>
    <rPh sb="9" eb="10">
      <t>ハシ</t>
    </rPh>
    <rPh sb="11" eb="13">
      <t>ホリキリ</t>
    </rPh>
    <rPh sb="13" eb="14">
      <t>バシ</t>
    </rPh>
    <rPh sb="15" eb="17">
      <t>ヘイワ</t>
    </rPh>
    <rPh sb="17" eb="18">
      <t>ハシ</t>
    </rPh>
    <rPh sb="18" eb="19">
      <t>オヨ</t>
    </rPh>
    <rPh sb="20" eb="21">
      <t>クズ</t>
    </rPh>
    <rPh sb="21" eb="23">
      <t>ミハシ</t>
    </rPh>
    <phoneticPr fontId="4"/>
  </si>
  <si>
    <t>注：「純収入額」とは収入額から還付未済額を差し引いたもの。</t>
    <phoneticPr fontId="2"/>
  </si>
  <si>
    <t>注４：中央図書館の登録者には、男女平等推進センター図書資料室分を含む。</t>
    <rPh sb="0" eb="1">
      <t>チュウ</t>
    </rPh>
    <rPh sb="3" eb="5">
      <t>チュウオウ</t>
    </rPh>
    <rPh sb="5" eb="8">
      <t>トショカン</t>
    </rPh>
    <rPh sb="9" eb="12">
      <t>トウロクシャ</t>
    </rPh>
    <rPh sb="15" eb="17">
      <t>ダンジョ</t>
    </rPh>
    <rPh sb="17" eb="19">
      <t>ビョウドウ</t>
    </rPh>
    <rPh sb="19" eb="21">
      <t>スイシン</t>
    </rPh>
    <rPh sb="25" eb="27">
      <t>トショ</t>
    </rPh>
    <rPh sb="27" eb="29">
      <t>シリョウ</t>
    </rPh>
    <rPh sb="29" eb="30">
      <t>シツ</t>
    </rPh>
    <rPh sb="30" eb="31">
      <t>ブン</t>
    </rPh>
    <rPh sb="32" eb="33">
      <t>フク</t>
    </rPh>
    <phoneticPr fontId="2"/>
  </si>
  <si>
    <t>注５：中央図書館の貸出数には、男女平等推進センター図書資料室及びリリオ亀有図書サービスカウンター分を含む。</t>
    <rPh sb="0" eb="1">
      <t>チュウ</t>
    </rPh>
    <rPh sb="3" eb="5">
      <t>チュウオウ</t>
    </rPh>
    <rPh sb="5" eb="8">
      <t>トショカン</t>
    </rPh>
    <rPh sb="9" eb="11">
      <t>カシダシ</t>
    </rPh>
    <rPh sb="11" eb="12">
      <t>スウ</t>
    </rPh>
    <rPh sb="15" eb="21">
      <t>ダンジョビョウドウスイシン</t>
    </rPh>
    <rPh sb="25" eb="27">
      <t>トショ</t>
    </rPh>
    <rPh sb="27" eb="29">
      <t>シリョウ</t>
    </rPh>
    <rPh sb="29" eb="30">
      <t>シツ</t>
    </rPh>
    <rPh sb="30" eb="31">
      <t>オヨ</t>
    </rPh>
    <rPh sb="35" eb="39">
      <t>カメアリトショ</t>
    </rPh>
    <rPh sb="48" eb="49">
      <t>ブン</t>
    </rPh>
    <rPh sb="50" eb="51">
      <t>フク</t>
    </rPh>
    <phoneticPr fontId="2"/>
  </si>
  <si>
    <t>注３：受診率の算定に用いる受診者数は、胃、子宮頸、乳がん検診は、受診間隔が国の指針上2年に1度とされるため、</t>
    <rPh sb="0" eb="1">
      <t>チュウ</t>
    </rPh>
    <phoneticPr fontId="26"/>
  </si>
  <si>
    <t>45・60歳</t>
    <phoneticPr fontId="4"/>
  </si>
  <si>
    <t>S47.3</t>
    <phoneticPr fontId="2"/>
  </si>
  <si>
    <t>-</t>
    <phoneticPr fontId="2"/>
  </si>
  <si>
    <t>保育所・幼稚園の帰宅後の預かり</t>
    <rPh sb="0" eb="2">
      <t>ホイク</t>
    </rPh>
    <rPh sb="2" eb="3">
      <t>ショ</t>
    </rPh>
    <rPh sb="4" eb="7">
      <t>ヨウチエン</t>
    </rPh>
    <rPh sb="8" eb="11">
      <t>キタクゴ</t>
    </rPh>
    <rPh sb="12" eb="13">
      <t>アズ</t>
    </rPh>
    <phoneticPr fontId="9"/>
  </si>
  <si>
    <t>保育所・幼稚園までの送り及び迎え</t>
    <rPh sb="0" eb="2">
      <t>ホイク</t>
    </rPh>
    <rPh sb="2" eb="3">
      <t>ショ</t>
    </rPh>
    <rPh sb="4" eb="7">
      <t>ヨウチエン</t>
    </rPh>
    <rPh sb="10" eb="11">
      <t>オク</t>
    </rPh>
    <rPh sb="12" eb="13">
      <t>オヨ</t>
    </rPh>
    <rPh sb="14" eb="15">
      <t>ムカ</t>
    </rPh>
    <phoneticPr fontId="9"/>
  </si>
  <si>
    <t>学童保育の送り又は迎え</t>
    <rPh sb="0" eb="2">
      <t>ガクドウ</t>
    </rPh>
    <rPh sb="2" eb="4">
      <t>ホイク</t>
    </rPh>
    <rPh sb="5" eb="6">
      <t>オク</t>
    </rPh>
    <rPh sb="7" eb="8">
      <t>マタ</t>
    </rPh>
    <rPh sb="9" eb="10">
      <t>ムカ</t>
    </rPh>
    <phoneticPr fontId="9"/>
  </si>
  <si>
    <t>学童保育の迎え及び帰宅後の預かり</t>
    <rPh sb="0" eb="2">
      <t>ガクドウ</t>
    </rPh>
    <rPh sb="2" eb="4">
      <t>ホイク</t>
    </rPh>
    <rPh sb="5" eb="6">
      <t>ムカ</t>
    </rPh>
    <rPh sb="7" eb="8">
      <t>オヨ</t>
    </rPh>
    <rPh sb="9" eb="12">
      <t>キタクゴ</t>
    </rPh>
    <rPh sb="13" eb="14">
      <t>アズ</t>
    </rPh>
    <phoneticPr fontId="9"/>
  </si>
  <si>
    <t>学童保育からの帰宅後の預かり</t>
    <rPh sb="0" eb="2">
      <t>ガクドウ</t>
    </rPh>
    <rPh sb="2" eb="4">
      <t>ホイク</t>
    </rPh>
    <rPh sb="7" eb="10">
      <t>キタクゴ</t>
    </rPh>
    <rPh sb="11" eb="12">
      <t>アズ</t>
    </rPh>
    <phoneticPr fontId="9"/>
  </si>
  <si>
    <t>子どもの病気時の援助</t>
    <rPh sb="0" eb="1">
      <t>コ</t>
    </rPh>
    <rPh sb="4" eb="6">
      <t>ビョウキ</t>
    </rPh>
    <rPh sb="6" eb="7">
      <t>ジ</t>
    </rPh>
    <rPh sb="8" eb="10">
      <t>エンジョ</t>
    </rPh>
    <phoneticPr fontId="9"/>
  </si>
  <si>
    <t>子どもの習い事等の場合の援助</t>
    <rPh sb="0" eb="1">
      <t>コ</t>
    </rPh>
    <rPh sb="4" eb="5">
      <t>ナラ</t>
    </rPh>
    <rPh sb="6" eb="7">
      <t>ゴト</t>
    </rPh>
    <rPh sb="7" eb="8">
      <t>トウ</t>
    </rPh>
    <rPh sb="9" eb="11">
      <t>バアイ</t>
    </rPh>
    <rPh sb="12" eb="14">
      <t>エンジョ</t>
    </rPh>
    <phoneticPr fontId="9"/>
  </si>
  <si>
    <t>保育所・学校等休み時の援助</t>
    <rPh sb="0" eb="2">
      <t>ホイク</t>
    </rPh>
    <rPh sb="2" eb="3">
      <t>ショ</t>
    </rPh>
    <rPh sb="4" eb="7">
      <t>ガッコウトウ</t>
    </rPh>
    <rPh sb="7" eb="8">
      <t>ヤス</t>
    </rPh>
    <rPh sb="9" eb="10">
      <t>ジ</t>
    </rPh>
    <rPh sb="11" eb="13">
      <t>エンジョ</t>
    </rPh>
    <phoneticPr fontId="9"/>
  </si>
  <si>
    <t>保育所等施設入所前の援助</t>
    <rPh sb="0" eb="2">
      <t>ホイク</t>
    </rPh>
    <rPh sb="2" eb="3">
      <t>ショ</t>
    </rPh>
    <rPh sb="3" eb="4">
      <t>トウ</t>
    </rPh>
    <rPh sb="4" eb="6">
      <t>シセツ</t>
    </rPh>
    <rPh sb="6" eb="8">
      <t>ニュウショ</t>
    </rPh>
    <rPh sb="8" eb="9">
      <t>マエ</t>
    </rPh>
    <rPh sb="10" eb="12">
      <t>エンジョ</t>
    </rPh>
    <phoneticPr fontId="9"/>
  </si>
  <si>
    <t>保護者等の短期間・臨時的就労の場合の援助</t>
    <rPh sb="0" eb="3">
      <t>ホゴシャ</t>
    </rPh>
    <rPh sb="3" eb="4">
      <t>トウ</t>
    </rPh>
    <rPh sb="5" eb="8">
      <t>タンキカン</t>
    </rPh>
    <rPh sb="9" eb="12">
      <t>リンジテキ</t>
    </rPh>
    <rPh sb="12" eb="14">
      <t>シュウロウ</t>
    </rPh>
    <rPh sb="15" eb="17">
      <t>バアイ</t>
    </rPh>
    <rPh sb="18" eb="20">
      <t>エンジョ</t>
    </rPh>
    <phoneticPr fontId="9"/>
  </si>
  <si>
    <t>保護者等の求職活動中の援助</t>
    <rPh sb="0" eb="4">
      <t>ホゴシャトウ</t>
    </rPh>
    <rPh sb="5" eb="7">
      <t>キュウショク</t>
    </rPh>
    <rPh sb="7" eb="9">
      <t>カツドウ</t>
    </rPh>
    <rPh sb="9" eb="10">
      <t>チュウ</t>
    </rPh>
    <rPh sb="11" eb="13">
      <t>エンジョ</t>
    </rPh>
    <phoneticPr fontId="9"/>
  </si>
  <si>
    <t>保護者等の冠婚葬祭による外出の援助</t>
    <rPh sb="0" eb="3">
      <t>ホゴシャ</t>
    </rPh>
    <rPh sb="3" eb="4">
      <t>トウ</t>
    </rPh>
    <rPh sb="5" eb="7">
      <t>カンコン</t>
    </rPh>
    <rPh sb="7" eb="9">
      <t>ソウサイ</t>
    </rPh>
    <rPh sb="12" eb="14">
      <t>ガイシュツ</t>
    </rPh>
    <rPh sb="15" eb="17">
      <t>エンジョ</t>
    </rPh>
    <phoneticPr fontId="9"/>
  </si>
  <si>
    <t>保護者等の外出の場合の援助</t>
    <rPh sb="0" eb="4">
      <t>ホゴシャトウ</t>
    </rPh>
    <rPh sb="5" eb="7">
      <t>ガイシュツ</t>
    </rPh>
    <rPh sb="8" eb="10">
      <t>バアイ</t>
    </rPh>
    <rPh sb="11" eb="13">
      <t>エンジョ</t>
    </rPh>
    <phoneticPr fontId="9"/>
  </si>
  <si>
    <t>保護者等の病気、その他急用の場合の援助</t>
    <rPh sb="0" eb="3">
      <t>ホゴシャ</t>
    </rPh>
    <rPh sb="3" eb="4">
      <t>トウ</t>
    </rPh>
    <rPh sb="5" eb="7">
      <t>ビョウキ</t>
    </rPh>
    <rPh sb="10" eb="11">
      <t>タ</t>
    </rPh>
    <rPh sb="11" eb="13">
      <t>キュウヨウ</t>
    </rPh>
    <rPh sb="14" eb="16">
      <t>バアイ</t>
    </rPh>
    <rPh sb="17" eb="19">
      <t>エンジョ</t>
    </rPh>
    <phoneticPr fontId="9"/>
  </si>
  <si>
    <t>その他上記以外の活動</t>
    <rPh sb="2" eb="3">
      <t>タ</t>
    </rPh>
    <rPh sb="3" eb="5">
      <t>ジョウキ</t>
    </rPh>
    <rPh sb="5" eb="7">
      <t>イガイ</t>
    </rPh>
    <rPh sb="8" eb="10">
      <t>カツドウ</t>
    </rPh>
    <phoneticPr fontId="9"/>
  </si>
  <si>
    <t>堀切7-8-22</t>
    <phoneticPr fontId="2"/>
  </si>
  <si>
    <t>注２：南綾瀬地区センターの所在地は、平成16年6月まで堀切6-28-5</t>
    <rPh sb="0" eb="1">
      <t>チュウ</t>
    </rPh>
    <phoneticPr fontId="4"/>
  </si>
  <si>
    <t>注１：保田しおさい学校を除く。</t>
    <phoneticPr fontId="2"/>
  </si>
  <si>
    <t>注２：（）内は特別支援学級・日本語学級の再掲（通級学級を含む。特別支援教室は含まない。）</t>
  </si>
  <si>
    <t>注３：高砂小学校及び清和小学校のプールは、中学校と共用のため、中学校に含める。</t>
  </si>
  <si>
    <t>注４：体育館数には、基準日現在、改築又は改修工事中で一時的に使用不可の施設も含める。</t>
  </si>
  <si>
    <t>注１：建築年月は、最も古い校舎のもの。</t>
  </si>
  <si>
    <t>注１：建築年月は、最も古い校舎のもの。</t>
    <rPh sb="0" eb="1">
      <t>チュウ</t>
    </rPh>
    <rPh sb="3" eb="5">
      <t>ケンチク</t>
    </rPh>
    <rPh sb="5" eb="7">
      <t>ネンゲツ</t>
    </rPh>
    <rPh sb="9" eb="10">
      <t>モット</t>
    </rPh>
    <rPh sb="11" eb="12">
      <t>フル</t>
    </rPh>
    <rPh sb="13" eb="15">
      <t>コウシャ</t>
    </rPh>
    <phoneticPr fontId="4"/>
  </si>
  <si>
    <t>　　　ただし、高砂小学校の校舎面積は、解体工事中の校舎を除いたものとする。また、道上小学校及び水元小学校は、</t>
    <phoneticPr fontId="2"/>
  </si>
  <si>
    <t>　　　現在改築中のため、使用中の所有校舎・体育館の建築年月及び面積とする。</t>
    <phoneticPr fontId="2"/>
  </si>
  <si>
    <t>注２：体育館数には、基準日現在、改修工事中で使用不可の施設も含める。</t>
    <rPh sb="0" eb="1">
      <t>チュウ</t>
    </rPh>
    <rPh sb="3" eb="6">
      <t>タイイクカン</t>
    </rPh>
    <rPh sb="6" eb="7">
      <t>スウ</t>
    </rPh>
    <rPh sb="10" eb="13">
      <t>キジュンビ</t>
    </rPh>
    <rPh sb="13" eb="15">
      <t>ゲンザイ</t>
    </rPh>
    <rPh sb="16" eb="18">
      <t>カイシュウ</t>
    </rPh>
    <rPh sb="18" eb="21">
      <t>コウジチュウ</t>
    </rPh>
    <rPh sb="22" eb="24">
      <t>シヨウ</t>
    </rPh>
    <rPh sb="24" eb="26">
      <t>フカ</t>
    </rPh>
    <rPh sb="27" eb="29">
      <t>シセツ</t>
    </rPh>
    <rPh sb="30" eb="31">
      <t>フク</t>
    </rPh>
    <phoneticPr fontId="4"/>
  </si>
  <si>
    <t>　　　ただし、高砂中学校の校舎面積は、解体工事中の校舎を除いたものとする。</t>
    <phoneticPr fontId="2"/>
  </si>
  <si>
    <t>本所工科高校</t>
    <rPh sb="4" eb="6">
      <t>コウコウ</t>
    </rPh>
    <phoneticPr fontId="4"/>
  </si>
  <si>
    <t>備考
(指)教育研究指定校
(都)教育推進指定校</t>
    <rPh sb="0" eb="2">
      <t>ビコウ</t>
    </rPh>
    <phoneticPr fontId="4"/>
  </si>
  <si>
    <t>敷地1,253㎡
(区有地1,164㎡、借地89㎡)
(指)就学前教育</t>
    <rPh sb="10" eb="11">
      <t>ク</t>
    </rPh>
    <rPh sb="11" eb="12">
      <t>ユウ</t>
    </rPh>
    <rPh sb="12" eb="13">
      <t>チ</t>
    </rPh>
    <rPh sb="20" eb="22">
      <t>シャクチ</t>
    </rPh>
    <phoneticPr fontId="4"/>
  </si>
  <si>
    <t xml:space="preserve">敷地1,654㎡
(都)安全教育 </t>
    <rPh sb="0" eb="2">
      <t>シキチ</t>
    </rPh>
    <phoneticPr fontId="4"/>
  </si>
  <si>
    <t>葛飾区青戸3-33-14
サンプラザビル6階</t>
    <rPh sb="0" eb="3">
      <t>カツシカク</t>
    </rPh>
    <rPh sb="3" eb="5">
      <t>アオト</t>
    </rPh>
    <rPh sb="21" eb="22">
      <t>カイ</t>
    </rPh>
    <phoneticPr fontId="4"/>
  </si>
  <si>
    <t>ミアヘルサ定期巡回サービス
東新小岩</t>
    <rPh sb="5" eb="7">
      <t>テイキ</t>
    </rPh>
    <rPh sb="7" eb="9">
      <t>ジュンカイ</t>
    </rPh>
    <rPh sb="14" eb="18">
      <t>ヒガシシンコイワ</t>
    </rPh>
    <phoneticPr fontId="4"/>
  </si>
  <si>
    <t>就労継続支援Ｂ型、生活介護</t>
    <rPh sb="9" eb="11">
      <t>セイカツ</t>
    </rPh>
    <rPh sb="11" eb="13">
      <t>カイゴ</t>
    </rPh>
    <phoneticPr fontId="4"/>
  </si>
  <si>
    <t>就労継続支援Ｂ型
自立訓練（生活訓練）、就労定着支援</t>
    <rPh sb="9" eb="11">
      <t>ジリツ</t>
    </rPh>
    <rPh sb="11" eb="13">
      <t>クンレン</t>
    </rPh>
    <rPh sb="14" eb="16">
      <t>セイカツ</t>
    </rPh>
    <rPh sb="16" eb="18">
      <t>クンレン</t>
    </rPh>
    <rPh sb="20" eb="22">
      <t>シュウロウ</t>
    </rPh>
    <rPh sb="22" eb="24">
      <t>テイチャク</t>
    </rPh>
    <rPh sb="24" eb="26">
      <t>シエン</t>
    </rPh>
    <phoneticPr fontId="9"/>
  </si>
  <si>
    <t>亀有2-34-5-2F</t>
    <phoneticPr fontId="2"/>
  </si>
  <si>
    <t>株式会社おもつな</t>
    <phoneticPr fontId="2"/>
  </si>
  <si>
    <t>ドンと来い亀有　　</t>
    <phoneticPr fontId="2"/>
  </si>
  <si>
    <t>放課後等デイサービス
ウィズ・ユー葛飾区役所前</t>
    <rPh sb="17" eb="20">
      <t>カツシカク</t>
    </rPh>
    <rPh sb="20" eb="22">
      <t>ヤクショ</t>
    </rPh>
    <rPh sb="22" eb="23">
      <t>マエ</t>
    </rPh>
    <phoneticPr fontId="26"/>
  </si>
  <si>
    <t>構成（現員）</t>
    <rPh sb="3" eb="5">
      <t>ゲンイン</t>
    </rPh>
    <phoneticPr fontId="2"/>
  </si>
  <si>
    <t>在任
期間</t>
    <rPh sb="0" eb="2">
      <t>ザイニン</t>
    </rPh>
    <rPh sb="3" eb="5">
      <t>キカン</t>
    </rPh>
    <phoneticPr fontId="4"/>
  </si>
  <si>
    <t>区長(会長)､区議会議員4名､教育委員1名､
関係行政機関職員3名､区職員4名</t>
    <phoneticPr fontId="4"/>
  </si>
  <si>
    <t>学識経験者31名</t>
    <phoneticPr fontId="4"/>
  </si>
  <si>
    <t>税目</t>
    <rPh sb="0" eb="2">
      <t>ゼイモク</t>
    </rPh>
    <phoneticPr fontId="2"/>
  </si>
  <si>
    <t>小計</t>
    <rPh sb="0" eb="2">
      <t>ショウケイ</t>
    </rPh>
    <phoneticPr fontId="4"/>
  </si>
  <si>
    <t>注：人数は延べ人数</t>
    <rPh sb="0" eb="1">
      <t>チュウ</t>
    </rPh>
    <rPh sb="2" eb="4">
      <t>ニンズウ</t>
    </rPh>
    <rPh sb="5" eb="6">
      <t>ノ</t>
    </rPh>
    <rPh sb="7" eb="9">
      <t>ニンズウ</t>
    </rPh>
    <phoneticPr fontId="4"/>
  </si>
  <si>
    <t>（10）主要死因別死亡数</t>
    <phoneticPr fontId="4"/>
  </si>
  <si>
    <t>［６］１（10）主要死因別死亡数</t>
    <phoneticPr fontId="4"/>
  </si>
  <si>
    <t>（10）主要死因別死亡数</t>
    <phoneticPr fontId="2"/>
  </si>
  <si>
    <t>(単位：人）</t>
    <rPh sb="1" eb="3">
      <t>タンイ</t>
    </rPh>
    <rPh sb="4" eb="5">
      <t>ニン</t>
    </rPh>
    <phoneticPr fontId="2"/>
  </si>
  <si>
    <t>注：＊の附属機関については、令和5年5月17日現在</t>
    <rPh sb="0" eb="1">
      <t>チュウ</t>
    </rPh>
    <rPh sb="4" eb="6">
      <t>フゾク</t>
    </rPh>
    <rPh sb="6" eb="8">
      <t>キカン</t>
    </rPh>
    <rPh sb="14" eb="16">
      <t>レイワ</t>
    </rPh>
    <rPh sb="17" eb="18">
      <t>ネン</t>
    </rPh>
    <rPh sb="19" eb="20">
      <t>ガツ</t>
    </rPh>
    <rPh sb="22" eb="25">
      <t>ニチゲンザイ</t>
    </rPh>
    <phoneticPr fontId="2"/>
  </si>
  <si>
    <t>注：農業委員会等に関する法律が改正されたため、平成29年度7月から公選制は廃止。</t>
    <rPh sb="0" eb="1">
      <t>チュウ</t>
    </rPh>
    <rPh sb="2" eb="4">
      <t>ノウギョウ</t>
    </rPh>
    <rPh sb="4" eb="7">
      <t>イインカイ</t>
    </rPh>
    <rPh sb="7" eb="8">
      <t>ナド</t>
    </rPh>
    <rPh sb="9" eb="10">
      <t>カン</t>
    </rPh>
    <rPh sb="12" eb="14">
      <t>ホウリツ</t>
    </rPh>
    <rPh sb="15" eb="17">
      <t>カイセイ</t>
    </rPh>
    <rPh sb="23" eb="25">
      <t>ヘイセイ</t>
    </rPh>
    <rPh sb="27" eb="29">
      <t>ネンド</t>
    </rPh>
    <rPh sb="30" eb="31">
      <t>ガツ</t>
    </rPh>
    <rPh sb="33" eb="36">
      <t>コウセンセイ</t>
    </rPh>
    <rPh sb="37" eb="39">
      <t>ハイシ</t>
    </rPh>
    <phoneticPr fontId="4"/>
  </si>
  <si>
    <t>注：人事・厚生事務組合、清掃一部事務組合等への派遣職員を除く。暫定再任用職員（フルタイム）を含む。</t>
    <rPh sb="0" eb="1">
      <t>チュウ</t>
    </rPh>
    <rPh sb="2" eb="4">
      <t>ジンジ</t>
    </rPh>
    <rPh sb="5" eb="7">
      <t>コウセイ</t>
    </rPh>
    <rPh sb="7" eb="9">
      <t>ジム</t>
    </rPh>
    <rPh sb="9" eb="11">
      <t>クミアイ</t>
    </rPh>
    <rPh sb="12" eb="14">
      <t>セイソウ</t>
    </rPh>
    <rPh sb="14" eb="16">
      <t>イチブ</t>
    </rPh>
    <rPh sb="16" eb="18">
      <t>ジム</t>
    </rPh>
    <rPh sb="18" eb="20">
      <t>クミアイ</t>
    </rPh>
    <rPh sb="20" eb="21">
      <t>トウ</t>
    </rPh>
    <rPh sb="23" eb="25">
      <t>ハケン</t>
    </rPh>
    <rPh sb="25" eb="27">
      <t>ショクイン</t>
    </rPh>
    <rPh sb="28" eb="29">
      <t>ノゾ</t>
    </rPh>
    <rPh sb="31" eb="33">
      <t>ザンテイ</t>
    </rPh>
    <rPh sb="46" eb="47">
      <t>フク</t>
    </rPh>
    <phoneticPr fontId="26"/>
  </si>
  <si>
    <t>（単位：人）</t>
    <rPh sb="1" eb="3">
      <t>タンイ</t>
    </rPh>
    <rPh sb="4" eb="5">
      <t>ニン</t>
    </rPh>
    <phoneticPr fontId="2"/>
  </si>
  <si>
    <t>注：第３号とは、厚生年金の被保険者の被扶養配偶者(20歳～60歳未満)</t>
    <rPh sb="0" eb="1">
      <t>チュウ</t>
    </rPh>
    <rPh sb="2" eb="3">
      <t>ダイ</t>
    </rPh>
    <rPh sb="27" eb="28">
      <t>サイ</t>
    </rPh>
    <rPh sb="31" eb="32">
      <t>サイ</t>
    </rPh>
    <rPh sb="32" eb="34">
      <t>ミマン</t>
    </rPh>
    <phoneticPr fontId="4"/>
  </si>
  <si>
    <t>注２：職員数には非常勤職員を含む。</t>
    <rPh sb="0" eb="1">
      <t>チュウ</t>
    </rPh>
    <rPh sb="3" eb="5">
      <t>ショクイン</t>
    </rPh>
    <rPh sb="5" eb="6">
      <t>スウ</t>
    </rPh>
    <rPh sb="8" eb="11">
      <t>ヒジョウキン</t>
    </rPh>
    <rPh sb="11" eb="13">
      <t>ショクイン</t>
    </rPh>
    <rPh sb="14" eb="15">
      <t>フク</t>
    </rPh>
    <phoneticPr fontId="4"/>
  </si>
  <si>
    <t>注１：利用登録団体数＝</t>
    <rPh sb="0" eb="1">
      <t>チュウ</t>
    </rPh>
    <phoneticPr fontId="4"/>
  </si>
  <si>
    <t>注２：多目的ホール・会議室・調理実習室は、消費生活センターと共用</t>
    <rPh sb="0" eb="1">
      <t>チュウ</t>
    </rPh>
    <rPh sb="3" eb="6">
      <t>タモクテキ</t>
    </rPh>
    <phoneticPr fontId="4"/>
  </si>
  <si>
    <t>注：施術所とは､柔道整復､あん摩マッサージ指圧・はり・きゅうの施設をいう｡</t>
    <phoneticPr fontId="2"/>
  </si>
  <si>
    <t>注：平成30年度～令和3年度は法定報告値、令和4年度は令和5年7月5日現在の実績値</t>
    <rPh sb="0" eb="1">
      <t>チュウ</t>
    </rPh>
    <rPh sb="2" eb="4">
      <t>ヘイセイ</t>
    </rPh>
    <rPh sb="6" eb="7">
      <t>ネン</t>
    </rPh>
    <rPh sb="7" eb="8">
      <t>ド</t>
    </rPh>
    <rPh sb="21" eb="23">
      <t>レイワ</t>
    </rPh>
    <rPh sb="24" eb="25">
      <t>ネン</t>
    </rPh>
    <rPh sb="25" eb="26">
      <t>ド</t>
    </rPh>
    <rPh sb="27" eb="29">
      <t>レイワ</t>
    </rPh>
    <rPh sb="30" eb="31">
      <t>ネン</t>
    </rPh>
    <rPh sb="32" eb="33">
      <t>ガツ</t>
    </rPh>
    <rPh sb="34" eb="35">
      <t>ニチ</t>
    </rPh>
    <rPh sb="35" eb="37">
      <t>ゲンザイ</t>
    </rPh>
    <rPh sb="38" eb="41">
      <t>ジッセキチ</t>
    </rPh>
    <phoneticPr fontId="26"/>
  </si>
  <si>
    <t>注：申請件数には更新を含む。</t>
    <rPh sb="0" eb="1">
      <t>チュウ</t>
    </rPh>
    <rPh sb="2" eb="4">
      <t>シンセイ</t>
    </rPh>
    <phoneticPr fontId="4"/>
  </si>
  <si>
    <t>注：人口動態調査による概数　</t>
    <rPh sb="0" eb="1">
      <t>チュウ</t>
    </rPh>
    <rPh sb="2" eb="4">
      <t>ジンコウ</t>
    </rPh>
    <phoneticPr fontId="2"/>
  </si>
  <si>
    <t>専任
職員数
（人）</t>
    <rPh sb="3" eb="5">
      <t>ショクイン</t>
    </rPh>
    <rPh sb="5" eb="6">
      <t>カズ</t>
    </rPh>
    <rPh sb="8" eb="9">
      <t>ニン</t>
    </rPh>
    <phoneticPr fontId="4"/>
  </si>
  <si>
    <t>（単位：人）</t>
    <rPh sb="1" eb="3">
      <t>タンイ</t>
    </rPh>
    <rPh sb="4" eb="5">
      <t>ニン</t>
    </rPh>
    <phoneticPr fontId="4"/>
  </si>
  <si>
    <t>専任
職員数
(人)</t>
    <rPh sb="8" eb="9">
      <t>ニン</t>
    </rPh>
    <phoneticPr fontId="2"/>
  </si>
  <si>
    <t>定員
(人)</t>
    <rPh sb="0" eb="1">
      <t>サダム</t>
    </rPh>
    <rPh sb="1" eb="2">
      <t>イン</t>
    </rPh>
    <rPh sb="4" eb="5">
      <t>ニン</t>
    </rPh>
    <phoneticPr fontId="4"/>
  </si>
  <si>
    <t>１日当たり平均
利用人員(人)</t>
    <rPh sb="13" eb="14">
      <t>ニン</t>
    </rPh>
    <phoneticPr fontId="4"/>
  </si>
  <si>
    <t>利用状況(人)</t>
    <rPh sb="0" eb="2">
      <t>リヨウ</t>
    </rPh>
    <rPh sb="2" eb="4">
      <t>ジョウキョウ</t>
    </rPh>
    <rPh sb="5" eb="6">
      <t>ヒト</t>
    </rPh>
    <phoneticPr fontId="2"/>
  </si>
  <si>
    <t>専任
職員数
(人)</t>
    <rPh sb="8" eb="9">
      <t>ヒト</t>
    </rPh>
    <phoneticPr fontId="2"/>
  </si>
  <si>
    <t>注：施設は、パランしょうぶ、エタンセール、葛飾しょうぶ園及び西水元あやめ園</t>
    <phoneticPr fontId="2"/>
  </si>
  <si>
    <t>利用人員
(人)</t>
    <rPh sb="2" eb="4">
      <t>ジンイン</t>
    </rPh>
    <phoneticPr fontId="2"/>
  </si>
  <si>
    <t>注１：青戸子ども家庭支援センターは、平成23年7月19日に開設した子ども総合センターへ移転し、</t>
    <rPh sb="0" eb="1">
      <t>チュウ</t>
    </rPh>
    <rPh sb="3" eb="5">
      <t>アオト</t>
    </rPh>
    <phoneticPr fontId="4"/>
  </si>
  <si>
    <t>注２：金町子ども家庭支援センターは、平成23年7月19日より金町子どもセンターへ名称変更し、</t>
    <rPh sb="0" eb="1">
      <t>チュウ</t>
    </rPh>
    <rPh sb="3" eb="5">
      <t>カネマチ</t>
    </rPh>
    <phoneticPr fontId="4"/>
  </si>
  <si>
    <t>　　　引き続き子どもと家庭の総合相談を行う。</t>
    <phoneticPr fontId="4"/>
  </si>
  <si>
    <t>　　　子育て相談・子育てひろば事業を行う。</t>
    <phoneticPr fontId="4"/>
  </si>
  <si>
    <t>定員
(人)</t>
    <rPh sb="4" eb="5">
      <t>ヒト</t>
    </rPh>
    <phoneticPr fontId="2"/>
  </si>
  <si>
    <t>在籍
児童
(人)</t>
    <rPh sb="0" eb="2">
      <t>ザイセキ</t>
    </rPh>
    <rPh sb="7" eb="8">
      <t>ヒト</t>
    </rPh>
    <phoneticPr fontId="4"/>
  </si>
  <si>
    <t>障害
児数
(人)</t>
    <rPh sb="7" eb="8">
      <t>ヒト</t>
    </rPh>
    <phoneticPr fontId="4"/>
  </si>
  <si>
    <t>在籍
児童
(人)</t>
    <rPh sb="7" eb="8">
      <t>ヒト</t>
    </rPh>
    <phoneticPr fontId="4"/>
  </si>
  <si>
    <t>定員
(人)</t>
    <rPh sb="4" eb="5">
      <t>ヒト</t>
    </rPh>
    <phoneticPr fontId="4"/>
  </si>
  <si>
    <t>在籍児童(人)</t>
    <rPh sb="5" eb="6">
      <t>ヒト</t>
    </rPh>
    <phoneticPr fontId="4"/>
  </si>
  <si>
    <t>定員（人）</t>
    <rPh sb="3" eb="4">
      <t>ニン</t>
    </rPh>
    <phoneticPr fontId="2"/>
  </si>
  <si>
    <t>入会
児童数
(人)</t>
    <rPh sb="0" eb="1">
      <t>ニュウ</t>
    </rPh>
    <rPh sb="1" eb="2">
      <t>カイ</t>
    </rPh>
    <rPh sb="3" eb="5">
      <t>ジドウ</t>
    </rPh>
    <rPh sb="5" eb="6">
      <t>スウ</t>
    </rPh>
    <rPh sb="8" eb="9">
      <t>ニン</t>
    </rPh>
    <phoneticPr fontId="4"/>
  </si>
  <si>
    <t>障害
児数
(人)</t>
    <rPh sb="4" eb="5">
      <t>スウ</t>
    </rPh>
    <rPh sb="7" eb="8">
      <t>ニン</t>
    </rPh>
    <phoneticPr fontId="4"/>
  </si>
  <si>
    <t>入会
児童数
(人)</t>
    <rPh sb="0" eb="2">
      <t>ニュウカイ</t>
    </rPh>
    <rPh sb="3" eb="5">
      <t>ジドウ</t>
    </rPh>
    <rPh sb="5" eb="6">
      <t>スウ</t>
    </rPh>
    <rPh sb="8" eb="9">
      <t>ニン</t>
    </rPh>
    <phoneticPr fontId="4"/>
  </si>
  <si>
    <t>障害
児数
(人)</t>
    <rPh sb="7" eb="8">
      <t>ニン</t>
    </rPh>
    <phoneticPr fontId="4"/>
  </si>
  <si>
    <t>建築延
面積
(㎡)</t>
    <rPh sb="0" eb="2">
      <t>ケンチク</t>
    </rPh>
    <phoneticPr fontId="4"/>
  </si>
  <si>
    <t>登録児童数
(人)</t>
    <rPh sb="0" eb="2">
      <t>トウロク</t>
    </rPh>
    <rPh sb="2" eb="4">
      <t>ジドウ</t>
    </rPh>
    <rPh sb="4" eb="5">
      <t>スウ</t>
    </rPh>
    <rPh sb="7" eb="8">
      <t>ニン</t>
    </rPh>
    <phoneticPr fontId="4"/>
  </si>
  <si>
    <t>世帯定数
（世帯）</t>
    <rPh sb="6" eb="8">
      <t>セタイ</t>
    </rPh>
    <phoneticPr fontId="4"/>
  </si>
  <si>
    <t>定員(人)</t>
    <rPh sb="3" eb="4">
      <t>ニン</t>
    </rPh>
    <phoneticPr fontId="2"/>
  </si>
  <si>
    <t>児童数（人）</t>
    <rPh sb="4" eb="5">
      <t>ニン</t>
    </rPh>
    <phoneticPr fontId="2"/>
  </si>
  <si>
    <t>教員数（人）</t>
    <rPh sb="4" eb="5">
      <t>ニン</t>
    </rPh>
    <phoneticPr fontId="2"/>
  </si>
  <si>
    <t>職員数(人)</t>
    <rPh sb="4" eb="5">
      <t>ニン</t>
    </rPh>
    <phoneticPr fontId="2"/>
  </si>
  <si>
    <t>１学級
当たり
児童数(人)</t>
    <rPh sb="12" eb="13">
      <t>ニン</t>
    </rPh>
    <phoneticPr fontId="4"/>
  </si>
  <si>
    <t>児童数
(人)</t>
    <rPh sb="5" eb="6">
      <t>ニン</t>
    </rPh>
    <phoneticPr fontId="4"/>
  </si>
  <si>
    <t>教員数
(人)</t>
    <rPh sb="0" eb="2">
      <t>キョウイン</t>
    </rPh>
    <rPh sb="2" eb="3">
      <t>スウ</t>
    </rPh>
    <rPh sb="5" eb="6">
      <t>ニン</t>
    </rPh>
    <phoneticPr fontId="2"/>
  </si>
  <si>
    <t>生徒数（人）</t>
    <rPh sb="0" eb="2">
      <t>セイト</t>
    </rPh>
    <rPh sb="4" eb="5">
      <t>ニン</t>
    </rPh>
    <phoneticPr fontId="4"/>
  </si>
  <si>
    <t>教員数（人）</t>
    <rPh sb="0" eb="2">
      <t>キョウイン</t>
    </rPh>
    <rPh sb="4" eb="5">
      <t>ニン</t>
    </rPh>
    <phoneticPr fontId="2"/>
  </si>
  <si>
    <t>１学級
当たり
生徒数
(人)</t>
    <rPh sb="8" eb="10">
      <t>セイト</t>
    </rPh>
    <rPh sb="13" eb="14">
      <t>ニン</t>
    </rPh>
    <phoneticPr fontId="4"/>
  </si>
  <si>
    <t>生徒数
(人)</t>
    <rPh sb="0" eb="1">
      <t>セイ</t>
    </rPh>
    <rPh sb="1" eb="2">
      <t>ト</t>
    </rPh>
    <rPh sb="2" eb="3">
      <t>スウ</t>
    </rPh>
    <rPh sb="5" eb="6">
      <t>ヒト</t>
    </rPh>
    <phoneticPr fontId="4"/>
  </si>
  <si>
    <t>教員数
(人)</t>
    <rPh sb="0" eb="2">
      <t>キョウイン</t>
    </rPh>
    <rPh sb="2" eb="3">
      <t>スウ</t>
    </rPh>
    <rPh sb="5" eb="6">
      <t>ヒト</t>
    </rPh>
    <phoneticPr fontId="4"/>
  </si>
  <si>
    <t>園児数
(人)</t>
    <rPh sb="5" eb="6">
      <t>ニン</t>
    </rPh>
    <phoneticPr fontId="2"/>
  </si>
  <si>
    <t>定員数
(人)</t>
    <rPh sb="0" eb="3">
      <t>テイインスウ</t>
    </rPh>
    <rPh sb="5" eb="6">
      <t>ニン</t>
    </rPh>
    <phoneticPr fontId="4"/>
  </si>
  <si>
    <t>職員数
(人)</t>
    <rPh sb="5" eb="6">
      <t>ヒト</t>
    </rPh>
    <phoneticPr fontId="4"/>
  </si>
  <si>
    <t>注：機構住宅戸数は、URシルバーピア住宅の件数</t>
    <rPh sb="0" eb="1">
      <t>チュウ</t>
    </rPh>
    <rPh sb="2" eb="4">
      <t>キコウ</t>
    </rPh>
    <rPh sb="4" eb="6">
      <t>ジュウタク</t>
    </rPh>
    <rPh sb="6" eb="8">
      <t>コスウ</t>
    </rPh>
    <rPh sb="18" eb="20">
      <t>ジュウタク</t>
    </rPh>
    <rPh sb="21" eb="23">
      <t>ケンスウ</t>
    </rPh>
    <phoneticPr fontId="4"/>
  </si>
  <si>
    <t>注：成立した件数</t>
    <rPh sb="0" eb="1">
      <t>チュウ</t>
    </rPh>
    <rPh sb="2" eb="4">
      <t>セイリツ</t>
    </rPh>
    <rPh sb="6" eb="8">
      <t>ケンスウ</t>
    </rPh>
    <phoneticPr fontId="4"/>
  </si>
  <si>
    <t>延長(m)</t>
    <rPh sb="0" eb="2">
      <t>エンチョウ</t>
    </rPh>
    <phoneticPr fontId="4"/>
  </si>
  <si>
    <t>注２：毎年6地点ごとにローテーションで調査を実施。</t>
    <rPh sb="0" eb="1">
      <t>チュウ</t>
    </rPh>
    <rPh sb="3" eb="5">
      <t>マイトシ</t>
    </rPh>
    <rPh sb="6" eb="8">
      <t>チテン</t>
    </rPh>
    <rPh sb="19" eb="21">
      <t>チョウサ</t>
    </rPh>
    <rPh sb="22" eb="24">
      <t>ジッシ</t>
    </rPh>
    <phoneticPr fontId="4"/>
  </si>
  <si>
    <t>注：収集対象世帯数は各月１日現在で住民基本台帳に登録された数(外国人世帯を含む)の年度平均。</t>
    <rPh sb="0" eb="1">
      <t>チュウ</t>
    </rPh>
    <rPh sb="2" eb="4">
      <t>シュウシュウ</t>
    </rPh>
    <phoneticPr fontId="4"/>
  </si>
  <si>
    <t>注：処理件数には飼い主の届出によるもののほか、私有地及び都道上で飼い主不明のものを含む。</t>
    <rPh sb="0" eb="1">
      <t>チュウ</t>
    </rPh>
    <phoneticPr fontId="2"/>
  </si>
  <si>
    <t>注：（）内は外数字で区外農地面積</t>
    <rPh sb="0" eb="1">
      <t>チュウ</t>
    </rPh>
    <phoneticPr fontId="4"/>
  </si>
  <si>
    <t>注：同一団体が複数枠利用の場合、件数・人員とも延べ数で集計</t>
    <rPh sb="0" eb="1">
      <t>チュウ</t>
    </rPh>
    <rPh sb="2" eb="4">
      <t>ドウイツ</t>
    </rPh>
    <rPh sb="4" eb="6">
      <t>ダンタイ</t>
    </rPh>
    <rPh sb="7" eb="9">
      <t>フクスウ</t>
    </rPh>
    <rPh sb="9" eb="10">
      <t>ワク</t>
    </rPh>
    <rPh sb="10" eb="12">
      <t>リヨウ</t>
    </rPh>
    <rPh sb="13" eb="15">
      <t>バアイ</t>
    </rPh>
    <rPh sb="19" eb="21">
      <t>ジンイン</t>
    </rPh>
    <rPh sb="23" eb="24">
      <t>ノ</t>
    </rPh>
    <rPh sb="25" eb="26">
      <t>カズ</t>
    </rPh>
    <rPh sb="27" eb="29">
      <t>シュウケイ</t>
    </rPh>
    <phoneticPr fontId="4"/>
  </si>
  <si>
    <t>注：立石地区センター別館と共用</t>
    <rPh sb="0" eb="1">
      <t>チュウ</t>
    </rPh>
    <rPh sb="2" eb="4">
      <t>タテイシ</t>
    </rPh>
    <rPh sb="4" eb="6">
      <t>チク</t>
    </rPh>
    <rPh sb="10" eb="12">
      <t>ベッカン</t>
    </rPh>
    <rPh sb="13" eb="15">
      <t>キョウヨウ</t>
    </rPh>
    <phoneticPr fontId="4"/>
  </si>
  <si>
    <t>大ホール
収容定員
(人)</t>
    <rPh sb="5" eb="7">
      <t>シュウヨウ</t>
    </rPh>
    <rPh sb="11" eb="12">
      <t>ニン</t>
    </rPh>
    <phoneticPr fontId="4"/>
  </si>
  <si>
    <t>保育園・児童館</t>
    <phoneticPr fontId="2"/>
  </si>
  <si>
    <t>東新小岩3-12-1
都営住宅1階</t>
    <rPh sb="11" eb="13">
      <t>トエイ</t>
    </rPh>
    <rPh sb="13" eb="15">
      <t>ジュウタク</t>
    </rPh>
    <rPh sb="16" eb="17">
      <t>カイ</t>
    </rPh>
    <phoneticPr fontId="2"/>
  </si>
  <si>
    <r>
      <t xml:space="preserve">亀有1-17-5
</t>
    </r>
    <r>
      <rPr>
        <sz val="9"/>
        <color theme="1"/>
        <rFont val="ＭＳ ゴシック"/>
        <family val="3"/>
        <charset val="128"/>
      </rPr>
      <t>都営住宅5号棟1階</t>
    </r>
    <rPh sb="9" eb="11">
      <t>トエイ</t>
    </rPh>
    <rPh sb="11" eb="13">
      <t>ジュウタク</t>
    </rPh>
    <rPh sb="14" eb="16">
      <t>ゴウトウ</t>
    </rPh>
    <rPh sb="17" eb="18">
      <t>カイ</t>
    </rPh>
    <phoneticPr fontId="2"/>
  </si>
  <si>
    <r>
      <t xml:space="preserve">20
</t>
    </r>
    <r>
      <rPr>
        <sz val="8"/>
        <rFont val="ＭＳ ゴシック"/>
        <family val="3"/>
        <charset val="128"/>
      </rPr>
      <t>以内</t>
    </r>
    <rPh sb="3" eb="5">
      <t>イナイ</t>
    </rPh>
    <phoneticPr fontId="5"/>
  </si>
  <si>
    <t>注：各表の数値は原則として表示単位未満を四捨五入しており、表内において一致しない場合がある｡</t>
    <rPh sb="0" eb="1">
      <t>チュウ</t>
    </rPh>
    <phoneticPr fontId="2"/>
  </si>
  <si>
    <t>　注２：区債発行額は借換債を含む</t>
    <rPh sb="1" eb="2">
      <t>チュウ</t>
    </rPh>
    <rPh sb="4" eb="5">
      <t>ク</t>
    </rPh>
    <phoneticPr fontId="2"/>
  </si>
  <si>
    <t>調定額(円)</t>
    <rPh sb="4" eb="5">
      <t>エン</t>
    </rPh>
    <phoneticPr fontId="4"/>
  </si>
  <si>
    <t>純収入額(円)</t>
    <rPh sb="5" eb="6">
      <t>エン</t>
    </rPh>
    <phoneticPr fontId="4"/>
  </si>
  <si>
    <t>学識経験者1名、弁護士2名</t>
    <rPh sb="0" eb="5">
      <t>ガクシキケイケンシャ</t>
    </rPh>
    <rPh sb="6" eb="7">
      <t>メイ</t>
    </rPh>
    <rPh sb="8" eb="11">
      <t>ベンゴシ</t>
    </rPh>
    <rPh sb="12" eb="13">
      <t>メイ</t>
    </rPh>
    <phoneticPr fontId="26"/>
  </si>
  <si>
    <t>保育所・幼稚園の保育開始前や保育終了後の送迎及び預かり</t>
    <rPh sb="0" eb="2">
      <t>ホイク</t>
    </rPh>
    <rPh sb="2" eb="3">
      <t>ジョ</t>
    </rPh>
    <rPh sb="4" eb="7">
      <t>ヨウチエン</t>
    </rPh>
    <rPh sb="20" eb="22">
      <t>ソウゲイ</t>
    </rPh>
    <rPh sb="22" eb="23">
      <t>オヨ</t>
    </rPh>
    <rPh sb="24" eb="25">
      <t>アズ</t>
    </rPh>
    <phoneticPr fontId="4"/>
  </si>
  <si>
    <t>保育所・幼稚園の保育開始前や保育終了後の送迎及び預かり</t>
    <rPh sb="0" eb="2">
      <t>ホイク</t>
    </rPh>
    <rPh sb="2" eb="3">
      <t>ジョ</t>
    </rPh>
    <rPh sb="4" eb="7">
      <t>ヨウチエン</t>
    </rPh>
    <rPh sb="8" eb="10">
      <t>ホイク</t>
    </rPh>
    <rPh sb="10" eb="13">
      <t>カイシマエ</t>
    </rPh>
    <rPh sb="14" eb="16">
      <t>ホイク</t>
    </rPh>
    <rPh sb="16" eb="19">
      <t>シュウリョウゴ</t>
    </rPh>
    <rPh sb="20" eb="22">
      <t>ソウゲイ</t>
    </rPh>
    <rPh sb="22" eb="23">
      <t>オヨ</t>
    </rPh>
    <rPh sb="24" eb="25">
      <t>アズ</t>
    </rPh>
    <phoneticPr fontId="9"/>
  </si>
  <si>
    <t>従業者数(人)</t>
    <rPh sb="2" eb="3">
      <t>モノ</t>
    </rPh>
    <rPh sb="5" eb="6">
      <t>ヒト</t>
    </rPh>
    <phoneticPr fontId="4"/>
  </si>
  <si>
    <t>従業者数(人)</t>
    <rPh sb="2" eb="3">
      <t>シャ</t>
    </rPh>
    <rPh sb="5" eb="6">
      <t>ヒト</t>
    </rPh>
    <phoneticPr fontId="4"/>
  </si>
  <si>
    <t>従業者数(人)</t>
    <rPh sb="5" eb="6">
      <t>ヒト</t>
    </rPh>
    <phoneticPr fontId="4"/>
  </si>
  <si>
    <t>-</t>
    <phoneticPr fontId="2"/>
  </si>
  <si>
    <t>注１：総務省・経済産業省「令和3年経済センサス－活動調査」による。</t>
    <rPh sb="0" eb="1">
      <t>チュウ</t>
    </rPh>
    <rPh sb="3" eb="6">
      <t>ソウムショウ</t>
    </rPh>
    <rPh sb="7" eb="9">
      <t>ケイザイ</t>
    </rPh>
    <rPh sb="9" eb="12">
      <t>サンギョウショウ</t>
    </rPh>
    <rPh sb="13" eb="15">
      <t>レイワ</t>
    </rPh>
    <rPh sb="16" eb="17">
      <t>ネン</t>
    </rPh>
    <rPh sb="17" eb="19">
      <t>ケイザイ</t>
    </rPh>
    <rPh sb="24" eb="26">
      <t>カツドウ</t>
    </rPh>
    <rPh sb="26" eb="28">
      <t>チョウサ</t>
    </rPh>
    <phoneticPr fontId="4"/>
  </si>
  <si>
    <t>選挙管理委員会事務局</t>
    <rPh sb="0" eb="2">
      <t>センキョ</t>
    </rPh>
    <rPh sb="2" eb="4">
      <t>カンリ</t>
    </rPh>
    <rPh sb="4" eb="7">
      <t>イインカイ</t>
    </rPh>
    <rPh sb="7" eb="10">
      <t>ジムキョク</t>
    </rPh>
    <phoneticPr fontId="4"/>
  </si>
  <si>
    <t>学校の放課後の預かり</t>
    <rPh sb="0" eb="2">
      <t>ガッコウ</t>
    </rPh>
    <rPh sb="3" eb="6">
      <t>ホウカゴ</t>
    </rPh>
    <rPh sb="7" eb="8">
      <t>アズ</t>
    </rPh>
    <phoneticPr fontId="4"/>
  </si>
  <si>
    <t>学校の放課後の預かり</t>
    <phoneticPr fontId="9"/>
  </si>
  <si>
    <t>S37.10</t>
    <phoneticPr fontId="2"/>
  </si>
  <si>
    <t>注：上千葉公園運動場は、少年ソフトボール場、少年球技場、テニスコートの共用施設</t>
    <rPh sb="0" eb="1">
      <t>チュウ</t>
    </rPh>
    <rPh sb="2" eb="3">
      <t>カミ</t>
    </rPh>
    <rPh sb="3" eb="5">
      <t>チバ</t>
    </rPh>
    <rPh sb="5" eb="7">
      <t>コウエン</t>
    </rPh>
    <rPh sb="7" eb="10">
      <t>ウンドウジョウ</t>
    </rPh>
    <rPh sb="12" eb="14">
      <t>ショウネン</t>
    </rPh>
    <rPh sb="20" eb="21">
      <t>ジョウ</t>
    </rPh>
    <rPh sb="22" eb="24">
      <t>ショウネン</t>
    </rPh>
    <rPh sb="24" eb="26">
      <t>キュウギ</t>
    </rPh>
    <rPh sb="26" eb="27">
      <t>ジョウ</t>
    </rPh>
    <rPh sb="35" eb="37">
      <t>キョウヨウ</t>
    </rPh>
    <rPh sb="37" eb="39">
      <t>シセツ</t>
    </rPh>
    <phoneticPr fontId="4"/>
  </si>
  <si>
    <t>注：体育館及びプール館の団体利用には会議室を含む。</t>
    <rPh sb="0" eb="1">
      <t>チュウ</t>
    </rPh>
    <rPh sb="2" eb="5">
      <t>タイイクカン</t>
    </rPh>
    <rPh sb="5" eb="6">
      <t>オヨ</t>
    </rPh>
    <rPh sb="10" eb="11">
      <t>カン</t>
    </rPh>
    <rPh sb="12" eb="14">
      <t>ダンタイ</t>
    </rPh>
    <rPh sb="14" eb="16">
      <t>リヨウ</t>
    </rPh>
    <rPh sb="18" eb="21">
      <t>カイギシツ</t>
    </rPh>
    <rPh sb="22" eb="23">
      <t>フク</t>
    </rPh>
    <phoneticPr fontId="4"/>
  </si>
  <si>
    <t>注：体育館等の団体利用には会議室及び地域交流ホールを含む。</t>
    <rPh sb="0" eb="1">
      <t>チュウ</t>
    </rPh>
    <rPh sb="2" eb="5">
      <t>タイイクカン</t>
    </rPh>
    <rPh sb="5" eb="6">
      <t>トウ</t>
    </rPh>
    <rPh sb="7" eb="9">
      <t>ダンタイ</t>
    </rPh>
    <rPh sb="9" eb="11">
      <t>リヨウ</t>
    </rPh>
    <rPh sb="13" eb="16">
      <t>カイギシツ</t>
    </rPh>
    <rPh sb="16" eb="17">
      <t>オヨ</t>
    </rPh>
    <rPh sb="18" eb="20">
      <t>チイキ</t>
    </rPh>
    <rPh sb="20" eb="22">
      <t>コウリュウ</t>
    </rPh>
    <rPh sb="26" eb="27">
      <t>フク</t>
    </rPh>
    <phoneticPr fontId="4"/>
  </si>
  <si>
    <t>注：認定こども園を除く。認定こども園は「１　子ども、家庭支援」に掲載している。</t>
    <rPh sb="0" eb="1">
      <t>チュウ</t>
    </rPh>
    <rPh sb="2" eb="4">
      <t>ニンテイ</t>
    </rPh>
    <rPh sb="7" eb="8">
      <t>エン</t>
    </rPh>
    <rPh sb="9" eb="10">
      <t>ノゾ</t>
    </rPh>
    <phoneticPr fontId="4"/>
  </si>
  <si>
    <t>注：（）内は歩道橋で外数。</t>
    <rPh sb="0" eb="1">
      <t>チュウ</t>
    </rPh>
    <phoneticPr fontId="2"/>
  </si>
  <si>
    <t>注：［上段］駅前乗り入れ台数（放置台数）　…　一日当たりの平均値</t>
    <rPh sb="0" eb="1">
      <t>チュウ</t>
    </rPh>
    <phoneticPr fontId="4"/>
  </si>
  <si>
    <t>　　［下段］放置自転車撤去台数　　　　　　…　年間総数</t>
    <rPh sb="25" eb="27">
      <t>ソウスウ</t>
    </rPh>
    <phoneticPr fontId="4"/>
  </si>
  <si>
    <t>注：＊は、正式名称ではない。</t>
    <rPh sb="0" eb="1">
      <t>ちゅう</t>
    </rPh>
    <phoneticPr fontId="26" type="Hiragana"/>
  </si>
  <si>
    <t>注：建築延面積は共用部分を含む。</t>
    <rPh sb="0" eb="1">
      <t>チュウ</t>
    </rPh>
    <rPh sb="2" eb="4">
      <t>ケンチク</t>
    </rPh>
    <rPh sb="4" eb="5">
      <t>ノ</t>
    </rPh>
    <rPh sb="5" eb="7">
      <t>メンセキ</t>
    </rPh>
    <phoneticPr fontId="2"/>
  </si>
  <si>
    <t>就労継続支援Ｂ型</t>
    <phoneticPr fontId="2"/>
  </si>
  <si>
    <t>（４）空間放射線量</t>
    <phoneticPr fontId="2"/>
  </si>
  <si>
    <t>［８］６（４）空間放射線量</t>
    <rPh sb="7" eb="9">
      <t>クウカン</t>
    </rPh>
    <rPh sb="9" eb="11">
      <t>ホウシャ</t>
    </rPh>
    <rPh sb="11" eb="13">
      <t>センリョウ</t>
    </rPh>
    <phoneticPr fontId="4"/>
  </si>
  <si>
    <t>（２）卸売業事業所数・従業者数・年間販売額</t>
    <phoneticPr fontId="2"/>
  </si>
  <si>
    <t>（３）小売業事業所数・従業者数・年間販売額</t>
    <phoneticPr fontId="2"/>
  </si>
  <si>
    <t>［８］８（３）小売業事業所数・従業者数・年間販売額</t>
    <phoneticPr fontId="4"/>
  </si>
  <si>
    <t>［８］８（２）卸売業事業所数・従業者数・年間販売額</t>
    <phoneticPr fontId="4"/>
  </si>
  <si>
    <t>（４）産業中分類別事業所数・従業者数・製造品出荷額</t>
    <rPh sb="9" eb="12">
      <t>ジギョウショ</t>
    </rPh>
    <phoneticPr fontId="2"/>
  </si>
  <si>
    <t>［８］８（４）産業中分類別事業所数・従業者数・製造品出荷額</t>
    <phoneticPr fontId="4"/>
  </si>
  <si>
    <t>（４）産業中分類別事業所数・従業者数・製造品出荷額</t>
    <phoneticPr fontId="4"/>
  </si>
  <si>
    <t>　　悩みごと相談、法律相談、配偶者等からの暴力相談（ＤＶ相談）、ＬＧＢＴｓ相談）</t>
    <rPh sb="2" eb="3">
      <t>ナヤ</t>
    </rPh>
    <rPh sb="6" eb="8">
      <t>ソウダン</t>
    </rPh>
    <rPh sb="9" eb="11">
      <t>ホウリツ</t>
    </rPh>
    <rPh sb="11" eb="13">
      <t>ソウダン</t>
    </rPh>
    <rPh sb="14" eb="17">
      <t>ハイグウシャ</t>
    </rPh>
    <rPh sb="17" eb="18">
      <t>トウ</t>
    </rPh>
    <rPh sb="21" eb="23">
      <t>ボウリョク</t>
    </rPh>
    <rPh sb="23" eb="25">
      <t>ソウダン</t>
    </rPh>
    <rPh sb="28" eb="30">
      <t>ソウダン</t>
    </rPh>
    <rPh sb="37" eb="39">
      <t>ソウダン</t>
    </rPh>
    <phoneticPr fontId="2"/>
  </si>
  <si>
    <t>＊「学校教育」、「生涯学習」及び「スポーツ、地域教育」は、［７］子ども、教育に掲載している。</t>
    <rPh sb="2" eb="4">
      <t>ガッコウ</t>
    </rPh>
    <rPh sb="4" eb="6">
      <t>キョウイク</t>
    </rPh>
    <rPh sb="9" eb="11">
      <t>ショウガイ</t>
    </rPh>
    <rPh sb="11" eb="13">
      <t>ガクシュウ</t>
    </rPh>
    <phoneticPr fontId="2"/>
  </si>
  <si>
    <t>注２：事業所数及び従業者数は、令和3年6月1日現在、製造品出荷額等は、令和2年1月～12月実績のもの。</t>
    <rPh sb="0" eb="1">
      <t>チュウ</t>
    </rPh>
    <rPh sb="3" eb="6">
      <t>ジギョウショ</t>
    </rPh>
    <rPh sb="6" eb="7">
      <t>スウ</t>
    </rPh>
    <rPh sb="7" eb="8">
      <t>オヨ</t>
    </rPh>
    <rPh sb="9" eb="12">
      <t>ジュウギョウシャ</t>
    </rPh>
    <rPh sb="12" eb="13">
      <t>スウ</t>
    </rPh>
    <rPh sb="15" eb="17">
      <t>レイワ</t>
    </rPh>
    <rPh sb="18" eb="19">
      <t>ネン</t>
    </rPh>
    <rPh sb="20" eb="21">
      <t>ガツ</t>
    </rPh>
    <rPh sb="22" eb="23">
      <t>ニチ</t>
    </rPh>
    <rPh sb="23" eb="25">
      <t>ゲンザイ</t>
    </rPh>
    <phoneticPr fontId="4"/>
  </si>
  <si>
    <t>注３：個人経営の事業所は、調査の対象としていない。</t>
    <rPh sb="0" eb="1">
      <t>チュウ</t>
    </rPh>
    <rPh sb="3" eb="5">
      <t>コジン</t>
    </rPh>
    <rPh sb="5" eb="7">
      <t>ケイエイ</t>
    </rPh>
    <rPh sb="8" eb="11">
      <t>ジギョウショ</t>
    </rPh>
    <rPh sb="13" eb="15">
      <t>チョウサ</t>
    </rPh>
    <rPh sb="16" eb="18">
      <t>タイショウ</t>
    </rPh>
    <phoneticPr fontId="4"/>
  </si>
  <si>
    <t>注４：事業所数の少ない業種で、該当の事業所が特定できる恐れのある場合、非公表（x）とされる。</t>
    <rPh sb="0" eb="1">
      <t>チュウ</t>
    </rPh>
    <rPh sb="3" eb="6">
      <t>ジギョウショ</t>
    </rPh>
    <rPh sb="6" eb="7">
      <t>スウ</t>
    </rPh>
    <rPh sb="8" eb="9">
      <t>スク</t>
    </rPh>
    <rPh sb="11" eb="13">
      <t>ギョウシュ</t>
    </rPh>
    <rPh sb="15" eb="17">
      <t>ガイトウ</t>
    </rPh>
    <rPh sb="18" eb="21">
      <t>ジギョウショ</t>
    </rPh>
    <rPh sb="22" eb="24">
      <t>トクテイ</t>
    </rPh>
    <rPh sb="27" eb="28">
      <t>オソ</t>
    </rPh>
    <rPh sb="32" eb="34">
      <t>バアイ</t>
    </rPh>
    <phoneticPr fontId="4"/>
  </si>
  <si>
    <t>注１：（１）～（３）は、総務省・経済産業省「令和3年経済センサス－活動調査」による。</t>
    <rPh sb="0" eb="1">
      <t>チュウ</t>
    </rPh>
    <rPh sb="12" eb="15">
      <t>ソウムショウ</t>
    </rPh>
    <rPh sb="16" eb="18">
      <t>ケイザイ</t>
    </rPh>
    <rPh sb="18" eb="21">
      <t>サンギョウショウ</t>
    </rPh>
    <rPh sb="22" eb="24">
      <t>レイワ</t>
    </rPh>
    <rPh sb="25" eb="26">
      <t>ネン</t>
    </rPh>
    <rPh sb="26" eb="28">
      <t>ケイザイ</t>
    </rPh>
    <rPh sb="33" eb="35">
      <t>カツドウ</t>
    </rPh>
    <rPh sb="35" eb="37">
      <t>チョウサ</t>
    </rPh>
    <phoneticPr fontId="2"/>
  </si>
  <si>
    <t>注２：事業所数及び従業者数は、令和3年6月1日現在、年間販売額は令和2年1月～12月実績のもの。</t>
    <rPh sb="0" eb="1">
      <t>チュウ</t>
    </rPh>
    <rPh sb="3" eb="6">
      <t>ジギョウショ</t>
    </rPh>
    <rPh sb="6" eb="7">
      <t>スウ</t>
    </rPh>
    <rPh sb="7" eb="8">
      <t>オヨ</t>
    </rPh>
    <rPh sb="9" eb="10">
      <t>ジュウ</t>
    </rPh>
    <rPh sb="10" eb="13">
      <t>ギョウシャスウ</t>
    </rPh>
    <rPh sb="15" eb="17">
      <t>レイワ</t>
    </rPh>
    <rPh sb="18" eb="19">
      <t>ネン</t>
    </rPh>
    <rPh sb="19" eb="20">
      <t>ヘイネン</t>
    </rPh>
    <rPh sb="20" eb="21">
      <t>ガツ</t>
    </rPh>
    <rPh sb="22" eb="23">
      <t>ニチ</t>
    </rPh>
    <rPh sb="23" eb="25">
      <t>ゲンザイ</t>
    </rPh>
    <rPh sb="26" eb="28">
      <t>ネンカン</t>
    </rPh>
    <rPh sb="28" eb="30">
      <t>ハンバイ</t>
    </rPh>
    <rPh sb="30" eb="31">
      <t>ガク</t>
    </rPh>
    <rPh sb="32" eb="34">
      <t>レイワ</t>
    </rPh>
    <rPh sb="35" eb="36">
      <t>ネン</t>
    </rPh>
    <rPh sb="36" eb="37">
      <t>ヘイネン</t>
    </rPh>
    <rPh sb="37" eb="38">
      <t>ガツ</t>
    </rPh>
    <rPh sb="41" eb="42">
      <t>ガツ</t>
    </rPh>
    <rPh sb="42" eb="44">
      <t>ジッセキ</t>
    </rPh>
    <phoneticPr fontId="2"/>
  </si>
  <si>
    <t>（政策企画課）</t>
    <phoneticPr fontId="2"/>
  </si>
  <si>
    <t>◆児童相談所
　 開設準備室</t>
    <rPh sb="9" eb="11">
      <t>カイセツ</t>
    </rPh>
    <rPh sb="11" eb="13">
      <t>ジュンビ</t>
    </rPh>
    <rPh sb="13" eb="14">
      <t>シツ</t>
    </rPh>
    <phoneticPr fontId="4"/>
  </si>
  <si>
    <t>３　特別区税調定収入状況</t>
    <phoneticPr fontId="2"/>
  </si>
  <si>
    <t>令和2</t>
    <rPh sb="0" eb="2">
      <t>レイワ</t>
    </rPh>
    <phoneticPr fontId="26"/>
  </si>
  <si>
    <t>令和元</t>
    <rPh sb="0" eb="2">
      <t>レイワ</t>
    </rPh>
    <rPh sb="2" eb="3">
      <t>モト</t>
    </rPh>
    <phoneticPr fontId="2"/>
  </si>
  <si>
    <t>令和元</t>
    <rPh sb="0" eb="1">
      <t>レイ</t>
    </rPh>
    <rPh sb="1" eb="2">
      <t>ワ</t>
    </rPh>
    <rPh sb="2" eb="3">
      <t>ガン</t>
    </rPh>
    <phoneticPr fontId="26"/>
  </si>
  <si>
    <t>昭和58年度～
平成29年度</t>
    <rPh sb="0" eb="2">
      <t>ショウワ</t>
    </rPh>
    <rPh sb="4" eb="5">
      <t>ネン</t>
    </rPh>
    <rPh sb="5" eb="6">
      <t>ド</t>
    </rPh>
    <rPh sb="8" eb="10">
      <t>ヘイセイ</t>
    </rPh>
    <rPh sb="12" eb="13">
      <t>ネン</t>
    </rPh>
    <rPh sb="13" eb="14">
      <t>ド</t>
    </rPh>
    <phoneticPr fontId="26"/>
  </si>
  <si>
    <t>昭和48年度～
平成29年度</t>
    <rPh sb="0" eb="2">
      <t>ショウワ</t>
    </rPh>
    <rPh sb="4" eb="5">
      <t>ネン</t>
    </rPh>
    <rPh sb="5" eb="6">
      <t>ド</t>
    </rPh>
    <rPh sb="8" eb="10">
      <t>ヘイセイ</t>
    </rPh>
    <rPh sb="12" eb="13">
      <t>ネン</t>
    </rPh>
    <rPh sb="13" eb="14">
      <t>ド</t>
    </rPh>
    <phoneticPr fontId="26"/>
  </si>
  <si>
    <t>（地域振興課・高齢者支援課）</t>
    <rPh sb="9" eb="10">
      <t>シャ</t>
    </rPh>
    <rPh sb="10" eb="12">
      <t>シエン</t>
    </rPh>
    <phoneticPr fontId="4"/>
  </si>
  <si>
    <t>5月</t>
    <rPh sb="1" eb="2">
      <t>ガツ</t>
    </rPh>
    <phoneticPr fontId="2"/>
  </si>
  <si>
    <t>6月</t>
    <rPh sb="1" eb="2">
      <t>ガツ</t>
    </rPh>
    <phoneticPr fontId="2"/>
  </si>
  <si>
    <t>7月</t>
    <rPh sb="1" eb="2">
      <t>ガツ</t>
    </rPh>
    <phoneticPr fontId="2"/>
  </si>
  <si>
    <t>8月</t>
    <rPh sb="1" eb="2">
      <t>ガツ</t>
    </rPh>
    <phoneticPr fontId="2"/>
  </si>
  <si>
    <t>9月</t>
    <rPh sb="1" eb="2">
      <t>ガツ</t>
    </rPh>
    <phoneticPr fontId="2"/>
  </si>
  <si>
    <t>10月</t>
    <rPh sb="2" eb="3">
      <t>ガツ</t>
    </rPh>
    <phoneticPr fontId="2"/>
  </si>
  <si>
    <t>11月</t>
    <rPh sb="2" eb="3">
      <t>ガツ</t>
    </rPh>
    <phoneticPr fontId="2"/>
  </si>
  <si>
    <t>12月</t>
    <rPh sb="2" eb="3">
      <t>ガツ</t>
    </rPh>
    <phoneticPr fontId="2"/>
  </si>
  <si>
    <t>2月</t>
    <rPh sb="1" eb="2">
      <t>ガツ</t>
    </rPh>
    <phoneticPr fontId="2"/>
  </si>
  <si>
    <t>3月</t>
    <rPh sb="1" eb="2">
      <t>ガツ</t>
    </rPh>
    <phoneticPr fontId="2"/>
  </si>
  <si>
    <t>（単位：床）</t>
    <rPh sb="1" eb="3">
      <t>タンイ</t>
    </rPh>
    <rPh sb="4" eb="5">
      <t>ユカ</t>
    </rPh>
    <phoneticPr fontId="2"/>
  </si>
  <si>
    <t>（単位：人）</t>
    <rPh sb="1" eb="3">
      <t>タンイ</t>
    </rPh>
    <rPh sb="4" eb="5">
      <t>ニン</t>
    </rPh>
    <phoneticPr fontId="2"/>
  </si>
  <si>
    <t>受給者数</t>
    <rPh sb="0" eb="3">
      <t>ジュキュウシャ</t>
    </rPh>
    <rPh sb="3" eb="4">
      <t>スウ</t>
    </rPh>
    <phoneticPr fontId="4"/>
  </si>
  <si>
    <t>定員(人)</t>
    <rPh sb="3" eb="4">
      <t>ヒト</t>
    </rPh>
    <phoneticPr fontId="2"/>
  </si>
  <si>
    <t>注１：シニア活動支援センターの建築延面積は、旧在宅サービスセンター部分を含む。</t>
    <rPh sb="0" eb="1">
      <t>チュウ</t>
    </rPh>
    <rPh sb="6" eb="8">
      <t>カツドウ</t>
    </rPh>
    <rPh sb="8" eb="10">
      <t>シエン</t>
    </rPh>
    <rPh sb="22" eb="23">
      <t>キュウ</t>
    </rPh>
    <rPh sb="23" eb="25">
      <t>ザイタク</t>
    </rPh>
    <rPh sb="33" eb="35">
      <t>ブブン</t>
    </rPh>
    <rPh sb="36" eb="37">
      <t>フク</t>
    </rPh>
    <phoneticPr fontId="4"/>
  </si>
  <si>
    <t>注５：保有面積は、令和５年度公立学校施設台帳の校舎及び体育館の保有面積（給食室、プール専用付属室などを除く。）</t>
    <phoneticPr fontId="2"/>
  </si>
  <si>
    <t>注：保田しおさい学校を除く。</t>
    <rPh sb="0" eb="1">
      <t>チュウ</t>
    </rPh>
    <rPh sb="2" eb="4">
      <t>ホタ</t>
    </rPh>
    <rPh sb="8" eb="10">
      <t>ガッコウ</t>
    </rPh>
    <rPh sb="11" eb="12">
      <t>ノゾ</t>
    </rPh>
    <phoneticPr fontId="4"/>
  </si>
  <si>
    <t>注：葛飾区教育委員会資料による。</t>
    <rPh sb="0" eb="1">
      <t>チュウ</t>
    </rPh>
    <rPh sb="2" eb="4">
      <t>カツシカ</t>
    </rPh>
    <phoneticPr fontId="2"/>
  </si>
  <si>
    <t>水元4-6-15
水元憩い交流館2階</t>
    <rPh sb="0" eb="2">
      <t>ミズモト</t>
    </rPh>
    <rPh sb="9" eb="11">
      <t>ミズモト</t>
    </rPh>
    <rPh sb="11" eb="12">
      <t>イコイ</t>
    </rPh>
    <rPh sb="13" eb="15">
      <t>コウリュウ</t>
    </rPh>
    <rPh sb="15" eb="16">
      <t>カン</t>
    </rPh>
    <rPh sb="17" eb="18">
      <t>カイ</t>
    </rPh>
    <phoneticPr fontId="2"/>
  </si>
  <si>
    <t>アイエ</t>
    <phoneticPr fontId="2"/>
  </si>
  <si>
    <t>ウ</t>
    <phoneticPr fontId="2"/>
  </si>
  <si>
    <t>ア</t>
    <phoneticPr fontId="2"/>
  </si>
  <si>
    <t>イ</t>
    <phoneticPr fontId="2"/>
  </si>
  <si>
    <t>ア　障害者福祉センター</t>
    <phoneticPr fontId="2"/>
  </si>
  <si>
    <t>イ　その他の障害者福祉施設</t>
    <phoneticPr fontId="2"/>
  </si>
  <si>
    <t>ア　運動場</t>
    <rPh sb="2" eb="5">
      <t>ウンドウジョウ</t>
    </rPh>
    <phoneticPr fontId="2"/>
  </si>
  <si>
    <t>イ　体育館等</t>
    <rPh sb="2" eb="5">
      <t>タイイクカン</t>
    </rPh>
    <rPh sb="5" eb="6">
      <t>トウ</t>
    </rPh>
    <phoneticPr fontId="2"/>
  </si>
  <si>
    <t>イ　奥戸総合スポーツセンター</t>
    <rPh sb="2" eb="4">
      <t>オクド</t>
    </rPh>
    <rPh sb="4" eb="6">
      <t>ソウゴウ</t>
    </rPh>
    <phoneticPr fontId="2"/>
  </si>
  <si>
    <t>ウ　水元総合スポーツセンター</t>
    <rPh sb="2" eb="4">
      <t>ミズモト</t>
    </rPh>
    <rPh sb="4" eb="6">
      <t>ソウゴウ</t>
    </rPh>
    <phoneticPr fontId="2"/>
  </si>
  <si>
    <t>延べ利用人数：</t>
    <rPh sb="0" eb="1">
      <t>ノ</t>
    </rPh>
    <rPh sb="2" eb="4">
      <t>リヨウ</t>
    </rPh>
    <rPh sb="4" eb="6">
      <t>ニンズウ</t>
    </rPh>
    <phoneticPr fontId="2"/>
  </si>
  <si>
    <t>（地域教育課）</t>
    <phoneticPr fontId="2"/>
  </si>
  <si>
    <t>利用人数：</t>
    <rPh sb="0" eb="2">
      <t>リヨウ</t>
    </rPh>
    <rPh sb="2" eb="4">
      <t>ニンズウ</t>
    </rPh>
    <phoneticPr fontId="2"/>
  </si>
  <si>
    <t>20-23</t>
    <phoneticPr fontId="2"/>
  </si>
  <si>
    <t>（産業経済課）</t>
    <phoneticPr fontId="2"/>
  </si>
  <si>
    <t>注３：「年間販売額｣は単位未満を四捨五入しているため、数値の合計が総数と異なる場合がある。</t>
    <rPh sb="0" eb="1">
      <t>チュウ</t>
    </rPh>
    <rPh sb="4" eb="6">
      <t>ネンカン</t>
    </rPh>
    <rPh sb="6" eb="8">
      <t>ハンバイ</t>
    </rPh>
    <rPh sb="8" eb="9">
      <t>ガク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</si>
</sst>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6" formatCode="&quot;¥&quot;#,##0;[Red]&quot;¥&quot;\-#,##0"/>
    <numFmt numFmtId="41" formatCode="_ * #,##0_ ;_ * \-#,##0_ ;_ * &quot;-&quot;_ ;_ @_ "/>
    <numFmt numFmtId="176" formatCode="\(0\)"/>
    <numFmt numFmtId="177" formatCode="0_ "/>
    <numFmt numFmtId="178" formatCode="#,##0_ ;[Red]\-#,##0\ "/>
    <numFmt numFmtId="179" formatCode="#,##0_);[Red]\(#,##0\)"/>
    <numFmt numFmtId="180" formatCode="#,##0.0_ "/>
    <numFmt numFmtId="181" formatCode="#,##0.0_);[Red]\(#,##0.0\)"/>
    <numFmt numFmtId="182" formatCode="#,##0.0;&quot;△ &quot;#,##0.0"/>
    <numFmt numFmtId="183" formatCode="#,##0;&quot;△ &quot;#,##0"/>
    <numFmt numFmtId="184" formatCode="#,##0.0;[Red]\-#,##0.0"/>
    <numFmt numFmtId="185" formatCode="#,##0.000000;&quot;△ &quot;#,##0.000000"/>
    <numFmt numFmtId="186" formatCode="#,##0&quot;千円&quot;"/>
    <numFmt numFmtId="187" formatCode="0.0%"/>
    <numFmt numFmtId="188" formatCode="#,##0.00_ ;[Red]\-#,##0.00\ "/>
    <numFmt numFmtId="189" formatCode="#,##0.0000;[Red]\-#,##0.0000"/>
    <numFmt numFmtId="190" formatCode="0.00_ "/>
    <numFmt numFmtId="191" formatCode="0.0"/>
    <numFmt numFmtId="192" formatCode="#,##0.0"/>
    <numFmt numFmtId="193" formatCode="#,##0_ "/>
    <numFmt numFmtId="194" formatCode="0.0_ "/>
    <numFmt numFmtId="195" formatCode="0.00_);[Red]\(0.00\)"/>
    <numFmt numFmtId="196" formatCode="#,##0.00_);[Red]\(#,##0.00\)"/>
    <numFmt numFmtId="197" formatCode="[$-411]ge\.m\.d;@"/>
    <numFmt numFmtId="198" formatCode="0.0;[Red]0.0"/>
    <numFmt numFmtId="199" formatCode="&quot;在籍児童総数 ＝ &quot;#,##0&quot;人&quot;"/>
    <numFmt numFmtId="200" formatCode="&quot;定員総数 ＝ &quot;#,##0&quot;人&quot;"/>
    <numFmt numFmtId="201" formatCode="#,##0.0_ ;[Red]\-#,##0.0\ "/>
    <numFmt numFmtId="202" formatCode="0_);[Red]\(0\)"/>
    <numFmt numFmtId="203" formatCode="&quot;入会児童総数 ＝ &quot;#,##0&quot;人&quot;"/>
    <numFmt numFmtId="204" formatCode="#,##0;[Red]#,##0"/>
    <numFmt numFmtId="205" formatCode="\(#,##0\)"/>
    <numFmt numFmtId="206" formatCode="[$-411]gee\.mm\.dd"/>
    <numFmt numFmtId="207" formatCode="#,##0.0;[Red]#,##0.0"/>
    <numFmt numFmtId="208" formatCode="#,##0.000;[Red]\-#,##0.000"/>
    <numFmt numFmtId="209" formatCode="0.000_ "/>
    <numFmt numFmtId="210" formatCode="0.0_);[Red]\(0.0\)"/>
    <numFmt numFmtId="211" formatCode="#,###,###,##0;&quot; -&quot;###,###,##0"/>
    <numFmt numFmtId="212" formatCode="###,###,###,##0;&quot;-&quot;##,###,###,##0"/>
    <numFmt numFmtId="213" formatCode="#,##0_);\(#,##0\)"/>
    <numFmt numFmtId="214" formatCode="#,##0.00_ "/>
    <numFmt numFmtId="215" formatCode="#,##0.000_);[Red]\(#,##0.000\)"/>
    <numFmt numFmtId="216" formatCode="0.0;&quot;△ &quot;0.0"/>
  </numFmts>
  <fonts count="130">
    <font>
      <sz val="11"/>
      <color theme="1"/>
      <name val="游ゴシック"/>
      <family val="2"/>
      <scheme val="minor"/>
    </font>
    <font>
      <sz val="10"/>
      <color theme="1"/>
      <name val="ＭＳ Ｐゴシック"/>
      <family val="2"/>
      <charset val="128"/>
    </font>
    <font>
      <sz val="6"/>
      <name val="游ゴシック"/>
      <family val="3"/>
      <charset val="128"/>
      <scheme val="minor"/>
    </font>
    <font>
      <sz val="11"/>
      <name val="ＭＳ Ｐゴシック"/>
      <family val="3"/>
      <charset val="128"/>
    </font>
    <font>
      <sz val="6"/>
      <name val="ＭＳ Ｐゴシック"/>
      <family val="3"/>
      <charset val="128"/>
    </font>
    <font>
      <sz val="10"/>
      <name val="ＭＳ ゴシック"/>
      <family val="3"/>
      <charset val="128"/>
    </font>
    <font>
      <sz val="11"/>
      <name val="ＭＳ ゴシック"/>
      <family val="3"/>
      <charset val="128"/>
    </font>
    <font>
      <sz val="11"/>
      <color theme="1"/>
      <name val="ＭＳ ゴシック"/>
      <family val="3"/>
      <charset val="128"/>
    </font>
    <font>
      <sz val="12"/>
      <name val="ＭＳ ゴシック"/>
      <family val="3"/>
      <charset val="128"/>
    </font>
    <font>
      <sz val="14"/>
      <name val="ＭＳ ゴシック"/>
      <family val="3"/>
      <charset val="128"/>
    </font>
    <font>
      <b/>
      <sz val="16"/>
      <name val="ＭＳ ゴシック"/>
      <family val="3"/>
      <charset val="128"/>
    </font>
    <font>
      <sz val="12"/>
      <color theme="1"/>
      <name val="ＭＳ ゴシック"/>
      <family val="3"/>
      <charset val="128"/>
    </font>
    <font>
      <sz val="9"/>
      <name val="ＭＳ ゴシック"/>
      <family val="3"/>
      <charset val="128"/>
    </font>
    <font>
      <sz val="6"/>
      <name val="ＭＳ ゴシック"/>
      <family val="3"/>
      <charset val="128"/>
    </font>
    <font>
      <sz val="16"/>
      <name val="ＭＳ ゴシック"/>
      <family val="3"/>
      <charset val="128"/>
    </font>
    <font>
      <sz val="8"/>
      <name val="ＭＳ ゴシック"/>
      <family val="3"/>
      <charset val="128"/>
    </font>
    <font>
      <sz val="9"/>
      <color theme="1"/>
      <name val="ＭＳ ゴシック"/>
      <family val="3"/>
      <charset val="128"/>
    </font>
    <font>
      <sz val="10"/>
      <color theme="1"/>
      <name val="ＭＳ ゴシック"/>
      <family val="3"/>
      <charset val="128"/>
    </font>
    <font>
      <sz val="11"/>
      <color theme="1"/>
      <name val="ＭＳ Ｐゴシック"/>
      <family val="3"/>
      <charset val="128"/>
    </font>
    <font>
      <sz val="15"/>
      <color theme="1"/>
      <name val="ＭＳ ゴシック"/>
      <family val="3"/>
      <charset val="128"/>
    </font>
    <font>
      <sz val="14"/>
      <color theme="1"/>
      <name val="ＭＳ ゴシック"/>
      <family val="3"/>
      <charset val="128"/>
    </font>
    <font>
      <sz val="11"/>
      <name val="ＭＳ Ｐ明朝"/>
      <family val="1"/>
      <charset val="128"/>
    </font>
    <font>
      <sz val="7"/>
      <color theme="1"/>
      <name val="ＭＳ ゴシック"/>
      <family val="3"/>
      <charset val="128"/>
    </font>
    <font>
      <sz val="10"/>
      <name val="ＭＳ Ｐゴシック"/>
      <family val="3"/>
      <charset val="128"/>
    </font>
    <font>
      <u/>
      <sz val="11"/>
      <name val="ＭＳ Ｐゴシック"/>
      <family val="3"/>
      <charset val="128"/>
    </font>
    <font>
      <sz val="11"/>
      <color rgb="FFFF0000"/>
      <name val="ＭＳ Ｐゴシック"/>
      <family val="3"/>
      <charset val="128"/>
    </font>
    <font>
      <sz val="8"/>
      <name val="ＭＳ Ｐゴシック"/>
      <family val="3"/>
      <charset val="128"/>
    </font>
    <font>
      <sz val="11"/>
      <color theme="1"/>
      <name val="游ゴシック"/>
      <family val="3"/>
      <charset val="128"/>
      <scheme val="minor"/>
    </font>
    <font>
      <sz val="10"/>
      <color indexed="8"/>
      <name val="ＭＳ 明朝"/>
      <family val="1"/>
      <charset val="128"/>
    </font>
    <font>
      <sz val="11"/>
      <color theme="1"/>
      <name val="游ゴシック"/>
      <family val="2"/>
      <charset val="128"/>
      <scheme val="minor"/>
    </font>
    <font>
      <b/>
      <sz val="9"/>
      <color indexed="81"/>
      <name val="MS P ゴシック"/>
      <family val="3"/>
      <charset val="128"/>
    </font>
    <font>
      <sz val="11"/>
      <color theme="1"/>
      <name val="游ゴシック"/>
      <family val="2"/>
      <scheme val="minor"/>
    </font>
    <font>
      <sz val="10"/>
      <color theme="1"/>
      <name val="ＭＳ Ｐゴシック"/>
      <family val="3"/>
      <charset val="128"/>
    </font>
    <font>
      <sz val="9"/>
      <color indexed="81"/>
      <name val="MS P ゴシック"/>
      <family val="3"/>
      <charset val="128"/>
    </font>
    <font>
      <sz val="14"/>
      <name val="ＭＳ Ｐゴシック"/>
      <family val="3"/>
      <charset val="128"/>
    </font>
    <font>
      <sz val="11"/>
      <color indexed="8"/>
      <name val="ＭＳ ゴシック"/>
      <family val="3"/>
      <charset val="128"/>
    </font>
    <font>
      <b/>
      <sz val="11"/>
      <color rgb="FFFF0000"/>
      <name val="ＭＳ ゴシック"/>
      <family val="3"/>
      <charset val="128"/>
    </font>
    <font>
      <sz val="11"/>
      <color rgb="FFFF0000"/>
      <name val="ＭＳ ゴシック"/>
      <family val="3"/>
      <charset val="128"/>
    </font>
    <font>
      <b/>
      <sz val="11"/>
      <color indexed="8"/>
      <name val="ＭＳ ゴシック"/>
      <family val="3"/>
      <charset val="128"/>
    </font>
    <font>
      <b/>
      <sz val="11"/>
      <name val="ＭＳ ゴシック"/>
      <family val="3"/>
      <charset val="128"/>
    </font>
    <font>
      <sz val="6"/>
      <name val="ＭＳ Ｐゴシック"/>
      <family val="2"/>
      <charset val="128"/>
    </font>
    <font>
      <sz val="11"/>
      <color indexed="20"/>
      <name val="ＭＳ Ｐゴシック"/>
      <family val="3"/>
      <charset val="128"/>
    </font>
    <font>
      <b/>
      <sz val="11"/>
      <color rgb="FF0000FF"/>
      <name val="ＭＳ Ｐゴシック"/>
      <family val="3"/>
      <charset val="128"/>
    </font>
    <font>
      <sz val="12"/>
      <color theme="1"/>
      <name val="ＭＳ Ｐゴシック"/>
      <family val="3"/>
      <charset val="128"/>
    </font>
    <font>
      <sz val="12"/>
      <name val="ＭＳ Ｐゴシック"/>
      <family val="3"/>
      <charset val="128"/>
    </font>
    <font>
      <sz val="8"/>
      <color theme="1"/>
      <name val="ＭＳ ゴシック"/>
      <family val="3"/>
      <charset val="128"/>
    </font>
    <font>
      <sz val="10.5"/>
      <name val="ＭＳ ゴシック"/>
      <family val="3"/>
      <charset val="128"/>
    </font>
    <font>
      <sz val="10"/>
      <color rgb="FFFF0000"/>
      <name val="ＭＳ ゴシック"/>
      <family val="3"/>
      <charset val="128"/>
    </font>
    <font>
      <b/>
      <sz val="12"/>
      <name val="ＭＳ ゴシック"/>
      <family val="3"/>
      <charset val="128"/>
    </font>
    <font>
      <strike/>
      <sz val="10"/>
      <color rgb="FFFF0000"/>
      <name val="ＭＳ ゴシック"/>
      <family val="3"/>
      <charset val="128"/>
    </font>
    <font>
      <strike/>
      <sz val="10"/>
      <name val="ＭＳ ゴシック"/>
      <family val="3"/>
      <charset val="128"/>
    </font>
    <font>
      <strike/>
      <sz val="11"/>
      <name val="ＭＳ ゴシック"/>
      <family val="3"/>
      <charset val="128"/>
    </font>
    <font>
      <vertAlign val="superscript"/>
      <sz val="10"/>
      <name val="ＭＳ ゴシック"/>
      <family val="3"/>
      <charset val="128"/>
    </font>
    <font>
      <sz val="9"/>
      <name val="ＭＳ Ｐゴシック"/>
      <family val="3"/>
      <charset val="128"/>
    </font>
    <font>
      <sz val="9"/>
      <color theme="1"/>
      <name val="ＭＳ Ｐゴシック"/>
      <family val="3"/>
      <charset val="128"/>
    </font>
    <font>
      <sz val="11"/>
      <color indexed="8"/>
      <name val="ＭＳ Ｐゴシック"/>
      <family val="3"/>
      <charset val="128"/>
    </font>
    <font>
      <sz val="10"/>
      <color indexed="8"/>
      <name val="ＭＳ ゴシック"/>
      <family val="3"/>
      <charset val="128"/>
    </font>
    <font>
      <sz val="10"/>
      <color indexed="8"/>
      <name val="ＭＳ Ｐゴシック"/>
      <family val="3"/>
      <charset val="128"/>
    </font>
    <font>
      <sz val="9"/>
      <color indexed="8"/>
      <name val="ＭＳ ゴシック"/>
      <family val="3"/>
      <charset val="128"/>
    </font>
    <font>
      <vertAlign val="superscript"/>
      <sz val="11"/>
      <name val="ＭＳ ゴシック"/>
      <family val="3"/>
      <charset val="128"/>
    </font>
    <font>
      <sz val="8"/>
      <color theme="1"/>
      <name val="ＭＳ Ｐゴシック"/>
      <family val="3"/>
      <charset val="128"/>
    </font>
    <font>
      <b/>
      <sz val="11"/>
      <color theme="1"/>
      <name val="ＭＳ ゴシック"/>
      <family val="3"/>
      <charset val="128"/>
    </font>
    <font>
      <b/>
      <sz val="14"/>
      <color theme="1"/>
      <name val="ＭＳ ゴシック"/>
      <family val="3"/>
      <charset val="128"/>
    </font>
    <font>
      <sz val="16"/>
      <color theme="1"/>
      <name val="ＭＳ ゴシック"/>
      <family val="3"/>
      <charset val="128"/>
    </font>
    <font>
      <b/>
      <sz val="16"/>
      <color theme="1"/>
      <name val="ＭＳ ゴシック"/>
      <family val="3"/>
      <charset val="128"/>
    </font>
    <font>
      <sz val="10"/>
      <name val="ＭＳ 明朝"/>
      <family val="1"/>
      <charset val="128"/>
    </font>
    <font>
      <sz val="6"/>
      <name val="ＭＳ Ｐゴシック"/>
      <family val="3"/>
    </font>
    <font>
      <sz val="11"/>
      <name val="ＭＳ Ｐゴシック"/>
      <family val="3"/>
    </font>
    <font>
      <u/>
      <sz val="11"/>
      <color theme="10"/>
      <name val="ＭＳ Ｐゴシック"/>
      <family val="3"/>
    </font>
    <font>
      <sz val="11"/>
      <color indexed="9"/>
      <name val="ＭＳ Ｐゴシック"/>
      <family val="3"/>
      <charset val="128"/>
    </font>
    <font>
      <u/>
      <sz val="11"/>
      <color rgb="FFFF0000"/>
      <name val="ＭＳ Ｐゴシック"/>
      <family val="3"/>
    </font>
    <font>
      <b/>
      <sz val="10"/>
      <color rgb="FFFF0000"/>
      <name val="ＭＳ ゴシック"/>
      <family val="3"/>
      <charset val="128"/>
    </font>
    <font>
      <sz val="20"/>
      <name val="ＭＳ ゴシック"/>
      <family val="3"/>
      <charset val="128"/>
    </font>
    <font>
      <b/>
      <sz val="12"/>
      <color indexed="8"/>
      <name val="ＭＳ ゴシック"/>
      <family val="3"/>
      <charset val="128"/>
    </font>
    <font>
      <sz val="12"/>
      <color indexed="8"/>
      <name val="ＭＳ ゴシック"/>
      <family val="3"/>
      <charset val="128"/>
    </font>
    <font>
      <u/>
      <sz val="12"/>
      <color theme="10"/>
      <name val="ＭＳ Ｐゴシック"/>
      <family val="3"/>
    </font>
    <font>
      <u/>
      <sz val="11"/>
      <color rgb="FFFF0000"/>
      <name val="ＭＳ 明朝"/>
      <family val="1"/>
      <charset val="128"/>
    </font>
    <font>
      <sz val="11"/>
      <color rgb="FFFF0000"/>
      <name val="ＭＳ 明朝"/>
      <family val="1"/>
      <charset val="128"/>
    </font>
    <font>
      <sz val="11"/>
      <color theme="1"/>
      <name val="ＭＳ 明朝"/>
      <family val="1"/>
      <charset val="128"/>
    </font>
    <font>
      <sz val="11"/>
      <name val="ＭＳ 明朝"/>
      <family val="1"/>
      <charset val="128"/>
    </font>
    <font>
      <sz val="10"/>
      <color rgb="FFFF0000"/>
      <name val="ＭＳ 明朝"/>
      <family val="1"/>
      <charset val="128"/>
    </font>
    <font>
      <sz val="12"/>
      <name val="ＭＳ 明朝"/>
      <family val="1"/>
      <charset val="128"/>
    </font>
    <font>
      <u/>
      <sz val="11"/>
      <color rgb="FFFF0000"/>
      <name val="ＭＳ Ｐゴシック"/>
      <family val="3"/>
      <charset val="128"/>
    </font>
    <font>
      <sz val="16"/>
      <color indexed="8"/>
      <name val="ＭＳ Ｐゴシック"/>
      <family val="3"/>
      <charset val="128"/>
    </font>
    <font>
      <b/>
      <sz val="11"/>
      <name val="ＭＳ Ｐゴシック"/>
      <family val="3"/>
      <charset val="128"/>
    </font>
    <font>
      <b/>
      <sz val="11"/>
      <color theme="1"/>
      <name val="ＭＳ Ｐゴシック"/>
      <family val="3"/>
      <charset val="128"/>
    </font>
    <font>
      <b/>
      <sz val="22"/>
      <name val="ＭＳ Ｐゴシック"/>
      <family val="3"/>
      <charset val="128"/>
    </font>
    <font>
      <b/>
      <sz val="10"/>
      <name val="ＭＳ Ｐゴシック"/>
      <family val="3"/>
      <charset val="128"/>
    </font>
    <font>
      <b/>
      <sz val="8"/>
      <name val="ＭＳ Ｐゴシック"/>
      <family val="3"/>
      <charset val="128"/>
    </font>
    <font>
      <u/>
      <sz val="9"/>
      <color theme="10"/>
      <name val="ＭＳ Ｐゴシック"/>
      <family val="3"/>
      <charset val="128"/>
    </font>
    <font>
      <sz val="8"/>
      <name val="ＭＳ 明朝"/>
      <family val="1"/>
      <charset val="128"/>
    </font>
    <font>
      <sz val="14"/>
      <name val="ＭＳ 明朝"/>
      <family val="1"/>
      <charset val="128"/>
    </font>
    <font>
      <sz val="10"/>
      <color theme="1"/>
      <name val="ＭＳ 明朝"/>
      <family val="1"/>
      <charset val="128"/>
    </font>
    <font>
      <b/>
      <sz val="10"/>
      <name val="ＭＳ 明朝"/>
      <family val="1"/>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ＭＳ 明朝"/>
      <family val="1"/>
      <charset val="128"/>
    </font>
    <font>
      <sz val="9"/>
      <color theme="1"/>
      <name val="ＭＳ 明朝"/>
      <family val="1"/>
      <charset val="128"/>
    </font>
    <font>
      <u/>
      <sz val="10"/>
      <color rgb="FFFF0000"/>
      <name val="ＭＳ 明朝"/>
      <family val="1"/>
      <charset val="128"/>
    </font>
    <font>
      <sz val="10"/>
      <color rgb="FFFFC000"/>
      <name val="ＭＳ 明朝"/>
      <family val="1"/>
      <charset val="128"/>
    </font>
    <font>
      <sz val="11"/>
      <color rgb="FFFFC000"/>
      <name val="ＭＳ 明朝"/>
      <family val="1"/>
      <charset val="128"/>
    </font>
    <font>
      <sz val="10"/>
      <color rgb="FFFFC000"/>
      <name val="ＭＳ ゴシック"/>
      <family val="3"/>
      <charset val="128"/>
    </font>
    <font>
      <sz val="11"/>
      <color rgb="FFFFC000"/>
      <name val="ＭＳ ゴシック"/>
      <family val="3"/>
      <charset val="128"/>
    </font>
    <font>
      <sz val="11"/>
      <color indexed="8"/>
      <name val="ＭＳ 明朝"/>
      <family val="1"/>
      <charset val="128"/>
    </font>
    <font>
      <u/>
      <sz val="10"/>
      <color theme="10"/>
      <name val="ＭＳ Ｐゴシック"/>
      <family val="3"/>
    </font>
    <font>
      <sz val="10"/>
      <color rgb="FFFF0000"/>
      <name val="ＭＳ Ｐゴシック"/>
      <family val="3"/>
      <charset val="128"/>
    </font>
    <font>
      <sz val="10"/>
      <color rgb="FFFFC000"/>
      <name val="ＭＳ Ｐゴシック"/>
      <family val="3"/>
      <charset val="128"/>
    </font>
    <font>
      <u/>
      <sz val="10"/>
      <color theme="10"/>
      <name val="ＭＳ Ｐゴシック"/>
      <family val="3"/>
      <charset val="128"/>
    </font>
    <font>
      <b/>
      <sz val="11"/>
      <color rgb="FFFF0000"/>
      <name val="ＭＳ Ｐゴシック"/>
      <family val="3"/>
      <charset val="128"/>
    </font>
    <font>
      <b/>
      <sz val="10"/>
      <name val="ＭＳ ゴシック"/>
      <family val="3"/>
      <charset val="128"/>
    </font>
    <font>
      <u/>
      <sz val="10"/>
      <color theme="10"/>
      <name val="ＭＳ 明朝"/>
      <family val="1"/>
      <charset val="128"/>
    </font>
    <font>
      <b/>
      <sz val="10"/>
      <color theme="1"/>
      <name val="ＭＳ ゴシック"/>
      <family val="3"/>
      <charset val="128"/>
    </font>
    <font>
      <sz val="8"/>
      <color rgb="FFFFC000"/>
      <name val="ＭＳ 明朝"/>
      <family val="1"/>
      <charset val="128"/>
    </font>
    <font>
      <sz val="8"/>
      <color rgb="FFFFC000"/>
      <name val="ＭＳ ゴシック"/>
      <family val="3"/>
      <charset val="128"/>
    </font>
    <font>
      <vertAlign val="superscript"/>
      <sz val="10"/>
      <name val="ＭＳ 明朝"/>
      <family val="1"/>
      <charset val="128"/>
    </font>
    <font>
      <u/>
      <sz val="10"/>
      <name val="ＭＳ Ｐゴシック"/>
      <family val="3"/>
      <charset val="128"/>
    </font>
    <font>
      <b/>
      <sz val="8"/>
      <name val="ＭＳ ゴシック"/>
      <family val="3"/>
      <charset val="128"/>
    </font>
    <font>
      <sz val="10"/>
      <color theme="7"/>
      <name val="ＭＳ ゴシック"/>
      <family val="3"/>
      <charset val="128"/>
    </font>
  </fonts>
  <fills count="30">
    <fill>
      <patternFill patternType="none"/>
    </fill>
    <fill>
      <patternFill patternType="gray125"/>
    </fill>
    <fill>
      <patternFill patternType="solid">
        <fgColor theme="0"/>
        <bgColor indexed="64"/>
      </patternFill>
    </fill>
    <fill>
      <patternFill patternType="solid">
        <fgColor rgb="FF5D9FFF"/>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66FFFF"/>
        <bgColor indexed="64"/>
      </patternFill>
    </fill>
  </fills>
  <borders count="246">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dotted">
        <color indexed="64"/>
      </top>
      <bottom/>
      <diagonal/>
    </border>
    <border>
      <left/>
      <right style="dotted">
        <color indexed="64"/>
      </right>
      <top/>
      <bottom/>
      <diagonal/>
    </border>
    <border>
      <left style="dotted">
        <color indexed="64"/>
      </left>
      <right/>
      <top style="dotted">
        <color indexed="64"/>
      </top>
      <bottom/>
      <diagonal/>
    </border>
    <border>
      <left/>
      <right style="dotted">
        <color indexed="64"/>
      </right>
      <top/>
      <bottom style="thin">
        <color indexed="64"/>
      </bottom>
      <diagonal/>
    </border>
    <border>
      <left/>
      <right/>
      <top style="double">
        <color indexed="64"/>
      </top>
      <bottom/>
      <diagonal/>
    </border>
    <border>
      <left/>
      <right/>
      <top/>
      <bottom style="double">
        <color indexed="64"/>
      </bottom>
      <diagonal/>
    </border>
    <border>
      <left style="dotted">
        <color indexed="64"/>
      </left>
      <right style="thin">
        <color indexed="64"/>
      </right>
      <top/>
      <bottom/>
      <diagonal/>
    </border>
    <border>
      <left style="dotted">
        <color indexed="64"/>
      </left>
      <right/>
      <top/>
      <bottom style="dotted">
        <color indexed="64"/>
      </bottom>
      <diagonal/>
    </border>
    <border>
      <left style="dotted">
        <color indexed="64"/>
      </left>
      <right/>
      <top/>
      <bottom/>
      <diagonal/>
    </border>
    <border>
      <left style="dotted">
        <color indexed="64"/>
      </left>
      <right/>
      <top style="dotted">
        <color indexed="64"/>
      </top>
      <bottom style="thin">
        <color indexed="64"/>
      </bottom>
      <diagonal/>
    </border>
    <border>
      <left/>
      <right style="dotted">
        <color indexed="64"/>
      </right>
      <top style="dotted">
        <color indexed="64"/>
      </top>
      <bottom/>
      <diagonal/>
    </border>
    <border>
      <left/>
      <right/>
      <top/>
      <bottom style="dotted">
        <color indexed="64"/>
      </bottom>
      <diagonal/>
    </border>
    <border>
      <left style="thin">
        <color indexed="64"/>
      </left>
      <right/>
      <top/>
      <bottom style="dotted">
        <color indexed="64"/>
      </bottom>
      <diagonal/>
    </border>
    <border>
      <left style="dotted">
        <color indexed="64"/>
      </left>
      <right style="thin">
        <color indexed="64"/>
      </right>
      <top/>
      <bottom style="dotted">
        <color indexed="64"/>
      </bottom>
      <diagonal/>
    </border>
    <border>
      <left style="dotted">
        <color indexed="64"/>
      </left>
      <right/>
      <top/>
      <bottom style="thin">
        <color indexed="64"/>
      </bottom>
      <diagonal/>
    </border>
    <border>
      <left/>
      <right style="dotted">
        <color indexed="64"/>
      </right>
      <top/>
      <bottom style="dotted">
        <color indexed="64"/>
      </bottom>
      <diagonal/>
    </border>
    <border>
      <left style="thick">
        <color indexed="64"/>
      </left>
      <right/>
      <top style="thick">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diagonalUp="1">
      <left style="thin">
        <color indexed="64"/>
      </left>
      <right style="thin">
        <color indexed="64"/>
      </right>
      <top style="thin">
        <color indexed="64"/>
      </top>
      <bottom style="thick">
        <color indexed="64"/>
      </bottom>
      <diagonal style="thin">
        <color indexed="64"/>
      </diagonal>
    </border>
    <border>
      <left style="thick">
        <color indexed="64"/>
      </left>
      <right style="thin">
        <color indexed="64"/>
      </right>
      <top style="thin">
        <color indexed="64"/>
      </top>
      <bottom style="thick">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n">
        <color indexed="64"/>
      </bottom>
      <diagonal/>
    </border>
    <border>
      <left/>
      <right style="thin">
        <color indexed="64"/>
      </right>
      <top style="thin">
        <color indexed="64"/>
      </top>
      <bottom/>
      <diagonal/>
    </border>
    <border diagonalUp="1">
      <left style="thin">
        <color indexed="64"/>
      </left>
      <right style="thick">
        <color indexed="64"/>
      </right>
      <top style="thin">
        <color indexed="64"/>
      </top>
      <bottom style="thin">
        <color indexed="64"/>
      </bottom>
      <diagonal style="thin">
        <color indexed="64"/>
      </diagonal>
    </border>
    <border diagonalUp="1">
      <left style="thin">
        <color indexed="64"/>
      </left>
      <right style="thick">
        <color indexed="64"/>
      </right>
      <top style="thick">
        <color indexed="64"/>
      </top>
      <bottom style="thin">
        <color indexed="64"/>
      </bottom>
      <diagonal style="thin">
        <color indexed="64"/>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thin">
        <color indexed="64"/>
      </right>
      <top/>
      <bottom style="thin">
        <color indexed="64"/>
      </bottom>
      <diagonal/>
    </border>
    <border>
      <left/>
      <right style="thin">
        <color indexed="64"/>
      </right>
      <top style="thin">
        <color indexed="8"/>
      </top>
      <bottom style="thin">
        <color indexed="8"/>
      </bottom>
      <diagonal/>
    </border>
    <border>
      <left/>
      <right style="thin">
        <color indexed="8"/>
      </right>
      <top style="thin">
        <color indexed="64"/>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style="thin">
        <color indexed="64"/>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indexed="64"/>
      </left>
      <right/>
      <top style="thin">
        <color indexed="64"/>
      </top>
      <bottom style="thin">
        <color indexed="8"/>
      </bottom>
      <diagonal/>
    </border>
    <border>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64"/>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bottom style="thin">
        <color indexed="8"/>
      </bottom>
      <diagonal/>
    </border>
    <border>
      <left/>
      <right/>
      <top style="thin">
        <color indexed="8"/>
      </top>
      <bottom/>
      <diagonal/>
    </border>
    <border diagonalDown="1">
      <left/>
      <right/>
      <top style="thin">
        <color indexed="64"/>
      </top>
      <bottom style="thin">
        <color indexed="64"/>
      </bottom>
      <diagonal style="thin">
        <color indexed="64"/>
      </diagonal>
    </border>
    <border>
      <left/>
      <right style="thin">
        <color indexed="8"/>
      </right>
      <top/>
      <bottom style="thin">
        <color indexed="64"/>
      </bottom>
      <diagonal/>
    </border>
    <border>
      <left style="thin">
        <color indexed="8"/>
      </left>
      <right/>
      <top/>
      <bottom style="thin">
        <color indexed="64"/>
      </bottom>
      <diagonal/>
    </border>
    <border>
      <left style="thin">
        <color indexed="8"/>
      </left>
      <right/>
      <top style="thin">
        <color indexed="64"/>
      </top>
      <bottom style="thin">
        <color indexed="64"/>
      </bottom>
      <diagonal/>
    </border>
    <border>
      <left style="thin">
        <color indexed="8"/>
      </left>
      <right/>
      <top style="thin">
        <color indexed="8"/>
      </top>
      <bottom style="thin">
        <color indexed="64"/>
      </bottom>
      <diagonal/>
    </border>
    <border>
      <left style="thin">
        <color indexed="8"/>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bottom/>
      <diagonal/>
    </border>
    <border>
      <left style="thin">
        <color indexed="64"/>
      </left>
      <right style="thin">
        <color indexed="8"/>
      </right>
      <top/>
      <bottom style="thin">
        <color indexed="8"/>
      </bottom>
      <diagonal/>
    </border>
    <border diagonalDown="1">
      <left style="thin">
        <color indexed="64"/>
      </left>
      <right style="thin">
        <color indexed="64"/>
      </right>
      <top style="thin">
        <color indexed="64"/>
      </top>
      <bottom style="thin">
        <color indexed="64"/>
      </bottom>
      <diagonal style="thin">
        <color indexed="64"/>
      </diagonal>
    </border>
    <border>
      <left style="thin">
        <color theme="1"/>
      </left>
      <right/>
      <top style="thin">
        <color theme="1"/>
      </top>
      <bottom style="thin">
        <color theme="1"/>
      </bottom>
      <diagonal/>
    </border>
    <border>
      <left style="thin">
        <color indexed="64"/>
      </left>
      <right style="thin">
        <color indexed="8"/>
      </right>
      <top style="thin">
        <color indexed="64"/>
      </top>
      <bottom style="thin">
        <color indexed="8"/>
      </bottom>
      <diagonal/>
    </border>
    <border>
      <left/>
      <right style="thin">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indexed="64"/>
      </left>
      <right/>
      <top/>
      <bottom style="thin">
        <color indexed="8"/>
      </bottom>
      <diagonal/>
    </border>
    <border diagonalDown="1">
      <left style="thin">
        <color indexed="64"/>
      </left>
      <right style="thin">
        <color indexed="64"/>
      </right>
      <top style="thin">
        <color indexed="8"/>
      </top>
      <bottom style="thin">
        <color indexed="8"/>
      </bottom>
      <diagonal style="thin">
        <color indexed="64"/>
      </diagonal>
    </border>
    <border diagonalDown="1">
      <left style="thin">
        <color indexed="64"/>
      </left>
      <right style="thin">
        <color indexed="64"/>
      </right>
      <top style="thin">
        <color indexed="64"/>
      </top>
      <bottom style="thin">
        <color indexed="8"/>
      </bottom>
      <diagonal style="thin">
        <color indexed="64"/>
      </diagonal>
    </border>
    <border>
      <left style="thin">
        <color indexed="64"/>
      </left>
      <right style="thin">
        <color indexed="64"/>
      </right>
      <top/>
      <bottom style="thin">
        <color indexed="8"/>
      </bottom>
      <diagonal/>
    </border>
    <border>
      <left style="thin">
        <color indexed="8"/>
      </left>
      <right style="thin">
        <color indexed="64"/>
      </right>
      <top/>
      <bottom style="thin">
        <color indexed="64"/>
      </bottom>
      <diagonal/>
    </border>
    <border>
      <left style="thin">
        <color indexed="8"/>
      </left>
      <right style="thin">
        <color indexed="64"/>
      </right>
      <top/>
      <bottom/>
      <diagonal/>
    </border>
    <border>
      <left style="thin">
        <color indexed="64"/>
      </left>
      <right style="thin">
        <color indexed="64"/>
      </right>
      <top style="thin">
        <color indexed="64"/>
      </top>
      <bottom style="thin">
        <color indexed="8"/>
      </bottom>
      <diagonal/>
    </border>
    <border>
      <left/>
      <right style="thin">
        <color indexed="64"/>
      </right>
      <top style="thin">
        <color indexed="64"/>
      </top>
      <bottom style="thin">
        <color auto="1"/>
      </bottom>
      <diagonal/>
    </border>
    <border>
      <left style="thin">
        <color indexed="64"/>
      </left>
      <right/>
      <top style="thin">
        <color indexed="64"/>
      </top>
      <bottom style="thin">
        <color auto="1"/>
      </bottom>
      <diagonal/>
    </border>
    <border>
      <left style="thin">
        <color indexed="8"/>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top style="thin">
        <color indexed="8"/>
      </top>
      <bottom style="thin">
        <color indexed="64"/>
      </bottom>
      <diagonal/>
    </border>
    <border>
      <left style="thin">
        <color indexed="8"/>
      </left>
      <right/>
      <top/>
      <bottom/>
      <diagonal/>
    </border>
    <border diagonalDown="1">
      <left style="thin">
        <color indexed="8"/>
      </left>
      <right style="thin">
        <color indexed="8"/>
      </right>
      <top style="thin">
        <color indexed="8"/>
      </top>
      <bottom style="thin">
        <color indexed="8"/>
      </bottom>
      <diagonal style="thin">
        <color indexed="8"/>
      </diagonal>
    </border>
    <border diagonalDown="1">
      <left/>
      <right style="thin">
        <color indexed="64"/>
      </right>
      <top/>
      <bottom style="thin">
        <color indexed="64"/>
      </bottom>
      <diagonal style="thin">
        <color indexed="8"/>
      </diagonal>
    </border>
    <border diagonalDown="1">
      <left/>
      <right/>
      <top/>
      <bottom style="thin">
        <color indexed="64"/>
      </bottom>
      <diagonal style="thin">
        <color indexed="8"/>
      </diagonal>
    </border>
    <border diagonalDown="1">
      <left style="thin">
        <color indexed="64"/>
      </left>
      <right/>
      <top/>
      <bottom style="thin">
        <color indexed="64"/>
      </bottom>
      <diagonal style="thin">
        <color indexed="8"/>
      </diagonal>
    </border>
    <border diagonalDown="1">
      <left/>
      <right style="thin">
        <color indexed="64"/>
      </right>
      <top style="thin">
        <color indexed="64"/>
      </top>
      <bottom/>
      <diagonal style="thin">
        <color indexed="8"/>
      </diagonal>
    </border>
    <border diagonalDown="1">
      <left/>
      <right/>
      <top style="thin">
        <color indexed="64"/>
      </top>
      <bottom/>
      <diagonal style="thin">
        <color indexed="8"/>
      </diagonal>
    </border>
    <border diagonalDown="1">
      <left style="thin">
        <color indexed="64"/>
      </left>
      <right/>
      <top style="thin">
        <color indexed="64"/>
      </top>
      <bottom/>
      <diagonal style="thin">
        <color indexed="8"/>
      </diagonal>
    </border>
    <border diagonalDown="1">
      <left/>
      <right style="thin">
        <color indexed="64"/>
      </right>
      <top style="thin">
        <color indexed="64"/>
      </top>
      <bottom/>
      <diagonal style="thin">
        <color indexed="64"/>
      </diagonal>
    </border>
    <border diagonalDown="1">
      <left/>
      <right/>
      <top style="thin">
        <color indexed="8"/>
      </top>
      <bottom style="thin">
        <color indexed="8"/>
      </bottom>
      <diagonal style="thin">
        <color indexed="8"/>
      </diagonal>
    </border>
    <border diagonalDown="1">
      <left style="thin">
        <color indexed="8"/>
      </left>
      <right/>
      <top style="thin">
        <color indexed="8"/>
      </top>
      <bottom style="thin">
        <color indexed="8"/>
      </bottom>
      <diagonal style="thin">
        <color indexed="8"/>
      </diagonal>
    </border>
    <border>
      <left style="thin">
        <color indexed="64"/>
      </left>
      <right style="thin">
        <color indexed="8"/>
      </right>
      <top/>
      <bottom style="thin">
        <color indexed="64"/>
      </bottom>
      <diagonal/>
    </border>
    <border>
      <left/>
      <right style="thin">
        <color indexed="8"/>
      </right>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thin">
        <color indexed="64"/>
      </right>
      <top/>
      <bottom style="thin">
        <color auto="1"/>
      </bottom>
      <diagonal/>
    </border>
    <border>
      <left style="thin">
        <color indexed="64"/>
      </left>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8"/>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double">
        <color indexed="64"/>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right style="thin">
        <color indexed="64"/>
      </right>
      <top style="thin">
        <color indexed="64"/>
      </top>
      <bottom style="thin">
        <color auto="1"/>
      </bottom>
      <diagonal/>
    </border>
    <border>
      <left/>
      <right/>
      <top style="thin">
        <color indexed="64"/>
      </top>
      <bottom style="thin">
        <color indexed="64"/>
      </bottom>
      <diagonal/>
    </border>
    <border>
      <left/>
      <right/>
      <top style="thin">
        <color auto="1"/>
      </top>
      <bottom/>
      <diagonal/>
    </border>
    <border>
      <left/>
      <right/>
      <top/>
      <bottom style="thin">
        <color indexed="64"/>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double">
        <color indexed="64"/>
      </left>
      <right style="thin">
        <color indexed="64"/>
      </right>
      <top style="thin">
        <color indexed="64"/>
      </top>
      <bottom style="thin">
        <color indexed="64"/>
      </bottom>
      <diagonal/>
    </border>
    <border>
      <left style="thin">
        <color indexed="8"/>
      </left>
      <right style="thin">
        <color auto="1"/>
      </right>
      <top style="thin">
        <color indexed="8"/>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left style="thin">
        <color indexed="64"/>
      </left>
      <right/>
      <top style="thin">
        <color indexed="64"/>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auto="1"/>
      </left>
      <right/>
      <top style="double">
        <color auto="1"/>
      </top>
      <bottom style="thin">
        <color auto="1"/>
      </bottom>
      <diagonal/>
    </border>
    <border>
      <left/>
      <right/>
      <top style="double">
        <color indexed="64"/>
      </top>
      <bottom style="thin">
        <color indexed="64"/>
      </bottom>
      <diagonal/>
    </border>
    <border>
      <left/>
      <right style="thin">
        <color auto="1"/>
      </right>
      <top style="double">
        <color auto="1"/>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top style="thin">
        <color indexed="64"/>
      </top>
      <bottom/>
      <diagonal/>
    </border>
    <border>
      <left/>
      <right style="double">
        <color indexed="64"/>
      </right>
      <top style="thin">
        <color indexed="64"/>
      </top>
      <bottom style="thin">
        <color auto="1"/>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right style="thin">
        <color indexed="64"/>
      </right>
      <top style="thin">
        <color indexed="64"/>
      </top>
      <bottom/>
      <diagonal/>
    </border>
    <border>
      <left style="thick">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ck">
        <color indexed="64"/>
      </right>
      <top style="double">
        <color indexed="64"/>
      </top>
      <bottom style="thin">
        <color indexed="64"/>
      </bottom>
      <diagonal/>
    </border>
    <border>
      <left style="thick">
        <color indexed="64"/>
      </left>
      <right style="thick">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style="double">
        <color indexed="64"/>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style="double">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64"/>
      </top>
      <bottom/>
      <diagonal/>
    </border>
    <border>
      <left style="thin">
        <color indexed="8"/>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8"/>
      </left>
      <right style="thin">
        <color indexed="64"/>
      </right>
      <top/>
      <bottom style="thin">
        <color indexed="8"/>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indexed="8"/>
      </left>
      <right/>
      <top style="thin">
        <color indexed="64"/>
      </top>
      <bottom style="thin">
        <color indexed="64"/>
      </bottom>
      <diagonal/>
    </border>
    <border>
      <left style="medium">
        <color indexed="64"/>
      </left>
      <right/>
      <top/>
      <bottom/>
      <diagonal/>
    </border>
    <border>
      <left/>
      <right/>
      <top/>
      <bottom style="thin">
        <color indexed="64"/>
      </bottom>
      <diagonal/>
    </border>
    <border>
      <left/>
      <right/>
      <top/>
      <bottom style="dashed">
        <color indexed="64"/>
      </bottom>
      <diagonal/>
    </border>
    <border>
      <left/>
      <right style="thin">
        <color indexed="64"/>
      </right>
      <top style="dotted">
        <color indexed="64"/>
      </top>
      <bottom/>
      <diagonal/>
    </border>
    <border>
      <left/>
      <right/>
      <top style="dashed">
        <color indexed="64"/>
      </top>
      <bottom/>
      <diagonal/>
    </border>
    <border>
      <left style="dashed">
        <color indexed="64"/>
      </left>
      <right/>
      <top/>
      <bottom style="dashed">
        <color indexed="64"/>
      </bottom>
      <diagonal/>
    </border>
    <border>
      <left/>
      <right style="thin">
        <color indexed="8"/>
      </right>
      <top style="thin">
        <color indexed="64"/>
      </top>
      <bottom style="thin">
        <color indexed="64"/>
      </bottom>
      <diagonal/>
    </border>
    <border>
      <left style="thin">
        <color indexed="64"/>
      </left>
      <right style="thin">
        <color indexed="64"/>
      </right>
      <top/>
      <bottom style="thin">
        <color auto="1"/>
      </bottom>
      <diagonal/>
    </border>
    <border>
      <left style="double">
        <color indexed="64"/>
      </left>
      <right/>
      <top/>
      <bottom/>
      <diagonal/>
    </border>
    <border>
      <left style="double">
        <color indexed="64"/>
      </left>
      <right/>
      <top style="thin">
        <color indexed="64"/>
      </top>
      <bottom/>
      <diagonal/>
    </border>
  </borders>
  <cellStyleXfs count="77">
    <xf numFmtId="0" fontId="0" fillId="0" borderId="0"/>
    <xf numFmtId="0" fontId="3" fillId="0" borderId="0"/>
    <xf numFmtId="38" fontId="3" fillId="0" borderId="0" applyFont="0" applyFill="0" applyBorder="0" applyAlignment="0" applyProtection="0"/>
    <xf numFmtId="9" fontId="3" fillId="0" borderId="0" applyFont="0" applyFill="0" applyBorder="0" applyAlignment="0" applyProtection="0"/>
    <xf numFmtId="6" fontId="3" fillId="0" borderId="0" applyFont="0" applyFill="0" applyBorder="0" applyAlignment="0" applyProtection="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6" fontId="3" fillId="0" borderId="0" applyFont="0" applyFill="0" applyBorder="0" applyAlignment="0" applyProtection="0"/>
    <xf numFmtId="38" fontId="3" fillId="0" borderId="0" applyFont="0" applyFill="0" applyBorder="0" applyAlignment="0" applyProtection="0">
      <alignment vertical="center"/>
    </xf>
    <xf numFmtId="0" fontId="27" fillId="0" borderId="0">
      <alignment vertical="center"/>
    </xf>
    <xf numFmtId="0" fontId="28" fillId="0" borderId="0">
      <alignment vertical="center"/>
    </xf>
    <xf numFmtId="0" fontId="29" fillId="0" borderId="0">
      <alignment vertical="center"/>
    </xf>
    <xf numFmtId="38" fontId="31" fillId="0" borderId="0" applyFont="0" applyFill="0" applyBorder="0" applyAlignment="0" applyProtection="0">
      <alignment vertical="center"/>
    </xf>
    <xf numFmtId="0" fontId="3" fillId="0" borderId="0"/>
    <xf numFmtId="0" fontId="3" fillId="0" borderId="0">
      <alignment vertical="center"/>
    </xf>
    <xf numFmtId="0" fontId="31" fillId="0" borderId="0">
      <alignment vertical="center"/>
    </xf>
    <xf numFmtId="0" fontId="67" fillId="0" borderId="0"/>
    <xf numFmtId="0" fontId="68" fillId="0" borderId="0" applyNumberFormat="0" applyFill="0" applyBorder="0" applyAlignment="0" applyProtection="0"/>
    <xf numFmtId="0" fontId="55" fillId="7" borderId="0" applyNumberFormat="0" applyBorder="0" applyAlignment="0" applyProtection="0">
      <alignment vertical="center"/>
    </xf>
    <xf numFmtId="0" fontId="55" fillId="8" borderId="0" applyNumberFormat="0" applyBorder="0" applyAlignment="0" applyProtection="0">
      <alignment vertical="center"/>
    </xf>
    <xf numFmtId="0" fontId="55" fillId="9" borderId="0" applyNumberFormat="0" applyBorder="0" applyAlignment="0" applyProtection="0">
      <alignment vertical="center"/>
    </xf>
    <xf numFmtId="0" fontId="55" fillId="10" borderId="0" applyNumberFormat="0" applyBorder="0" applyAlignment="0" applyProtection="0">
      <alignment vertical="center"/>
    </xf>
    <xf numFmtId="0" fontId="55" fillId="11" borderId="0" applyNumberFormat="0" applyBorder="0" applyAlignment="0" applyProtection="0">
      <alignment vertical="center"/>
    </xf>
    <xf numFmtId="0" fontId="55" fillId="12"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55" fillId="15" borderId="0" applyNumberFormat="0" applyBorder="0" applyAlignment="0" applyProtection="0">
      <alignment vertical="center"/>
    </xf>
    <xf numFmtId="0" fontId="55" fillId="10" borderId="0" applyNumberFormat="0" applyBorder="0" applyAlignment="0" applyProtection="0">
      <alignment vertical="center"/>
    </xf>
    <xf numFmtId="0" fontId="55" fillId="13" borderId="0" applyNumberFormat="0" applyBorder="0" applyAlignment="0" applyProtection="0">
      <alignment vertical="center"/>
    </xf>
    <xf numFmtId="0" fontId="55" fillId="16" borderId="0" applyNumberFormat="0" applyBorder="0" applyAlignment="0" applyProtection="0">
      <alignment vertical="center"/>
    </xf>
    <xf numFmtId="0" fontId="69" fillId="17" borderId="0" applyNumberFormat="0" applyBorder="0" applyAlignment="0" applyProtection="0">
      <alignment vertical="center"/>
    </xf>
    <xf numFmtId="0" fontId="69" fillId="14" borderId="0" applyNumberFormat="0" applyBorder="0" applyAlignment="0" applyProtection="0">
      <alignment vertical="center"/>
    </xf>
    <xf numFmtId="0" fontId="69" fillId="15" borderId="0" applyNumberFormat="0" applyBorder="0" applyAlignment="0" applyProtection="0">
      <alignment vertical="center"/>
    </xf>
    <xf numFmtId="0" fontId="69" fillId="18" borderId="0" applyNumberFormat="0" applyBorder="0" applyAlignment="0" applyProtection="0">
      <alignment vertical="center"/>
    </xf>
    <xf numFmtId="0" fontId="69" fillId="19" borderId="0" applyNumberFormat="0" applyBorder="0" applyAlignment="0" applyProtection="0">
      <alignment vertical="center"/>
    </xf>
    <xf numFmtId="0" fontId="69" fillId="20" borderId="0" applyNumberFormat="0" applyBorder="0" applyAlignment="0" applyProtection="0">
      <alignment vertical="center"/>
    </xf>
    <xf numFmtId="0" fontId="69" fillId="21" borderId="0" applyNumberFormat="0" applyBorder="0" applyAlignment="0" applyProtection="0">
      <alignment vertical="center"/>
    </xf>
    <xf numFmtId="0" fontId="69" fillId="22" borderId="0" applyNumberFormat="0" applyBorder="0" applyAlignment="0" applyProtection="0">
      <alignment vertical="center"/>
    </xf>
    <xf numFmtId="0" fontId="69" fillId="23" borderId="0" applyNumberFormat="0" applyBorder="0" applyAlignment="0" applyProtection="0">
      <alignment vertical="center"/>
    </xf>
    <xf numFmtId="0" fontId="69" fillId="18" borderId="0" applyNumberFormat="0" applyBorder="0" applyAlignment="0" applyProtection="0">
      <alignment vertical="center"/>
    </xf>
    <xf numFmtId="0" fontId="69" fillId="19" borderId="0" applyNumberFormat="0" applyBorder="0" applyAlignment="0" applyProtection="0">
      <alignment vertical="center"/>
    </xf>
    <xf numFmtId="0" fontId="69" fillId="24" borderId="0" applyNumberFormat="0" applyBorder="0" applyAlignment="0" applyProtection="0">
      <alignment vertical="center"/>
    </xf>
    <xf numFmtId="0" fontId="94" fillId="0" borderId="0" applyNumberFormat="0" applyFill="0" applyBorder="0" applyAlignment="0" applyProtection="0">
      <alignment vertical="center"/>
    </xf>
    <xf numFmtId="0" fontId="95" fillId="25" borderId="168" applyNumberFormat="0" applyAlignment="0" applyProtection="0">
      <alignment vertical="center"/>
    </xf>
    <xf numFmtId="0" fontId="96" fillId="26" borderId="0" applyNumberFormat="0" applyBorder="0" applyAlignment="0" applyProtection="0">
      <alignment vertical="center"/>
    </xf>
    <xf numFmtId="0" fontId="3" fillId="27" borderId="169" applyNumberFormat="0" applyFont="0" applyAlignment="0" applyProtection="0">
      <alignment vertical="center"/>
    </xf>
    <xf numFmtId="0" fontId="97" fillId="0" borderId="170" applyNumberFormat="0" applyFill="0" applyAlignment="0" applyProtection="0">
      <alignment vertical="center"/>
    </xf>
    <xf numFmtId="0" fontId="41" fillId="8" borderId="0" applyNumberFormat="0" applyBorder="0" applyAlignment="0" applyProtection="0">
      <alignment vertical="center"/>
    </xf>
    <xf numFmtId="0" fontId="98" fillId="28" borderId="171" applyNumberFormat="0" applyAlignment="0" applyProtection="0">
      <alignment vertical="center"/>
    </xf>
    <xf numFmtId="0" fontId="99" fillId="0" borderId="0" applyNumberFormat="0" applyFill="0" applyBorder="0" applyAlignment="0" applyProtection="0">
      <alignment vertical="center"/>
    </xf>
    <xf numFmtId="0" fontId="100" fillId="0" borderId="172" applyNumberFormat="0" applyFill="0" applyAlignment="0" applyProtection="0">
      <alignment vertical="center"/>
    </xf>
    <xf numFmtId="0" fontId="101" fillId="0" borderId="173" applyNumberFormat="0" applyFill="0" applyAlignment="0" applyProtection="0">
      <alignment vertical="center"/>
    </xf>
    <xf numFmtId="0" fontId="102" fillId="0" borderId="174" applyNumberFormat="0" applyFill="0" applyAlignment="0" applyProtection="0">
      <alignment vertical="center"/>
    </xf>
    <xf numFmtId="0" fontId="102" fillId="0" borderId="0" applyNumberFormat="0" applyFill="0" applyBorder="0" applyAlignment="0" applyProtection="0">
      <alignment vertical="center"/>
    </xf>
    <xf numFmtId="0" fontId="103" fillId="0" borderId="175" applyNumberFormat="0" applyFill="0" applyAlignment="0" applyProtection="0">
      <alignment vertical="center"/>
    </xf>
    <xf numFmtId="0" fontId="104" fillId="28" borderId="176" applyNumberFormat="0" applyAlignment="0" applyProtection="0">
      <alignment vertical="center"/>
    </xf>
    <xf numFmtId="0" fontId="105" fillId="0" borderId="0" applyNumberFormat="0" applyFill="0" applyBorder="0" applyAlignment="0" applyProtection="0">
      <alignment vertical="center"/>
    </xf>
    <xf numFmtId="0" fontId="106" fillId="12" borderId="171" applyNumberFormat="0" applyAlignment="0" applyProtection="0">
      <alignment vertical="center"/>
    </xf>
    <xf numFmtId="0" fontId="107" fillId="9" borderId="0" applyNumberFormat="0" applyBorder="0" applyAlignment="0" applyProtection="0">
      <alignment vertical="center"/>
    </xf>
    <xf numFmtId="0" fontId="31" fillId="0" borderId="0"/>
    <xf numFmtId="38" fontId="3" fillId="0" borderId="0" applyFont="0" applyFill="0" applyBorder="0" applyAlignment="0" applyProtection="0">
      <alignment vertical="center"/>
    </xf>
    <xf numFmtId="38" fontId="31" fillId="0" borderId="0" applyFont="0" applyFill="0" applyBorder="0" applyAlignment="0" applyProtection="0">
      <alignment vertical="center"/>
    </xf>
    <xf numFmtId="38" fontId="3" fillId="0" borderId="0" applyFont="0" applyFill="0" applyBorder="0" applyAlignment="0" applyProtection="0"/>
    <xf numFmtId="0" fontId="3" fillId="0" borderId="0"/>
    <xf numFmtId="38" fontId="29" fillId="0" borderId="0" applyFont="0" applyFill="0" applyBorder="0" applyAlignment="0" applyProtection="0">
      <alignment vertical="center"/>
    </xf>
    <xf numFmtId="0" fontId="79" fillId="0" borderId="0"/>
    <xf numFmtId="38" fontId="79" fillId="0" borderId="0" applyFont="0" applyFill="0" applyBorder="0" applyAlignment="0" applyProtection="0">
      <alignment vertical="center"/>
    </xf>
    <xf numFmtId="38" fontId="3" fillId="0" borderId="0" applyFont="0" applyFill="0" applyBorder="0" applyAlignment="0" applyProtection="0"/>
    <xf numFmtId="0" fontId="1" fillId="0" borderId="0">
      <alignment vertical="center"/>
    </xf>
    <xf numFmtId="0" fontId="29"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27" fillId="0" borderId="0">
      <alignment vertical="center"/>
    </xf>
    <xf numFmtId="0" fontId="3" fillId="0" borderId="0">
      <alignment vertical="center"/>
    </xf>
  </cellStyleXfs>
  <cellXfs count="4264">
    <xf numFmtId="0" fontId="0" fillId="0" borderId="0" xfId="0"/>
    <xf numFmtId="0" fontId="6" fillId="0" borderId="0" xfId="1" applyFont="1" applyFill="1" applyAlignment="1">
      <alignment horizontal="left" vertical="center"/>
    </xf>
    <xf numFmtId="0" fontId="6" fillId="0" borderId="0" xfId="1" applyFont="1" applyFill="1" applyAlignment="1">
      <alignment vertical="center"/>
    </xf>
    <xf numFmtId="38" fontId="10" fillId="0" borderId="0" xfId="2" applyFont="1" applyFill="1" applyBorder="1" applyAlignment="1">
      <alignment vertical="center"/>
    </xf>
    <xf numFmtId="0" fontId="6" fillId="0" borderId="0" xfId="1" applyFont="1" applyFill="1" applyAlignment="1">
      <alignment horizontal="right" vertical="center"/>
    </xf>
    <xf numFmtId="0" fontId="6" fillId="0" borderId="0" xfId="1" applyFont="1" applyFill="1" applyBorder="1" applyAlignment="1">
      <alignment vertical="center"/>
    </xf>
    <xf numFmtId="0" fontId="6" fillId="0" borderId="0" xfId="1" applyFont="1" applyFill="1" applyBorder="1" applyAlignment="1">
      <alignment horizontal="distributed" vertical="center"/>
    </xf>
    <xf numFmtId="0" fontId="6" fillId="0" borderId="0" xfId="1" applyFont="1" applyFill="1" applyBorder="1" applyAlignment="1">
      <alignment horizontal="left" vertical="center"/>
    </xf>
    <xf numFmtId="0" fontId="6" fillId="0" borderId="0" xfId="1" applyFont="1" applyFill="1" applyBorder="1" applyAlignment="1">
      <alignment horizontal="center" vertical="center"/>
    </xf>
    <xf numFmtId="0" fontId="7" fillId="0" borderId="0" xfId="1" applyFont="1" applyFill="1" applyAlignment="1">
      <alignment vertical="center"/>
    </xf>
    <xf numFmtId="0" fontId="6" fillId="0" borderId="10" xfId="1" applyFont="1" applyFill="1" applyBorder="1" applyAlignment="1">
      <alignment vertical="center"/>
    </xf>
    <xf numFmtId="0" fontId="6" fillId="0" borderId="0" xfId="1" applyFont="1" applyFill="1" applyAlignment="1">
      <alignment horizontal="center" vertical="center" wrapText="1"/>
    </xf>
    <xf numFmtId="0" fontId="6" fillId="0" borderId="0" xfId="1" applyFont="1" applyFill="1" applyAlignment="1">
      <alignment vertical="center" wrapText="1"/>
    </xf>
    <xf numFmtId="0" fontId="6" fillId="0" borderId="0" xfId="1" applyFont="1" applyFill="1" applyBorder="1" applyAlignment="1">
      <alignment horizontal="center" vertical="center" wrapText="1"/>
    </xf>
    <xf numFmtId="0" fontId="5" fillId="0" borderId="0" xfId="1" applyFont="1" applyFill="1" applyAlignment="1">
      <alignment vertical="center"/>
    </xf>
    <xf numFmtId="0" fontId="5" fillId="0" borderId="4" xfId="1" applyFont="1" applyFill="1" applyBorder="1" applyAlignment="1">
      <alignment horizontal="center" vertical="center" wrapText="1"/>
    </xf>
    <xf numFmtId="0" fontId="15" fillId="0" borderId="4" xfId="1" applyFont="1" applyFill="1" applyBorder="1" applyAlignment="1">
      <alignment horizontal="distributed" vertical="center" wrapText="1"/>
    </xf>
    <xf numFmtId="0" fontId="16" fillId="0" borderId="4" xfId="1" applyFont="1" applyFill="1" applyBorder="1" applyAlignment="1">
      <alignment vertical="center" wrapText="1"/>
    </xf>
    <xf numFmtId="0" fontId="16" fillId="0" borderId="4" xfId="1" applyFont="1" applyFill="1" applyBorder="1" applyAlignment="1">
      <alignment horizontal="center" vertical="center" wrapText="1"/>
    </xf>
    <xf numFmtId="0" fontId="16" fillId="0" borderId="4" xfId="1" applyFont="1" applyFill="1" applyBorder="1" applyAlignment="1">
      <alignment horizontal="distributed" vertical="center" wrapText="1"/>
    </xf>
    <xf numFmtId="0" fontId="15" fillId="0" borderId="4" xfId="1" applyFont="1" applyFill="1" applyBorder="1" applyAlignment="1">
      <alignment horizontal="center" vertical="center" wrapText="1" shrinkToFit="1"/>
    </xf>
    <xf numFmtId="0" fontId="12" fillId="0" borderId="4" xfId="1" applyFont="1" applyFill="1" applyBorder="1" applyAlignment="1">
      <alignment horizontal="center" vertical="center" shrinkToFit="1"/>
    </xf>
    <xf numFmtId="0" fontId="7" fillId="0" borderId="0" xfId="1" applyFont="1" applyFill="1" applyAlignment="1">
      <alignment horizontal="right" vertical="center"/>
    </xf>
    <xf numFmtId="0" fontId="7" fillId="0" borderId="4" xfId="1" applyFont="1" applyFill="1" applyBorder="1" applyAlignment="1">
      <alignment horizontal="distributed" vertical="center" justifyLastLine="1"/>
    </xf>
    <xf numFmtId="0" fontId="8" fillId="0" borderId="0" xfId="1" applyFont="1" applyFill="1" applyAlignment="1">
      <alignment vertical="center"/>
    </xf>
    <xf numFmtId="0" fontId="11" fillId="0" borderId="0" xfId="1" applyFont="1" applyFill="1" applyAlignment="1">
      <alignment vertical="center"/>
    </xf>
    <xf numFmtId="0" fontId="19" fillId="0" borderId="0" xfId="1" applyFont="1" applyFill="1" applyAlignment="1">
      <alignment vertical="center"/>
    </xf>
    <xf numFmtId="0" fontId="20" fillId="0" borderId="0" xfId="1" applyFont="1" applyFill="1" applyAlignment="1">
      <alignment vertical="center"/>
    </xf>
    <xf numFmtId="0" fontId="21" fillId="0" borderId="0" xfId="1" applyFont="1" applyFill="1" applyAlignment="1">
      <alignment vertical="center" wrapText="1"/>
    </xf>
    <xf numFmtId="0" fontId="7" fillId="0" borderId="0" xfId="1" applyFont="1" applyFill="1" applyBorder="1" applyAlignment="1">
      <alignment horizontal="distributed" vertical="center"/>
    </xf>
    <xf numFmtId="0" fontId="7" fillId="0" borderId="0" xfId="1" applyFont="1" applyFill="1" applyBorder="1" applyAlignment="1">
      <alignment horizontal="left" vertical="center"/>
    </xf>
    <xf numFmtId="0" fontId="7" fillId="0" borderId="4" xfId="1" applyFont="1" applyFill="1" applyBorder="1" applyAlignment="1">
      <alignment horizontal="distributed" vertical="center" shrinkToFit="1"/>
    </xf>
    <xf numFmtId="0" fontId="7" fillId="0" borderId="0" xfId="1" applyFont="1" applyFill="1" applyAlignment="1">
      <alignment horizontal="left" vertical="center" indent="1"/>
    </xf>
    <xf numFmtId="0" fontId="16" fillId="0" borderId="4" xfId="1" applyFont="1" applyFill="1" applyBorder="1" applyAlignment="1">
      <alignment horizontal="distributed" vertical="center" wrapText="1" shrinkToFit="1"/>
    </xf>
    <xf numFmtId="0" fontId="3" fillId="0" borderId="0" xfId="5" applyFont="1">
      <alignment vertical="center"/>
    </xf>
    <xf numFmtId="0" fontId="3" fillId="0" borderId="0" xfId="5" applyFont="1" applyBorder="1">
      <alignment vertical="center"/>
    </xf>
    <xf numFmtId="0" fontId="5" fillId="0" borderId="4" xfId="1" applyFont="1" applyFill="1" applyBorder="1" applyAlignment="1">
      <alignment horizontal="center" vertical="center" shrinkToFit="1"/>
    </xf>
    <xf numFmtId="0" fontId="5" fillId="0" borderId="4" xfId="1" applyFont="1" applyFill="1" applyBorder="1" applyAlignment="1">
      <alignment horizontal="distributed" vertical="center" wrapText="1"/>
    </xf>
    <xf numFmtId="0" fontId="12" fillId="0" borderId="4" xfId="1" applyFont="1" applyFill="1" applyBorder="1" applyAlignment="1">
      <alignment horizontal="distributed" vertical="center" wrapText="1"/>
    </xf>
    <xf numFmtId="0" fontId="16" fillId="0" borderId="3" xfId="1" applyFont="1" applyFill="1" applyBorder="1" applyAlignment="1">
      <alignment horizontal="distributed" vertical="center"/>
    </xf>
    <xf numFmtId="0" fontId="9" fillId="0" borderId="0" xfId="1" applyFont="1" applyFill="1" applyAlignment="1">
      <alignment vertical="center"/>
    </xf>
    <xf numFmtId="0" fontId="5" fillId="2" borderId="4" xfId="1" applyFont="1" applyFill="1" applyBorder="1" applyAlignment="1">
      <alignment horizontal="distributed" vertical="center" wrapText="1"/>
    </xf>
    <xf numFmtId="0" fontId="17" fillId="0" borderId="0" xfId="1" applyFont="1" applyFill="1" applyAlignment="1">
      <alignment horizontal="left" vertical="center"/>
    </xf>
    <xf numFmtId="0" fontId="17" fillId="0" borderId="4" xfId="1" applyFont="1" applyFill="1" applyBorder="1" applyAlignment="1">
      <alignment horizontal="distributed" vertical="center" shrinkToFit="1"/>
    </xf>
    <xf numFmtId="0" fontId="17" fillId="0" borderId="4" xfId="1" applyFont="1" applyFill="1" applyBorder="1" applyAlignment="1">
      <alignment horizontal="center" vertical="center"/>
    </xf>
    <xf numFmtId="0" fontId="6" fillId="0" borderId="4" xfId="1" applyFont="1" applyFill="1" applyBorder="1" applyAlignment="1">
      <alignment horizontal="distributed" vertical="center"/>
    </xf>
    <xf numFmtId="0" fontId="5" fillId="0" borderId="4" xfId="1" applyFont="1" applyFill="1" applyBorder="1" applyAlignment="1">
      <alignment horizontal="center" vertical="center" shrinkToFit="1"/>
    </xf>
    <xf numFmtId="0" fontId="12" fillId="0" borderId="3" xfId="1" applyFont="1" applyFill="1" applyBorder="1" applyAlignment="1">
      <alignment horizontal="distributed" vertical="center" wrapText="1"/>
    </xf>
    <xf numFmtId="0" fontId="12" fillId="0" borderId="4" xfId="1" applyFont="1" applyFill="1" applyBorder="1" applyAlignment="1">
      <alignment horizontal="distributed" vertical="center" wrapText="1"/>
    </xf>
    <xf numFmtId="0" fontId="17" fillId="0" borderId="4" xfId="1" applyFont="1" applyFill="1" applyBorder="1" applyAlignment="1">
      <alignment horizontal="center" vertical="center" wrapText="1"/>
    </xf>
    <xf numFmtId="0" fontId="12" fillId="0" borderId="4" xfId="1" applyFont="1" applyFill="1" applyBorder="1" applyAlignment="1">
      <alignment vertical="center" wrapText="1"/>
    </xf>
    <xf numFmtId="0" fontId="5" fillId="0" borderId="4" xfId="1" applyFont="1" applyFill="1" applyBorder="1" applyAlignment="1">
      <alignment horizontal="distributed" vertical="center" wrapText="1" justifyLastLine="1"/>
    </xf>
    <xf numFmtId="0" fontId="12" fillId="0" borderId="4" xfId="1" applyFont="1" applyFill="1" applyBorder="1" applyAlignment="1">
      <alignment horizontal="left" vertical="center" wrapText="1"/>
    </xf>
    <xf numFmtId="0" fontId="17" fillId="0" borderId="4" xfId="1" applyFont="1" applyFill="1" applyBorder="1" applyAlignment="1">
      <alignment horizontal="center" vertical="center" wrapText="1"/>
    </xf>
    <xf numFmtId="0" fontId="12" fillId="0" borderId="4" xfId="1" applyFont="1" applyFill="1" applyBorder="1" applyAlignment="1">
      <alignment horizontal="distributed" vertical="center" wrapText="1"/>
    </xf>
    <xf numFmtId="0" fontId="12" fillId="0" borderId="4" xfId="1" applyFont="1" applyFill="1" applyBorder="1" applyAlignment="1">
      <alignment vertical="center" wrapText="1"/>
    </xf>
    <xf numFmtId="0" fontId="16" fillId="0" borderId="4" xfId="1" applyFont="1" applyFill="1" applyBorder="1" applyAlignment="1">
      <alignment horizontal="distributed" vertical="center" shrinkToFit="1"/>
    </xf>
    <xf numFmtId="177" fontId="6" fillId="0" borderId="4" xfId="1" applyNumberFormat="1" applyFont="1" applyFill="1" applyBorder="1" applyAlignment="1">
      <alignment vertical="center"/>
    </xf>
    <xf numFmtId="177" fontId="6" fillId="0" borderId="5" xfId="1" applyNumberFormat="1" applyFont="1" applyFill="1" applyBorder="1" applyAlignment="1">
      <alignment vertical="center"/>
    </xf>
    <xf numFmtId="177" fontId="6" fillId="0" borderId="4" xfId="1" applyNumberFormat="1" applyFont="1" applyFill="1" applyBorder="1" applyAlignment="1">
      <alignment horizontal="right" vertical="center"/>
    </xf>
    <xf numFmtId="179" fontId="7" fillId="0" borderId="4" xfId="2" applyNumberFormat="1" applyFont="1" applyFill="1" applyBorder="1" applyAlignment="1">
      <alignment horizontal="right" vertical="center"/>
    </xf>
    <xf numFmtId="0" fontId="6" fillId="0" borderId="3" xfId="1" applyFont="1" applyFill="1" applyBorder="1" applyAlignment="1">
      <alignment horizontal="distributed" vertical="center" justifyLastLine="1"/>
    </xf>
    <xf numFmtId="0" fontId="6" fillId="0" borderId="3" xfId="1" applyFont="1" applyFill="1" applyBorder="1" applyAlignment="1">
      <alignment horizontal="distributed" vertical="center"/>
    </xf>
    <xf numFmtId="0" fontId="12" fillId="0" borderId="3" xfId="1" applyFont="1" applyFill="1" applyBorder="1" applyAlignment="1">
      <alignment horizontal="distributed" vertical="center"/>
    </xf>
    <xf numFmtId="0" fontId="5" fillId="0" borderId="3" xfId="1" applyFont="1" applyFill="1" applyBorder="1" applyAlignment="1">
      <alignment horizontal="distributed" vertical="center" wrapText="1"/>
    </xf>
    <xf numFmtId="0" fontId="6" fillId="0" borderId="1" xfId="1" applyFont="1" applyFill="1" applyBorder="1" applyAlignment="1">
      <alignment horizontal="distributed" vertical="center" shrinkToFit="1"/>
    </xf>
    <xf numFmtId="0" fontId="6" fillId="0" borderId="4" xfId="1" applyFont="1" applyFill="1" applyBorder="1" applyAlignment="1">
      <alignment horizontal="center" vertical="center"/>
    </xf>
    <xf numFmtId="0" fontId="6" fillId="0" borderId="4" xfId="1" applyFont="1" applyFill="1" applyBorder="1" applyAlignment="1">
      <alignment horizontal="distributed" vertical="center" justifyLastLine="1"/>
    </xf>
    <xf numFmtId="0" fontId="5" fillId="0" borderId="4" xfId="1" applyFont="1" applyFill="1" applyBorder="1" applyAlignment="1">
      <alignment horizontal="center" vertical="center" shrinkToFit="1"/>
    </xf>
    <xf numFmtId="0" fontId="17" fillId="0" borderId="4" xfId="1" applyFont="1" applyFill="1" applyBorder="1" applyAlignment="1">
      <alignment horizontal="distributed" vertical="center"/>
    </xf>
    <xf numFmtId="0" fontId="17" fillId="0" borderId="4" xfId="1" applyFont="1" applyFill="1" applyBorder="1" applyAlignment="1">
      <alignment horizontal="distributed" vertical="center" wrapText="1" justifyLastLine="1"/>
    </xf>
    <xf numFmtId="0" fontId="17" fillId="0" borderId="4" xfId="1" applyFont="1" applyFill="1" applyBorder="1" applyAlignment="1">
      <alignment horizontal="distributed" vertical="center" justifyLastLine="1"/>
    </xf>
    <xf numFmtId="0" fontId="5" fillId="0" borderId="4" xfId="1" applyFont="1" applyFill="1" applyBorder="1" applyAlignment="1">
      <alignment horizontal="distributed" vertical="center" wrapText="1" justifyLastLine="1"/>
    </xf>
    <xf numFmtId="0" fontId="12" fillId="0" borderId="4" xfId="1" applyFont="1" applyFill="1" applyBorder="1" applyAlignment="1">
      <alignment horizontal="left" vertical="center" wrapText="1"/>
    </xf>
    <xf numFmtId="0" fontId="17" fillId="0" borderId="4" xfId="1" applyFont="1" applyFill="1" applyBorder="1" applyAlignment="1">
      <alignment horizontal="distributed" vertical="center" wrapText="1" justifyLastLine="1" shrinkToFit="1"/>
    </xf>
    <xf numFmtId="0" fontId="7" fillId="0" borderId="0" xfId="1" applyFont="1" applyFill="1" applyBorder="1" applyAlignment="1">
      <alignment vertical="center"/>
    </xf>
    <xf numFmtId="0" fontId="18" fillId="0" borderId="0" xfId="1" applyFont="1" applyFill="1" applyBorder="1" applyAlignment="1">
      <alignment vertical="center"/>
    </xf>
    <xf numFmtId="38" fontId="6" fillId="0" borderId="0" xfId="2" applyFont="1" applyAlignment="1">
      <alignment vertical="center"/>
    </xf>
    <xf numFmtId="38" fontId="6" fillId="2" borderId="0" xfId="2" applyFont="1" applyFill="1" applyAlignment="1">
      <alignment horizontal="right" vertical="center"/>
    </xf>
    <xf numFmtId="38" fontId="6" fillId="2" borderId="0" xfId="2" applyFont="1" applyFill="1" applyAlignment="1">
      <alignment vertical="center"/>
    </xf>
    <xf numFmtId="38" fontId="6" fillId="0" borderId="0" xfId="2" applyFont="1" applyFill="1" applyAlignment="1">
      <alignment vertical="center"/>
    </xf>
    <xf numFmtId="38" fontId="5" fillId="0" borderId="4" xfId="2" applyFont="1" applyFill="1" applyBorder="1" applyAlignment="1">
      <alignment vertical="center" shrinkToFit="1"/>
    </xf>
    <xf numFmtId="38" fontId="5" fillId="0" borderId="4" xfId="2" applyFont="1" applyBorder="1" applyAlignment="1">
      <alignment horizontal="distributed" vertical="center" justifyLastLine="1" shrinkToFit="1"/>
    </xf>
    <xf numFmtId="38" fontId="5" fillId="0" borderId="4" xfId="2" applyFont="1" applyBorder="1" applyAlignment="1">
      <alignment horizontal="distributed" vertical="center"/>
    </xf>
    <xf numFmtId="38" fontId="5" fillId="0" borderId="4" xfId="2" applyFont="1" applyFill="1" applyBorder="1" applyAlignment="1">
      <alignment horizontal="distributed" vertical="center" justifyLastLine="1" shrinkToFit="1"/>
    </xf>
    <xf numFmtId="38" fontId="6" fillId="0" borderId="0" xfId="2" applyFont="1" applyFill="1" applyAlignment="1">
      <alignment horizontal="right" vertical="center"/>
    </xf>
    <xf numFmtId="38" fontId="6" fillId="0" borderId="0" xfId="2" applyFont="1" applyFill="1" applyAlignment="1">
      <alignment horizontal="left" vertical="center"/>
    </xf>
    <xf numFmtId="38" fontId="6" fillId="0" borderId="0" xfId="2" applyFont="1" applyAlignment="1">
      <alignment horizontal="left" vertical="center" indent="1"/>
    </xf>
    <xf numFmtId="38" fontId="5" fillId="0" borderId="4" xfId="2" applyFont="1" applyBorder="1" applyAlignment="1">
      <alignment horizontal="distributed" vertical="center" shrinkToFit="1"/>
    </xf>
    <xf numFmtId="38" fontId="15" fillId="0" borderId="0" xfId="2" applyFont="1" applyFill="1" applyAlignment="1">
      <alignment vertical="center"/>
    </xf>
    <xf numFmtId="0" fontId="3" fillId="0" borderId="0" xfId="1" applyFont="1" applyFill="1" applyAlignment="1">
      <alignment vertical="center"/>
    </xf>
    <xf numFmtId="38" fontId="8" fillId="0" borderId="0" xfId="2" applyFont="1" applyAlignment="1">
      <alignment vertical="center"/>
    </xf>
    <xf numFmtId="38" fontId="9" fillId="0" borderId="0" xfId="2" applyFont="1" applyAlignment="1">
      <alignment vertical="center"/>
    </xf>
    <xf numFmtId="0" fontId="34" fillId="0" borderId="0" xfId="1" applyFont="1" applyFill="1" applyAlignment="1">
      <alignment vertical="center"/>
    </xf>
    <xf numFmtId="38" fontId="9" fillId="0" borderId="0" xfId="2" applyFont="1" applyFill="1" applyAlignment="1">
      <alignment horizontal="right" vertical="center"/>
    </xf>
    <xf numFmtId="38" fontId="9" fillId="0" borderId="0" xfId="2" applyFont="1" applyFill="1" applyAlignment="1">
      <alignment vertical="center"/>
    </xf>
    <xf numFmtId="182" fontId="5" fillId="0" borderId="4" xfId="2" applyNumberFormat="1" applyFont="1" applyFill="1" applyBorder="1" applyAlignment="1">
      <alignment horizontal="right" vertical="center" shrinkToFit="1"/>
    </xf>
    <xf numFmtId="185" fontId="6" fillId="2" borderId="0" xfId="2" applyNumberFormat="1" applyFont="1" applyFill="1" applyBorder="1" applyAlignment="1">
      <alignment horizontal="right" vertical="center" shrinkToFit="1"/>
    </xf>
    <xf numFmtId="182" fontId="6" fillId="0" borderId="0" xfId="2" applyNumberFormat="1" applyFont="1" applyFill="1" applyAlignment="1">
      <alignment horizontal="right" vertical="center"/>
    </xf>
    <xf numFmtId="38" fontId="14" fillId="0" borderId="0" xfId="2" applyFont="1" applyAlignment="1">
      <alignment vertical="center"/>
    </xf>
    <xf numFmtId="38" fontId="14" fillId="0" borderId="0" xfId="2" applyFont="1" applyFill="1" applyAlignment="1">
      <alignment horizontal="right" vertical="center"/>
    </xf>
    <xf numFmtId="38" fontId="14" fillId="0" borderId="0" xfId="2" applyFont="1" applyFill="1" applyAlignment="1">
      <alignment vertical="center"/>
    </xf>
    <xf numFmtId="38" fontId="10" fillId="0" borderId="0" xfId="2" applyFont="1" applyAlignment="1">
      <alignment vertical="center"/>
    </xf>
    <xf numFmtId="0" fontId="35" fillId="0" borderId="0" xfId="1" applyFont="1" applyAlignment="1">
      <alignment vertical="center"/>
    </xf>
    <xf numFmtId="0" fontId="6" fillId="0" borderId="0" xfId="1" applyFont="1" applyAlignment="1">
      <alignment horizontal="right" vertical="center"/>
    </xf>
    <xf numFmtId="0" fontId="6" fillId="0" borderId="0" xfId="1" applyFont="1" applyAlignment="1">
      <alignment vertical="center"/>
    </xf>
    <xf numFmtId="38" fontId="35" fillId="0" borderId="0" xfId="2" applyFont="1" applyFill="1" applyBorder="1" applyAlignment="1">
      <alignment vertical="center"/>
    </xf>
    <xf numFmtId="0" fontId="35" fillId="0" borderId="0" xfId="1" applyFont="1" applyAlignment="1">
      <alignment horizontal="center" vertical="center"/>
    </xf>
    <xf numFmtId="0" fontId="35" fillId="0" borderId="4" xfId="1" applyFont="1" applyBorder="1" applyAlignment="1">
      <alignment horizontal="center" vertical="center"/>
    </xf>
    <xf numFmtId="0" fontId="6" fillId="0" borderId="0" xfId="1" applyFont="1" applyBorder="1" applyAlignment="1">
      <alignment horizontal="left" vertical="center"/>
    </xf>
    <xf numFmtId="184" fontId="35" fillId="0" borderId="0" xfId="1" applyNumberFormat="1" applyFont="1" applyFill="1" applyBorder="1" applyAlignment="1">
      <alignment vertical="center"/>
    </xf>
    <xf numFmtId="38" fontId="35" fillId="0" borderId="0" xfId="1" applyNumberFormat="1" applyFont="1" applyFill="1" applyBorder="1" applyAlignment="1">
      <alignment vertical="center"/>
    </xf>
    <xf numFmtId="0" fontId="8" fillId="0" borderId="0" xfId="1" applyFont="1" applyAlignment="1">
      <alignment vertical="center"/>
    </xf>
    <xf numFmtId="0" fontId="35" fillId="0" borderId="4" xfId="1" applyFont="1" applyBorder="1" applyAlignment="1">
      <alignment horizontal="center" vertical="center" wrapText="1"/>
    </xf>
    <xf numFmtId="0" fontId="35" fillId="0" borderId="41" xfId="1" applyFont="1" applyBorder="1" applyAlignment="1">
      <alignment horizontal="center" vertical="center"/>
    </xf>
    <xf numFmtId="0" fontId="38" fillId="0" borderId="0" xfId="1" applyFont="1" applyAlignment="1">
      <alignment vertical="center"/>
    </xf>
    <xf numFmtId="0" fontId="35" fillId="0" borderId="0" xfId="1" applyFont="1" applyAlignment="1">
      <alignment vertical="center" wrapText="1"/>
    </xf>
    <xf numFmtId="0" fontId="35" fillId="0" borderId="46" xfId="1" applyFont="1" applyBorder="1" applyAlignment="1">
      <alignment horizontal="center" vertical="center" wrapText="1"/>
    </xf>
    <xf numFmtId="0" fontId="35" fillId="0" borderId="46" xfId="1" applyFont="1" applyBorder="1" applyAlignment="1">
      <alignment horizontal="center" vertical="center"/>
    </xf>
    <xf numFmtId="0" fontId="6" fillId="0" borderId="0" xfId="1" applyFont="1" applyFill="1" applyAlignment="1">
      <alignment horizontal="left" vertical="center" indent="1"/>
    </xf>
    <xf numFmtId="38" fontId="35" fillId="0" borderId="0" xfId="2" applyFont="1" applyAlignment="1">
      <alignment vertical="center"/>
    </xf>
    <xf numFmtId="38" fontId="35" fillId="0" borderId="0" xfId="2" applyFont="1" applyFill="1" applyAlignment="1">
      <alignment vertical="center"/>
    </xf>
    <xf numFmtId="38" fontId="6" fillId="0" borderId="0" xfId="2" applyFont="1" applyAlignment="1">
      <alignment horizontal="right" vertical="center"/>
    </xf>
    <xf numFmtId="38" fontId="6" fillId="0" borderId="0" xfId="2" applyFont="1" applyAlignment="1">
      <alignment vertical="center" shrinkToFit="1"/>
    </xf>
    <xf numFmtId="38" fontId="6" fillId="0" borderId="4" xfId="2" applyFont="1" applyFill="1" applyBorder="1" applyAlignment="1">
      <alignment vertical="center"/>
    </xf>
    <xf numFmtId="38" fontId="6" fillId="0" borderId="4" xfId="2" applyFont="1" applyFill="1" applyBorder="1" applyAlignment="1">
      <alignment horizontal="center" vertical="center"/>
    </xf>
    <xf numFmtId="38" fontId="5" fillId="0" borderId="4" xfId="2" applyFont="1" applyFill="1" applyBorder="1" applyAlignment="1">
      <alignment vertical="center"/>
    </xf>
    <xf numFmtId="38" fontId="5" fillId="0" borderId="0" xfId="2" applyFont="1" applyAlignment="1">
      <alignment vertical="center"/>
    </xf>
    <xf numFmtId="38" fontId="6" fillId="0" borderId="4" xfId="2" applyFont="1" applyFill="1" applyBorder="1" applyAlignment="1">
      <alignment horizontal="center" vertical="center" shrinkToFit="1"/>
    </xf>
    <xf numFmtId="38" fontId="5" fillId="0" borderId="0" xfId="2" applyFont="1" applyAlignment="1">
      <alignment horizontal="left" vertical="center" indent="1"/>
    </xf>
    <xf numFmtId="38" fontId="37" fillId="0" borderId="0" xfId="2" applyFont="1" applyFill="1" applyAlignment="1">
      <alignment vertical="center"/>
    </xf>
    <xf numFmtId="38" fontId="8" fillId="0" borderId="0" xfId="2" applyFont="1" applyFill="1" applyAlignment="1">
      <alignment vertical="center"/>
    </xf>
    <xf numFmtId="38" fontId="6" fillId="0" borderId="0" xfId="2" applyFont="1" applyFill="1" applyAlignment="1">
      <alignment horizontal="center" vertical="center"/>
    </xf>
    <xf numFmtId="38" fontId="6" fillId="0" borderId="48" xfId="13" applyFont="1" applyFill="1" applyBorder="1" applyAlignment="1">
      <alignment vertical="center" shrinkToFit="1"/>
    </xf>
    <xf numFmtId="189" fontId="6" fillId="0" borderId="0" xfId="2" applyNumberFormat="1" applyFont="1" applyFill="1" applyAlignment="1">
      <alignment vertical="center"/>
    </xf>
    <xf numFmtId="38" fontId="6" fillId="0" borderId="3" xfId="13" applyFont="1" applyFill="1" applyBorder="1" applyAlignment="1">
      <alignment vertical="center" shrinkToFit="1"/>
    </xf>
    <xf numFmtId="38" fontId="6" fillId="0" borderId="51" xfId="2" applyFont="1" applyFill="1" applyBorder="1" applyAlignment="1">
      <alignment vertical="center"/>
    </xf>
    <xf numFmtId="178" fontId="6" fillId="0" borderId="7" xfId="2" applyNumberFormat="1" applyFont="1" applyFill="1" applyBorder="1" applyAlignment="1">
      <alignment vertical="center"/>
    </xf>
    <xf numFmtId="38" fontId="6" fillId="0" borderId="8" xfId="2" applyFont="1" applyFill="1" applyBorder="1" applyAlignment="1">
      <alignment vertical="center"/>
    </xf>
    <xf numFmtId="38" fontId="6" fillId="0" borderId="9" xfId="2" applyFont="1" applyFill="1" applyBorder="1" applyAlignment="1">
      <alignment vertical="center"/>
    </xf>
    <xf numFmtId="0" fontId="3" fillId="0" borderId="0" xfId="1" applyFont="1" applyFill="1" applyAlignment="1">
      <alignment vertical="center" wrapText="1"/>
    </xf>
    <xf numFmtId="38" fontId="6" fillId="0" borderId="52" xfId="2" applyFont="1" applyFill="1" applyBorder="1" applyAlignment="1">
      <alignment horizontal="distributed" vertical="center" shrinkToFit="1"/>
    </xf>
    <xf numFmtId="38" fontId="6" fillId="0" borderId="53" xfId="13" applyFont="1" applyFill="1" applyBorder="1" applyAlignment="1">
      <alignment vertical="center" shrinkToFit="1"/>
    </xf>
    <xf numFmtId="38" fontId="6" fillId="0" borderId="41" xfId="2" applyFont="1" applyFill="1" applyBorder="1" applyAlignment="1">
      <alignment vertical="center"/>
    </xf>
    <xf numFmtId="178" fontId="6" fillId="0" borderId="11" xfId="2" applyNumberFormat="1" applyFont="1" applyFill="1" applyBorder="1" applyAlignment="1">
      <alignment vertical="center"/>
    </xf>
    <xf numFmtId="38" fontId="6" fillId="0" borderId="5" xfId="13" applyFont="1" applyFill="1" applyBorder="1" applyAlignment="1">
      <alignment vertical="center" shrinkToFit="1"/>
    </xf>
    <xf numFmtId="38" fontId="6" fillId="0" borderId="57" xfId="13" applyFont="1" applyFill="1" applyBorder="1" applyAlignment="1">
      <alignment vertical="center" shrinkToFit="1"/>
    </xf>
    <xf numFmtId="38" fontId="6" fillId="0" borderId="1" xfId="2" applyFont="1" applyFill="1" applyBorder="1" applyAlignment="1">
      <alignment vertical="center"/>
    </xf>
    <xf numFmtId="178" fontId="6" fillId="0" borderId="3" xfId="2" applyNumberFormat="1" applyFont="1" applyFill="1" applyBorder="1" applyAlignment="1">
      <alignment vertical="center"/>
    </xf>
    <xf numFmtId="38" fontId="6" fillId="0" borderId="58" xfId="13" applyFont="1" applyFill="1" applyBorder="1" applyAlignment="1">
      <alignment vertical="center" shrinkToFit="1"/>
    </xf>
    <xf numFmtId="38" fontId="6" fillId="0" borderId="3" xfId="2" applyFont="1" applyFill="1" applyBorder="1" applyAlignment="1">
      <alignment horizontal="right" vertical="center"/>
    </xf>
    <xf numFmtId="188" fontId="6" fillId="0" borderId="3" xfId="2" applyNumberFormat="1" applyFont="1" applyFill="1" applyBorder="1" applyAlignment="1">
      <alignment vertical="center"/>
    </xf>
    <xf numFmtId="38" fontId="6" fillId="0" borderId="4" xfId="2" applyFont="1" applyFill="1" applyBorder="1" applyAlignment="1">
      <alignment horizontal="distributed" vertical="center" justifyLastLine="1" shrinkToFit="1"/>
    </xf>
    <xf numFmtId="38" fontId="6" fillId="0" borderId="60" xfId="2" applyFont="1" applyFill="1" applyBorder="1" applyAlignment="1">
      <alignment horizontal="distributed" vertical="center" justifyLastLine="1"/>
    </xf>
    <xf numFmtId="38" fontId="5" fillId="0" borderId="61" xfId="2" applyFont="1" applyFill="1" applyBorder="1" applyAlignment="1">
      <alignment vertical="center"/>
    </xf>
    <xf numFmtId="190" fontId="6" fillId="0" borderId="62" xfId="2" applyNumberFormat="1" applyFont="1" applyFill="1" applyBorder="1" applyAlignment="1">
      <alignment horizontal="right" vertical="center"/>
    </xf>
    <xf numFmtId="178" fontId="6" fillId="0" borderId="58" xfId="2" applyNumberFormat="1" applyFont="1" applyFill="1" applyBorder="1" applyAlignment="1">
      <alignment vertical="center"/>
    </xf>
    <xf numFmtId="38" fontId="5" fillId="0" borderId="63" xfId="2" applyFont="1" applyFill="1" applyBorder="1" applyAlignment="1">
      <alignment vertical="center"/>
    </xf>
    <xf numFmtId="38" fontId="6" fillId="0" borderId="3" xfId="2" applyFont="1" applyFill="1" applyBorder="1" applyAlignment="1">
      <alignment vertical="center"/>
    </xf>
    <xf numFmtId="38" fontId="5" fillId="0" borderId="63" xfId="2" applyFont="1" applyFill="1" applyBorder="1" applyAlignment="1">
      <alignment vertical="center" shrinkToFit="1"/>
    </xf>
    <xf numFmtId="38" fontId="5" fillId="0" borderId="64" xfId="2" applyFont="1" applyFill="1" applyBorder="1" applyAlignment="1">
      <alignment horizontal="left" vertical="center" wrapText="1" shrinkToFit="1"/>
    </xf>
    <xf numFmtId="38" fontId="6" fillId="0" borderId="10" xfId="2" applyFont="1" applyFill="1" applyBorder="1" applyAlignment="1">
      <alignment vertical="center"/>
    </xf>
    <xf numFmtId="38" fontId="6" fillId="0" borderId="41" xfId="2" applyFont="1" applyFill="1" applyBorder="1" applyAlignment="1">
      <alignment horizontal="distributed" vertical="center"/>
    </xf>
    <xf numFmtId="38" fontId="5" fillId="0" borderId="64" xfId="2" applyFont="1" applyFill="1" applyBorder="1" applyAlignment="1">
      <alignment vertical="center"/>
    </xf>
    <xf numFmtId="38" fontId="6" fillId="0" borderId="66" xfId="2" applyFont="1" applyFill="1" applyBorder="1" applyAlignment="1">
      <alignment horizontal="distributed" vertical="center" justifyLastLine="1"/>
    </xf>
    <xf numFmtId="38" fontId="6" fillId="0" borderId="62" xfId="2" applyFont="1" applyFill="1" applyBorder="1" applyAlignment="1">
      <alignment horizontal="distributed" vertical="center"/>
    </xf>
    <xf numFmtId="38" fontId="6" fillId="0" borderId="69" xfId="2" applyFont="1" applyFill="1" applyBorder="1" applyAlignment="1">
      <alignment horizontal="distributed" vertical="center"/>
    </xf>
    <xf numFmtId="38" fontId="6" fillId="0" borderId="71" xfId="2" applyFont="1" applyFill="1" applyBorder="1" applyAlignment="1">
      <alignment horizontal="distributed" vertical="center" justifyLastLine="1"/>
    </xf>
    <xf numFmtId="38" fontId="6" fillId="0" borderId="62" xfId="2" applyFont="1" applyFill="1" applyBorder="1" applyAlignment="1">
      <alignment horizontal="distributed" vertical="center" justifyLastLine="1"/>
    </xf>
    <xf numFmtId="38" fontId="6" fillId="0" borderId="58" xfId="2" applyFont="1" applyFill="1" applyBorder="1" applyAlignment="1">
      <alignment horizontal="distributed" vertical="center" justifyLastLine="1"/>
    </xf>
    <xf numFmtId="38" fontId="6" fillId="0" borderId="0" xfId="2" applyFont="1" applyFill="1" applyBorder="1" applyAlignment="1">
      <alignment vertical="center" shrinkToFit="1"/>
    </xf>
    <xf numFmtId="0" fontId="5" fillId="0" borderId="0" xfId="1" applyFont="1" applyFill="1" applyBorder="1" applyAlignment="1">
      <alignment horizontal="distributed" vertical="center"/>
    </xf>
    <xf numFmtId="38" fontId="6" fillId="0" borderId="0" xfId="2" applyFont="1" applyFill="1" applyBorder="1" applyAlignment="1">
      <alignment horizontal="left" vertical="center"/>
    </xf>
    <xf numFmtId="38" fontId="6" fillId="0" borderId="4" xfId="2" applyFont="1" applyFill="1" applyBorder="1" applyAlignment="1">
      <alignment vertical="center" shrinkToFit="1"/>
    </xf>
    <xf numFmtId="38" fontId="6" fillId="0" borderId="0" xfId="2" applyFont="1" applyFill="1" applyAlignment="1">
      <alignment horizontal="left" vertical="center" indent="2"/>
    </xf>
    <xf numFmtId="38" fontId="6" fillId="0" borderId="76" xfId="2" applyFont="1" applyFill="1" applyBorder="1" applyAlignment="1">
      <alignment vertical="center" shrinkToFit="1"/>
    </xf>
    <xf numFmtId="38" fontId="6" fillId="0" borderId="58" xfId="2" applyFont="1" applyFill="1" applyBorder="1" applyAlignment="1">
      <alignment vertical="center" shrinkToFit="1"/>
    </xf>
    <xf numFmtId="38" fontId="6" fillId="0" borderId="4" xfId="2" applyFont="1" applyFill="1" applyBorder="1" applyAlignment="1">
      <alignment horizontal="distributed" vertical="center"/>
    </xf>
    <xf numFmtId="38" fontId="7" fillId="0" borderId="4" xfId="2" applyFont="1" applyFill="1" applyBorder="1" applyAlignment="1">
      <alignment vertical="center" shrinkToFit="1"/>
    </xf>
    <xf numFmtId="38" fontId="6" fillId="0" borderId="77" xfId="2" applyFont="1" applyFill="1" applyBorder="1" applyAlignment="1">
      <alignment horizontal="center" vertical="center"/>
    </xf>
    <xf numFmtId="38" fontId="6" fillId="0" borderId="6" xfId="2" applyFont="1" applyFill="1" applyBorder="1" applyAlignment="1">
      <alignment horizontal="right" vertical="center"/>
    </xf>
    <xf numFmtId="38" fontId="6" fillId="0" borderId="6" xfId="2" applyFont="1" applyFill="1" applyBorder="1" applyAlignment="1">
      <alignment vertical="center"/>
    </xf>
    <xf numFmtId="38" fontId="6" fillId="0" borderId="0" xfId="2" applyFont="1" applyFill="1" applyBorder="1" applyAlignment="1">
      <alignment horizontal="right" vertical="center"/>
    </xf>
    <xf numFmtId="38" fontId="6" fillId="0" borderId="0" xfId="2" applyFont="1" applyFill="1" applyBorder="1" applyAlignment="1">
      <alignment vertical="center"/>
    </xf>
    <xf numFmtId="38" fontId="6" fillId="0" borderId="0" xfId="2" applyFont="1" applyFill="1" applyBorder="1" applyAlignment="1">
      <alignment horizontal="center" vertical="center"/>
    </xf>
    <xf numFmtId="38" fontId="6" fillId="0" borderId="0" xfId="2" applyFont="1" applyFill="1" applyAlignment="1">
      <alignment horizontal="left" vertical="center" indent="1"/>
    </xf>
    <xf numFmtId="188" fontId="6" fillId="0" borderId="0" xfId="2" applyNumberFormat="1" applyFont="1" applyFill="1" applyBorder="1" applyAlignment="1">
      <alignment vertical="center"/>
    </xf>
    <xf numFmtId="188" fontId="6" fillId="0" borderId="9" xfId="2" applyNumberFormat="1" applyFont="1" applyFill="1" applyBorder="1" applyAlignment="1">
      <alignment vertical="center"/>
    </xf>
    <xf numFmtId="38" fontId="5" fillId="0" borderId="0" xfId="2" applyFont="1" applyFill="1" applyBorder="1" applyAlignment="1">
      <alignment vertical="center" justifyLastLine="1" shrinkToFit="1"/>
    </xf>
    <xf numFmtId="38" fontId="5" fillId="0" borderId="9" xfId="2" applyFont="1" applyFill="1" applyBorder="1" applyAlignment="1">
      <alignment vertical="center" justifyLastLine="1" shrinkToFit="1"/>
    </xf>
    <xf numFmtId="38" fontId="10" fillId="0" borderId="0" xfId="2" applyFont="1" applyFill="1" applyAlignment="1">
      <alignment vertical="center"/>
    </xf>
    <xf numFmtId="0" fontId="6" fillId="0" borderId="0" xfId="1" applyFont="1" applyFill="1"/>
    <xf numFmtId="0" fontId="42" fillId="0" borderId="0" xfId="1" applyFont="1" applyFill="1"/>
    <xf numFmtId="0" fontId="5" fillId="0" borderId="4" xfId="1" applyFont="1" applyFill="1" applyBorder="1" applyAlignment="1">
      <alignment horizontal="distributed" vertical="center"/>
    </xf>
    <xf numFmtId="0" fontId="3" fillId="0" borderId="0" xfId="1" applyFont="1" applyFill="1"/>
    <xf numFmtId="181" fontId="6" fillId="0" borderId="4" xfId="1" applyNumberFormat="1" applyFont="1" applyFill="1" applyBorder="1" applyAlignment="1">
      <alignment horizontal="right" vertical="center"/>
    </xf>
    <xf numFmtId="38" fontId="17" fillId="0" borderId="74" xfId="2" applyFont="1" applyFill="1" applyBorder="1" applyAlignment="1">
      <alignment horizontal="right" vertical="center"/>
    </xf>
    <xf numFmtId="0" fontId="6" fillId="0" borderId="4" xfId="1" applyFont="1" applyFill="1" applyBorder="1" applyAlignment="1">
      <alignment horizontal="distributed" vertical="center" wrapText="1" justifyLastLine="1"/>
    </xf>
    <xf numFmtId="38" fontId="6" fillId="0" borderId="0" xfId="2" applyFont="1" applyFill="1" applyAlignment="1">
      <alignment vertical="center" shrinkToFit="1"/>
    </xf>
    <xf numFmtId="184" fontId="6" fillId="0" borderId="4" xfId="2" applyNumberFormat="1" applyFont="1" applyFill="1" applyBorder="1" applyAlignment="1">
      <alignment horizontal="right" vertical="center" shrinkToFit="1"/>
    </xf>
    <xf numFmtId="184" fontId="6" fillId="0" borderId="62" xfId="2" applyNumberFormat="1" applyFont="1" applyFill="1" applyBorder="1" applyAlignment="1">
      <alignment vertical="center" shrinkToFit="1"/>
    </xf>
    <xf numFmtId="0" fontId="6" fillId="0" borderId="76" xfId="14" applyFont="1" applyFill="1" applyBorder="1" applyAlignment="1">
      <alignment horizontal="center" vertical="center" shrinkToFit="1"/>
    </xf>
    <xf numFmtId="38" fontId="6" fillId="0" borderId="4" xfId="2" applyFont="1" applyFill="1" applyBorder="1" applyAlignment="1">
      <alignment horizontal="right" vertical="center" shrinkToFit="1"/>
    </xf>
    <xf numFmtId="38" fontId="6" fillId="0" borderId="3" xfId="2" applyFont="1" applyFill="1" applyBorder="1" applyAlignment="1">
      <alignment vertical="center" shrinkToFit="1"/>
    </xf>
    <xf numFmtId="38" fontId="6" fillId="0" borderId="62" xfId="2" applyFont="1" applyFill="1" applyBorder="1" applyAlignment="1">
      <alignment vertical="center" shrinkToFit="1"/>
    </xf>
    <xf numFmtId="38" fontId="6" fillId="0" borderId="76" xfId="2" applyFont="1" applyFill="1" applyBorder="1" applyAlignment="1">
      <alignment horizontal="center" vertical="center" shrinkToFit="1"/>
    </xf>
    <xf numFmtId="184" fontId="6" fillId="0" borderId="4" xfId="2" applyNumberFormat="1" applyFont="1" applyFill="1" applyBorder="1" applyAlignment="1">
      <alignment vertical="center" shrinkToFit="1"/>
    </xf>
    <xf numFmtId="184" fontId="6" fillId="0" borderId="78" xfId="2" applyNumberFormat="1" applyFont="1" applyFill="1" applyBorder="1" applyAlignment="1">
      <alignment vertical="center" shrinkToFit="1"/>
    </xf>
    <xf numFmtId="184" fontId="6" fillId="0" borderId="76" xfId="2" applyNumberFormat="1" applyFont="1" applyFill="1" applyBorder="1" applyAlignment="1">
      <alignment vertical="center" shrinkToFit="1"/>
    </xf>
    <xf numFmtId="0" fontId="37" fillId="0" borderId="0" xfId="1" applyFont="1" applyFill="1" applyAlignment="1">
      <alignment vertical="center"/>
    </xf>
    <xf numFmtId="38" fontId="6" fillId="0" borderId="0" xfId="2" applyFont="1" applyFill="1" applyBorder="1" applyAlignment="1">
      <alignment vertical="center" wrapText="1"/>
    </xf>
    <xf numFmtId="38" fontId="6" fillId="0" borderId="13" xfId="2" applyFont="1" applyFill="1" applyBorder="1" applyAlignment="1">
      <alignment vertical="center" shrinkToFit="1"/>
    </xf>
    <xf numFmtId="38" fontId="6" fillId="0" borderId="47" xfId="2" applyFont="1" applyFill="1" applyBorder="1" applyAlignment="1">
      <alignment vertical="center" shrinkToFit="1"/>
    </xf>
    <xf numFmtId="38" fontId="6" fillId="0" borderId="4" xfId="2" applyFont="1" applyFill="1" applyBorder="1" applyAlignment="1">
      <alignment horizontal="distributed" vertical="center" justifyLastLine="1"/>
    </xf>
    <xf numFmtId="0" fontId="6" fillId="0" borderId="0" xfId="14" applyFont="1" applyFill="1" applyAlignment="1">
      <alignment vertical="center"/>
    </xf>
    <xf numFmtId="0" fontId="6" fillId="0" borderId="0" xfId="14" applyFont="1" applyFill="1" applyBorder="1" applyAlignment="1">
      <alignment vertical="center"/>
    </xf>
    <xf numFmtId="38" fontId="7" fillId="0" borderId="0" xfId="2" applyFont="1" applyFill="1" applyAlignment="1">
      <alignment vertical="center"/>
    </xf>
    <xf numFmtId="0" fontId="18" fillId="0" borderId="0" xfId="1" applyFont="1" applyFill="1" applyAlignment="1">
      <alignment vertical="center"/>
    </xf>
    <xf numFmtId="0" fontId="7" fillId="0" borderId="0" xfId="1" applyFont="1" applyFill="1" applyAlignment="1">
      <alignment horizontal="left" vertical="center"/>
    </xf>
    <xf numFmtId="0" fontId="6" fillId="0" borderId="0" xfId="2" applyNumberFormat="1" applyFont="1" applyFill="1" applyAlignment="1">
      <alignment vertical="center"/>
    </xf>
    <xf numFmtId="38" fontId="7" fillId="0" borderId="5" xfId="2" applyFont="1" applyFill="1" applyBorder="1" applyAlignment="1">
      <alignment horizontal="center" vertical="center"/>
    </xf>
    <xf numFmtId="38" fontId="11" fillId="0" borderId="0" xfId="2" applyFont="1" applyFill="1" applyAlignment="1">
      <alignment vertical="center"/>
    </xf>
    <xf numFmtId="0" fontId="43" fillId="0" borderId="0" xfId="1" applyFont="1" applyFill="1" applyAlignment="1">
      <alignment vertical="center"/>
    </xf>
    <xf numFmtId="0" fontId="5" fillId="0" borderId="0" xfId="1" applyFont="1" applyFill="1" applyAlignment="1">
      <alignment horizontal="left" vertical="center"/>
    </xf>
    <xf numFmtId="0" fontId="7" fillId="0" borderId="0" xfId="1" applyFont="1" applyFill="1" applyAlignment="1">
      <alignment horizontal="left" vertical="center" shrinkToFit="1"/>
    </xf>
    <xf numFmtId="38" fontId="7" fillId="0" borderId="0" xfId="2" applyFont="1" applyFill="1" applyAlignment="1">
      <alignment horizontal="right" vertical="center"/>
    </xf>
    <xf numFmtId="38" fontId="7" fillId="0" borderId="0" xfId="2" applyFont="1" applyFill="1" applyAlignment="1">
      <alignment vertical="center" wrapText="1"/>
    </xf>
    <xf numFmtId="38" fontId="17" fillId="0" borderId="0" xfId="2" applyFont="1" applyFill="1" applyAlignment="1">
      <alignment vertical="center"/>
    </xf>
    <xf numFmtId="38" fontId="6" fillId="0" borderId="0" xfId="2" applyFont="1" applyFill="1" applyAlignment="1">
      <alignment vertical="center" wrapText="1"/>
    </xf>
    <xf numFmtId="38" fontId="5" fillId="0" borderId="0" xfId="2" applyFont="1" applyFill="1" applyAlignment="1">
      <alignment vertical="center"/>
    </xf>
    <xf numFmtId="38" fontId="17" fillId="0" borderId="1" xfId="2" applyFont="1" applyFill="1" applyBorder="1" applyAlignment="1">
      <alignment horizontal="distributed" vertical="center"/>
    </xf>
    <xf numFmtId="38" fontId="17" fillId="0" borderId="57" xfId="2" applyFont="1" applyFill="1" applyBorder="1" applyAlignment="1">
      <alignment horizontal="distributed" vertical="center"/>
    </xf>
    <xf numFmtId="38" fontId="17" fillId="0" borderId="77" xfId="2" applyFont="1" applyFill="1" applyBorder="1" applyAlignment="1">
      <alignment horizontal="distributed" vertical="center"/>
    </xf>
    <xf numFmtId="38" fontId="17" fillId="0" borderId="76" xfId="2" applyFont="1" applyFill="1" applyBorder="1" applyAlignment="1">
      <alignment horizontal="distributed" vertical="center"/>
    </xf>
    <xf numFmtId="38" fontId="16" fillId="0" borderId="77" xfId="2" applyFont="1" applyFill="1" applyBorder="1" applyAlignment="1">
      <alignment horizontal="distributed" vertical="center" wrapText="1" shrinkToFit="1"/>
    </xf>
    <xf numFmtId="38" fontId="7" fillId="0" borderId="0" xfId="2" applyFont="1" applyFill="1" applyAlignment="1">
      <alignment horizontal="left" vertical="center" indent="1"/>
    </xf>
    <xf numFmtId="0" fontId="6" fillId="0" borderId="4" xfId="1" applyFont="1" applyFill="1" applyBorder="1" applyAlignment="1">
      <alignment horizontal="distributed" vertical="center" shrinkToFit="1"/>
    </xf>
    <xf numFmtId="0" fontId="6" fillId="0" borderId="48" xfId="1" quotePrefix="1" applyFont="1" applyFill="1" applyBorder="1" applyAlignment="1">
      <alignment horizontal="right" vertical="center"/>
    </xf>
    <xf numFmtId="3" fontId="6" fillId="0" borderId="57" xfId="1" applyNumberFormat="1" applyFont="1" applyFill="1" applyBorder="1" applyAlignment="1">
      <alignment vertical="center"/>
    </xf>
    <xf numFmtId="0" fontId="6" fillId="0" borderId="0" xfId="1" applyFont="1" applyFill="1" applyBorder="1" applyAlignment="1">
      <alignment vertical="center" wrapText="1"/>
    </xf>
    <xf numFmtId="0" fontId="6" fillId="0" borderId="76" xfId="1" applyFont="1" applyFill="1" applyBorder="1" applyAlignment="1">
      <alignment horizontal="distributed" vertical="center" justifyLastLine="1"/>
    </xf>
    <xf numFmtId="0" fontId="8" fillId="0" borderId="0" xfId="1" applyFont="1" applyFill="1" applyAlignment="1">
      <alignment horizontal="left" vertical="center"/>
    </xf>
    <xf numFmtId="0" fontId="6" fillId="0" borderId="0" xfId="1" applyFont="1" applyFill="1" applyBorder="1" applyAlignment="1">
      <alignment horizontal="right" vertical="center"/>
    </xf>
    <xf numFmtId="0" fontId="6" fillId="0" borderId="10" xfId="1" applyFont="1" applyFill="1" applyBorder="1" applyAlignment="1">
      <alignment horizontal="right" vertical="center"/>
    </xf>
    <xf numFmtId="3" fontId="6" fillId="0" borderId="1" xfId="1" applyNumberFormat="1" applyFont="1" applyFill="1" applyBorder="1" applyAlignment="1">
      <alignment horizontal="right" vertical="center" shrinkToFit="1"/>
    </xf>
    <xf numFmtId="3" fontId="6" fillId="0" borderId="4" xfId="1" applyNumberFormat="1" applyFont="1" applyFill="1" applyBorder="1" applyAlignment="1">
      <alignment horizontal="right" vertical="center" shrinkToFit="1"/>
    </xf>
    <xf numFmtId="3" fontId="6" fillId="0" borderId="3" xfId="1" applyNumberFormat="1" applyFont="1" applyFill="1" applyBorder="1" applyAlignment="1">
      <alignment horizontal="right" vertical="center" shrinkToFit="1"/>
    </xf>
    <xf numFmtId="0" fontId="12" fillId="0" borderId="76" xfId="1" applyFont="1" applyFill="1" applyBorder="1" applyAlignment="1">
      <alignment horizontal="distributed" vertical="center" wrapText="1" justifyLastLine="1" shrinkToFit="1"/>
    </xf>
    <xf numFmtId="0" fontId="12" fillId="0" borderId="76" xfId="1" applyFont="1" applyFill="1" applyBorder="1" applyAlignment="1">
      <alignment horizontal="distributed" vertical="center" justifyLastLine="1" shrinkToFit="1"/>
    </xf>
    <xf numFmtId="0" fontId="12" fillId="0" borderId="58" xfId="1" applyFont="1" applyFill="1" applyBorder="1" applyAlignment="1">
      <alignment horizontal="distributed" vertical="center" justifyLastLine="1" shrinkToFit="1"/>
    </xf>
    <xf numFmtId="0" fontId="8" fillId="0" borderId="0" xfId="1" applyFont="1" applyFill="1" applyBorder="1" applyAlignment="1">
      <alignment vertical="center"/>
    </xf>
    <xf numFmtId="0" fontId="7" fillId="0" borderId="10" xfId="1" applyFont="1" applyFill="1" applyBorder="1" applyAlignment="1">
      <alignment horizontal="right" vertical="center"/>
    </xf>
    <xf numFmtId="3" fontId="7" fillId="0" borderId="0" xfId="1" applyNumberFormat="1" applyFont="1" applyFill="1" applyAlignment="1">
      <alignment vertical="center"/>
    </xf>
    <xf numFmtId="180" fontId="6" fillId="0" borderId="4" xfId="1" applyNumberFormat="1" applyFont="1" applyFill="1" applyBorder="1" applyAlignment="1">
      <alignment horizontal="right" vertical="center"/>
    </xf>
    <xf numFmtId="194" fontId="6" fillId="0" borderId="4" xfId="1" applyNumberFormat="1" applyFont="1" applyFill="1" applyBorder="1" applyAlignment="1">
      <alignment horizontal="right" vertical="center"/>
    </xf>
    <xf numFmtId="193" fontId="6" fillId="0" borderId="3" xfId="1" applyNumberFormat="1" applyFont="1" applyFill="1" applyBorder="1" applyAlignment="1">
      <alignment vertical="center"/>
    </xf>
    <xf numFmtId="0" fontId="7" fillId="0" borderId="4" xfId="1" applyFont="1" applyFill="1" applyBorder="1" applyAlignment="1">
      <alignment horizontal="distributed" vertical="center" wrapText="1" justifyLastLine="1" shrinkToFit="1"/>
    </xf>
    <xf numFmtId="0" fontId="44" fillId="0" borderId="0" xfId="1" applyFont="1" applyFill="1" applyAlignment="1">
      <alignment vertical="center"/>
    </xf>
    <xf numFmtId="0" fontId="7" fillId="0" borderId="0" xfId="1" applyFont="1" applyFill="1" applyBorder="1" applyAlignment="1">
      <alignment horizontal="right" vertical="center"/>
    </xf>
    <xf numFmtId="0" fontId="7" fillId="0" borderId="0" xfId="1" applyFont="1" applyFill="1" applyBorder="1" applyAlignment="1">
      <alignment vertical="center" shrinkToFit="1"/>
    </xf>
    <xf numFmtId="0" fontId="3" fillId="0" borderId="0" xfId="1" applyFont="1" applyFill="1" applyBorder="1" applyAlignment="1">
      <alignment vertical="center"/>
    </xf>
    <xf numFmtId="193" fontId="7" fillId="0" borderId="0" xfId="1" applyNumberFormat="1" applyFont="1" applyFill="1" applyBorder="1" applyAlignment="1">
      <alignment vertical="center" wrapText="1"/>
    </xf>
    <xf numFmtId="0" fontId="7" fillId="0" borderId="0" xfId="1" applyFont="1" applyFill="1" applyBorder="1" applyAlignment="1">
      <alignment horizontal="center" vertical="center"/>
    </xf>
    <xf numFmtId="0" fontId="7" fillId="0" borderId="9" xfId="1" applyFont="1" applyFill="1" applyBorder="1" applyAlignment="1">
      <alignment vertical="center"/>
    </xf>
    <xf numFmtId="0" fontId="7" fillId="0" borderId="0" xfId="1" applyFont="1" applyFill="1" applyBorder="1" applyAlignment="1">
      <alignment horizontal="center" vertical="center" wrapText="1"/>
    </xf>
    <xf numFmtId="0" fontId="7" fillId="0" borderId="10" xfId="1" applyFont="1" applyFill="1" applyBorder="1" applyAlignment="1">
      <alignment vertical="center" shrinkToFit="1"/>
    </xf>
    <xf numFmtId="3" fontId="7" fillId="0" borderId="4" xfId="1" applyNumberFormat="1" applyFont="1" applyFill="1" applyBorder="1" applyAlignment="1">
      <alignment vertical="center" shrinkToFit="1"/>
    </xf>
    <xf numFmtId="0" fontId="7" fillId="0" borderId="1" xfId="1" applyFont="1" applyFill="1" applyBorder="1" applyAlignment="1">
      <alignment vertical="center" shrinkToFit="1"/>
    </xf>
    <xf numFmtId="193" fontId="7" fillId="0" borderId="4" xfId="1" applyNumberFormat="1" applyFont="1" applyFill="1" applyBorder="1" applyAlignment="1">
      <alignment vertical="center" wrapText="1"/>
    </xf>
    <xf numFmtId="0" fontId="7" fillId="0" borderId="41" xfId="1" applyFont="1" applyFill="1" applyBorder="1" applyAlignment="1">
      <alignment horizontal="center" vertical="center" wrapText="1"/>
    </xf>
    <xf numFmtId="0" fontId="7" fillId="0" borderId="0" xfId="1" applyFont="1" applyFill="1" applyBorder="1" applyAlignment="1">
      <alignment horizontal="center" vertical="center" shrinkToFit="1"/>
    </xf>
    <xf numFmtId="3" fontId="7" fillId="0" borderId="0" xfId="1" applyNumberFormat="1" applyFont="1" applyFill="1" applyBorder="1" applyAlignment="1">
      <alignment horizontal="right" vertical="center"/>
    </xf>
    <xf numFmtId="10" fontId="7" fillId="0" borderId="0" xfId="1" applyNumberFormat="1" applyFont="1" applyFill="1" applyBorder="1" applyAlignment="1">
      <alignment vertical="center"/>
    </xf>
    <xf numFmtId="10" fontId="7" fillId="0" borderId="4" xfId="1" applyNumberFormat="1" applyFont="1" applyFill="1" applyBorder="1" applyAlignment="1">
      <alignment vertical="center"/>
    </xf>
    <xf numFmtId="0" fontId="7" fillId="0" borderId="1" xfId="1" applyFont="1" applyFill="1" applyBorder="1" applyAlignment="1">
      <alignment horizontal="center" vertical="center" shrinkToFit="1"/>
    </xf>
    <xf numFmtId="38" fontId="7" fillId="0" borderId="4" xfId="2" applyFont="1" applyFill="1" applyBorder="1" applyAlignment="1">
      <alignment vertical="center"/>
    </xf>
    <xf numFmtId="0" fontId="7" fillId="0" borderId="1" xfId="1" applyFont="1" applyFill="1" applyBorder="1" applyAlignment="1">
      <alignment vertical="center"/>
    </xf>
    <xf numFmtId="3" fontId="7" fillId="0" borderId="4" xfId="1" applyNumberFormat="1" applyFont="1" applyFill="1" applyBorder="1" applyAlignment="1">
      <alignment horizontal="right" vertical="center"/>
    </xf>
    <xf numFmtId="3" fontId="7" fillId="0" borderId="4" xfId="1" applyNumberFormat="1" applyFont="1" applyFill="1" applyBorder="1" applyAlignment="1">
      <alignment vertical="center"/>
    </xf>
    <xf numFmtId="0" fontId="3" fillId="0" borderId="0" xfId="1" applyFont="1" applyFill="1" applyAlignment="1">
      <alignment horizontal="right" vertical="center"/>
    </xf>
    <xf numFmtId="38" fontId="7" fillId="0" borderId="0" xfId="2" applyFont="1" applyFill="1" applyAlignment="1">
      <alignment horizontal="left" vertical="center"/>
    </xf>
    <xf numFmtId="178" fontId="7" fillId="0" borderId="4" xfId="2" applyNumberFormat="1" applyFont="1" applyFill="1" applyBorder="1" applyAlignment="1">
      <alignment horizontal="right" vertical="center"/>
    </xf>
    <xf numFmtId="38" fontId="7" fillId="0" borderId="9" xfId="2" applyFont="1" applyFill="1" applyBorder="1" applyAlignment="1">
      <alignment horizontal="center" vertical="center" wrapText="1" shrinkToFit="1"/>
    </xf>
    <xf numFmtId="38" fontId="17" fillId="0" borderId="4" xfId="2" applyFont="1" applyFill="1" applyBorder="1" applyAlignment="1">
      <alignment horizontal="center" vertical="center" wrapText="1" shrinkToFit="1"/>
    </xf>
    <xf numFmtId="38" fontId="17" fillId="0" borderId="4" xfId="2" applyFont="1" applyFill="1" applyBorder="1" applyAlignment="1">
      <alignment horizontal="center" vertical="center" wrapText="1"/>
    </xf>
    <xf numFmtId="178" fontId="6" fillId="0" borderId="4" xfId="2" applyNumberFormat="1" applyFont="1" applyFill="1" applyBorder="1" applyAlignment="1">
      <alignment horizontal="right" vertical="center"/>
    </xf>
    <xf numFmtId="178" fontId="7" fillId="0" borderId="3" xfId="2" applyNumberFormat="1" applyFont="1" applyFill="1" applyBorder="1" applyAlignment="1">
      <alignment vertical="center"/>
    </xf>
    <xf numFmtId="38" fontId="45" fillId="0" borderId="4" xfId="2" applyFont="1" applyFill="1" applyBorder="1" applyAlignment="1">
      <alignment horizontal="center" vertical="center" wrapText="1"/>
    </xf>
    <xf numFmtId="38" fontId="45" fillId="0" borderId="4" xfId="2" applyFont="1" applyFill="1" applyBorder="1" applyAlignment="1">
      <alignment horizontal="center" vertical="center" wrapText="1" shrinkToFit="1"/>
    </xf>
    <xf numFmtId="38" fontId="17" fillId="0" borderId="3" xfId="2" applyFont="1" applyFill="1" applyBorder="1" applyAlignment="1">
      <alignment horizontal="center" vertical="center" wrapText="1"/>
    </xf>
    <xf numFmtId="38" fontId="6" fillId="0" borderId="2" xfId="2" applyFont="1" applyFill="1" applyBorder="1" applyAlignment="1">
      <alignment horizontal="right" vertical="center"/>
    </xf>
    <xf numFmtId="38" fontId="7" fillId="0" borderId="2" xfId="2" applyFont="1" applyFill="1" applyBorder="1" applyAlignment="1">
      <alignment horizontal="right" vertical="center"/>
    </xf>
    <xf numFmtId="38" fontId="7" fillId="0" borderId="2" xfId="2" applyFont="1" applyFill="1" applyBorder="1" applyAlignment="1">
      <alignment vertical="center"/>
    </xf>
    <xf numFmtId="38" fontId="6" fillId="0" borderId="0" xfId="2" applyFont="1" applyFill="1" applyBorder="1" applyAlignment="1">
      <alignment horizontal="center" vertical="center" wrapText="1" shrinkToFit="1"/>
    </xf>
    <xf numFmtId="178" fontId="7" fillId="0" borderId="4" xfId="2" applyNumberFormat="1" applyFont="1" applyFill="1" applyBorder="1" applyAlignment="1">
      <alignment horizontal="right" vertical="center" shrinkToFit="1"/>
    </xf>
    <xf numFmtId="38" fontId="7" fillId="0" borderId="4" xfId="2" applyFont="1" applyFill="1" applyBorder="1" applyAlignment="1">
      <alignment horizontal="distributed" vertical="center"/>
    </xf>
    <xf numFmtId="38" fontId="6" fillId="0" borderId="77" xfId="2" applyFont="1" applyFill="1" applyBorder="1" applyAlignment="1">
      <alignment horizontal="distributed" vertical="center" justifyLastLine="1" shrinkToFit="1"/>
    </xf>
    <xf numFmtId="38" fontId="17" fillId="0" borderId="4" xfId="2" applyFont="1" applyFill="1" applyBorder="1" applyAlignment="1">
      <alignment horizontal="center" vertical="center" shrinkToFit="1"/>
    </xf>
    <xf numFmtId="178" fontId="6" fillId="0" borderId="76" xfId="2" applyNumberFormat="1" applyFont="1" applyFill="1" applyBorder="1" applyAlignment="1">
      <alignment horizontal="right" vertical="center" shrinkToFit="1"/>
    </xf>
    <xf numFmtId="178" fontId="7" fillId="0" borderId="76" xfId="2" applyNumberFormat="1" applyFont="1" applyFill="1" applyBorder="1" applyAlignment="1">
      <alignment horizontal="right" vertical="center" shrinkToFit="1"/>
    </xf>
    <xf numFmtId="38" fontId="7" fillId="0" borderId="62" xfId="2" applyFont="1" applyFill="1" applyBorder="1" applyAlignment="1">
      <alignment horizontal="distributed" vertical="center"/>
    </xf>
    <xf numFmtId="38" fontId="7" fillId="0" borderId="76" xfId="2" applyFont="1" applyFill="1" applyBorder="1" applyAlignment="1">
      <alignment horizontal="center" vertical="center" shrinkToFit="1"/>
    </xf>
    <xf numFmtId="38" fontId="7" fillId="0" borderId="62" xfId="2" applyFont="1" applyFill="1" applyBorder="1" applyAlignment="1">
      <alignment horizontal="center" vertical="center" shrinkToFit="1"/>
    </xf>
    <xf numFmtId="38" fontId="7" fillId="0" borderId="0" xfId="2" applyFont="1" applyFill="1" applyBorder="1" applyAlignment="1">
      <alignment horizontal="center" vertical="center"/>
    </xf>
    <xf numFmtId="38" fontId="7" fillId="0" borderId="0" xfId="2" applyFont="1" applyFill="1" applyBorder="1" applyAlignment="1">
      <alignment horizontal="distributed" vertical="center"/>
    </xf>
    <xf numFmtId="0" fontId="3" fillId="0" borderId="79" xfId="1" applyFont="1" applyFill="1" applyBorder="1" applyAlignment="1">
      <alignment vertical="center"/>
    </xf>
    <xf numFmtId="0" fontId="18" fillId="0" borderId="79" xfId="1" applyFont="1" applyFill="1" applyBorder="1" applyAlignment="1">
      <alignment vertical="center"/>
    </xf>
    <xf numFmtId="38" fontId="7" fillId="0" borderId="0" xfId="2" applyFont="1" applyFill="1" applyBorder="1" applyAlignment="1">
      <alignment horizontal="right" vertical="center"/>
    </xf>
    <xf numFmtId="0" fontId="18" fillId="0" borderId="80" xfId="1" applyFont="1" applyFill="1" applyBorder="1" applyAlignment="1">
      <alignment vertical="center" shrinkToFit="1"/>
    </xf>
    <xf numFmtId="38" fontId="7" fillId="0" borderId="80" xfId="2" applyFont="1" applyFill="1" applyBorder="1" applyAlignment="1">
      <alignment vertical="center"/>
    </xf>
    <xf numFmtId="178" fontId="6" fillId="0" borderId="4" xfId="2" applyNumberFormat="1" applyFont="1" applyFill="1" applyBorder="1" applyAlignment="1">
      <alignment horizontal="right" vertical="center" shrinkToFit="1"/>
    </xf>
    <xf numFmtId="38" fontId="17" fillId="0" borderId="62" xfId="2" applyFont="1" applyFill="1" applyBorder="1" applyAlignment="1">
      <alignment horizontal="distributed" vertical="center"/>
    </xf>
    <xf numFmtId="38" fontId="7" fillId="0" borderId="77" xfId="2" applyFont="1" applyFill="1" applyBorder="1" applyAlignment="1">
      <alignment horizontal="center" vertical="center" shrinkToFit="1"/>
    </xf>
    <xf numFmtId="38" fontId="6" fillId="0" borderId="77" xfId="2" applyFont="1" applyFill="1" applyBorder="1" applyAlignment="1">
      <alignment horizontal="center" vertical="center" shrinkToFit="1"/>
    </xf>
    <xf numFmtId="38" fontId="6" fillId="0" borderId="60" xfId="2" applyFont="1" applyFill="1" applyBorder="1" applyAlignment="1">
      <alignment horizontal="right" vertical="center" shrinkToFit="1"/>
    </xf>
    <xf numFmtId="38" fontId="7" fillId="0" borderId="60" xfId="2" applyFont="1" applyFill="1" applyBorder="1" applyAlignment="1">
      <alignment horizontal="right" vertical="center" shrinkToFit="1"/>
    </xf>
    <xf numFmtId="38" fontId="17" fillId="0" borderId="60" xfId="2" applyFont="1" applyFill="1" applyBorder="1" applyAlignment="1">
      <alignment horizontal="distributed" vertical="center"/>
    </xf>
    <xf numFmtId="38" fontId="7" fillId="0" borderId="79" xfId="2" applyFont="1" applyFill="1" applyBorder="1" applyAlignment="1">
      <alignment horizontal="right" vertical="center"/>
    </xf>
    <xf numFmtId="38" fontId="20" fillId="0" borderId="0" xfId="2" applyFont="1" applyFill="1" applyAlignment="1">
      <alignment vertical="center"/>
    </xf>
    <xf numFmtId="195" fontId="6" fillId="0" borderId="0" xfId="2" applyNumberFormat="1" applyFont="1" applyFill="1" applyBorder="1" applyAlignment="1">
      <alignment vertical="center" shrinkToFit="1"/>
    </xf>
    <xf numFmtId="38" fontId="5" fillId="0" borderId="0" xfId="2" applyFont="1" applyFill="1" applyBorder="1" applyAlignment="1">
      <alignment horizontal="distributed" vertical="center"/>
    </xf>
    <xf numFmtId="38" fontId="5" fillId="0" borderId="0" xfId="2" applyFont="1" applyFill="1" applyBorder="1" applyAlignment="1">
      <alignment vertical="center"/>
    </xf>
    <xf numFmtId="195" fontId="6" fillId="0" borderId="10" xfId="2" applyNumberFormat="1" applyFont="1" applyFill="1" applyBorder="1" applyAlignment="1">
      <alignment vertical="center" shrinkToFit="1"/>
    </xf>
    <xf numFmtId="38" fontId="5" fillId="0" borderId="4" xfId="2" applyFont="1" applyFill="1" applyBorder="1" applyAlignment="1">
      <alignment horizontal="left" vertical="center" shrinkToFit="1"/>
    </xf>
    <xf numFmtId="4" fontId="5" fillId="0" borderId="4" xfId="2" applyNumberFormat="1" applyFont="1" applyFill="1" applyBorder="1" applyAlignment="1">
      <alignment horizontal="right" vertical="center" shrinkToFit="1"/>
    </xf>
    <xf numFmtId="38" fontId="5" fillId="0" borderId="4" xfId="2" applyFont="1" applyFill="1" applyBorder="1" applyAlignment="1">
      <alignment horizontal="center" vertical="center"/>
    </xf>
    <xf numFmtId="38" fontId="15" fillId="0" borderId="4" xfId="2" applyFont="1" applyFill="1" applyBorder="1" applyAlignment="1">
      <alignment horizontal="left" vertical="center" wrapText="1" shrinkToFit="1"/>
    </xf>
    <xf numFmtId="38" fontId="12" fillId="0" borderId="1" xfId="2" applyFont="1" applyFill="1" applyBorder="1" applyAlignment="1">
      <alignment horizontal="distributed" vertical="center" wrapText="1" justifyLastLine="1" shrinkToFit="1"/>
    </xf>
    <xf numFmtId="38" fontId="6" fillId="0" borderId="4" xfId="2" applyFont="1" applyFill="1" applyBorder="1" applyAlignment="1">
      <alignment horizontal="distributed" vertical="center" wrapText="1" justifyLastLine="1" shrinkToFit="1"/>
    </xf>
    <xf numFmtId="38" fontId="6" fillId="0" borderId="6" xfId="2" applyFont="1" applyFill="1" applyBorder="1" applyAlignment="1">
      <alignment vertical="center" shrinkToFit="1"/>
    </xf>
    <xf numFmtId="38" fontId="8" fillId="0" borderId="0" xfId="2" applyFont="1" applyFill="1" applyAlignment="1">
      <alignment vertical="center" shrinkToFit="1"/>
    </xf>
    <xf numFmtId="49" fontId="6" fillId="0" borderId="4" xfId="2" applyNumberFormat="1" applyFont="1" applyFill="1" applyBorder="1" applyAlignment="1">
      <alignment horizontal="distributed" vertical="center" wrapText="1" justifyLastLine="1"/>
    </xf>
    <xf numFmtId="38" fontId="6" fillId="0" borderId="3" xfId="2" applyFont="1" applyFill="1" applyBorder="1" applyAlignment="1">
      <alignment horizontal="left" vertical="center" shrinkToFit="1"/>
    </xf>
    <xf numFmtId="38" fontId="6" fillId="0" borderId="3" xfId="2" applyFont="1" applyFill="1" applyBorder="1" applyAlignment="1">
      <alignment horizontal="distributed" vertical="center"/>
    </xf>
    <xf numFmtId="178" fontId="6" fillId="0" borderId="4" xfId="2" applyNumberFormat="1" applyFont="1" applyFill="1" applyBorder="1" applyAlignment="1">
      <alignment vertical="center"/>
    </xf>
    <xf numFmtId="38" fontId="6" fillId="0" borderId="3" xfId="2" applyFont="1" applyFill="1" applyBorder="1" applyAlignment="1">
      <alignment horizontal="distributed" vertical="center" shrinkToFit="1"/>
    </xf>
    <xf numFmtId="38" fontId="7" fillId="0" borderId="4" xfId="2" applyFont="1" applyFill="1" applyBorder="1" applyAlignment="1">
      <alignment horizontal="distributed" vertical="center" justifyLastLine="1"/>
    </xf>
    <xf numFmtId="38" fontId="12" fillId="0" borderId="4" xfId="2" applyFont="1" applyFill="1" applyBorder="1" applyAlignment="1">
      <alignment horizontal="distributed" vertical="center" justifyLastLine="1"/>
    </xf>
    <xf numFmtId="38" fontId="6" fillId="0" borderId="84" xfId="2" applyFont="1" applyFill="1" applyBorder="1" applyAlignment="1">
      <alignment horizontal="distributed" vertical="center" justifyLastLine="1"/>
    </xf>
    <xf numFmtId="38" fontId="6" fillId="0" borderId="77" xfId="2" applyFont="1" applyFill="1" applyBorder="1" applyAlignment="1">
      <alignment horizontal="distributed" vertical="center" justifyLastLine="1"/>
    </xf>
    <xf numFmtId="38" fontId="6" fillId="0" borderId="0" xfId="2" applyFont="1" applyFill="1" applyAlignment="1">
      <alignment horizontal="distributed" vertical="center" justifyLastLine="1"/>
    </xf>
    <xf numFmtId="49" fontId="6" fillId="0" borderId="3" xfId="2" quotePrefix="1" applyNumberFormat="1" applyFont="1" applyFill="1" applyBorder="1" applyAlignment="1">
      <alignment horizontal="distributed" vertical="center" justifyLastLine="1"/>
    </xf>
    <xf numFmtId="38" fontId="6" fillId="0" borderId="4" xfId="2" applyFont="1" applyFill="1" applyBorder="1" applyAlignment="1">
      <alignment horizontal="left" vertical="center" shrinkToFit="1"/>
    </xf>
    <xf numFmtId="38" fontId="6" fillId="0" borderId="0" xfId="2" quotePrefix="1" applyFont="1" applyFill="1" applyBorder="1" applyAlignment="1">
      <alignment horizontal="left" vertical="center"/>
    </xf>
    <xf numFmtId="38" fontId="5" fillId="0" borderId="3" xfId="2" applyFont="1" applyFill="1" applyBorder="1" applyAlignment="1">
      <alignment horizontal="distributed" vertical="center" shrinkToFit="1"/>
    </xf>
    <xf numFmtId="38" fontId="6" fillId="0" borderId="85" xfId="2" applyFont="1" applyFill="1" applyBorder="1" applyAlignment="1">
      <alignment horizontal="distributed" vertical="center" shrinkToFit="1"/>
    </xf>
    <xf numFmtId="38" fontId="6" fillId="0" borderId="62" xfId="2" applyFont="1" applyFill="1" applyBorder="1" applyAlignment="1">
      <alignment horizontal="distributed" vertical="center" shrinkToFit="1"/>
    </xf>
    <xf numFmtId="38" fontId="6" fillId="0" borderId="76" xfId="2" applyFont="1" applyFill="1" applyBorder="1" applyAlignment="1">
      <alignment horizontal="center" vertical="center"/>
    </xf>
    <xf numFmtId="38" fontId="6" fillId="0" borderId="86" xfId="2" applyFont="1" applyFill="1" applyBorder="1" applyAlignment="1">
      <alignment horizontal="distributed" vertical="center" shrinkToFit="1"/>
    </xf>
    <xf numFmtId="38" fontId="6" fillId="0" borderId="3" xfId="2" applyFont="1" applyFill="1" applyBorder="1" applyAlignment="1">
      <alignment horizontal="distributed" vertical="center" justifyLastLine="1"/>
    </xf>
    <xf numFmtId="38" fontId="6" fillId="0" borderId="76" xfId="2" applyFont="1" applyFill="1" applyBorder="1" applyAlignment="1">
      <alignment horizontal="distributed" vertical="center" justifyLastLine="1"/>
    </xf>
    <xf numFmtId="38" fontId="6" fillId="0" borderId="0" xfId="2" applyFont="1" applyFill="1" applyBorder="1" applyAlignment="1">
      <alignment horizontal="distributed" vertical="center" justifyLastLine="1"/>
    </xf>
    <xf numFmtId="38" fontId="6" fillId="0" borderId="0" xfId="2" applyFont="1" applyFill="1" applyBorder="1" applyAlignment="1">
      <alignment horizontal="left" vertical="center" shrinkToFit="1"/>
    </xf>
    <xf numFmtId="38" fontId="6" fillId="0" borderId="0" xfId="2" applyFont="1" applyFill="1" applyBorder="1" applyAlignment="1">
      <alignment horizontal="distributed" vertical="center" shrinkToFit="1"/>
    </xf>
    <xf numFmtId="0" fontId="6" fillId="0" borderId="3" xfId="2" quotePrefix="1" applyNumberFormat="1" applyFont="1" applyFill="1" applyBorder="1" applyAlignment="1">
      <alignment horizontal="distributed" vertical="center" justifyLastLine="1"/>
    </xf>
    <xf numFmtId="0" fontId="7" fillId="0" borderId="3" xfId="2" quotePrefix="1" applyNumberFormat="1" applyFont="1" applyFill="1" applyBorder="1" applyAlignment="1">
      <alignment horizontal="distributed" vertical="center" justifyLastLine="1"/>
    </xf>
    <xf numFmtId="38" fontId="7" fillId="0" borderId="4" xfId="2" applyFont="1" applyFill="1" applyBorder="1" applyAlignment="1">
      <alignment horizontal="left" vertical="center" shrinkToFit="1"/>
    </xf>
    <xf numFmtId="38" fontId="7" fillId="0" borderId="3" xfId="2" applyFont="1" applyFill="1" applyBorder="1" applyAlignment="1">
      <alignment horizontal="distributed" vertical="center" shrinkToFit="1"/>
    </xf>
    <xf numFmtId="38" fontId="7" fillId="0" borderId="4" xfId="2" applyFont="1" applyFill="1" applyBorder="1" applyAlignment="1">
      <alignment horizontal="center" vertical="center"/>
    </xf>
    <xf numFmtId="38" fontId="7" fillId="0" borderId="3" xfId="2" applyFont="1" applyFill="1" applyBorder="1" applyAlignment="1">
      <alignment horizontal="left" vertical="center" shrinkToFit="1"/>
    </xf>
    <xf numFmtId="38" fontId="7" fillId="0" borderId="4" xfId="2" applyFont="1" applyFill="1" applyBorder="1" applyAlignment="1">
      <alignment horizontal="distributed" vertical="center" shrinkToFit="1"/>
    </xf>
    <xf numFmtId="38" fontId="16" fillId="0" borderId="4" xfId="2" applyFont="1" applyFill="1" applyBorder="1" applyAlignment="1">
      <alignment horizontal="distributed" vertical="center" justifyLastLine="1"/>
    </xf>
    <xf numFmtId="38" fontId="7" fillId="0" borderId="4" xfId="2" applyFont="1" applyFill="1" applyBorder="1" applyAlignment="1">
      <alignment horizontal="distributed" vertical="center" justifyLastLine="1" shrinkToFit="1"/>
    </xf>
    <xf numFmtId="38" fontId="7" fillId="0" borderId="0" xfId="2" applyFont="1" applyFill="1" applyAlignment="1">
      <alignment vertical="center" shrinkToFit="1"/>
    </xf>
    <xf numFmtId="4" fontId="5" fillId="0" borderId="0" xfId="2" applyNumberFormat="1" applyFont="1" applyFill="1" applyBorder="1" applyAlignment="1">
      <alignment horizontal="right" vertical="center" shrinkToFit="1"/>
    </xf>
    <xf numFmtId="38" fontId="5" fillId="0" borderId="0" xfId="2" applyFont="1" applyFill="1" applyBorder="1" applyAlignment="1">
      <alignment horizontal="center" vertical="center"/>
    </xf>
    <xf numFmtId="38" fontId="12" fillId="0" borderId="0" xfId="2" applyFont="1" applyFill="1" applyBorder="1" applyAlignment="1">
      <alignment horizontal="left" vertical="center" shrinkToFit="1"/>
    </xf>
    <xf numFmtId="38" fontId="5" fillId="0" borderId="62" xfId="2" applyFont="1" applyFill="1" applyBorder="1" applyAlignment="1">
      <alignment horizontal="distributed" vertical="center"/>
    </xf>
    <xf numFmtId="38" fontId="12" fillId="0" borderId="62" xfId="2" applyFont="1" applyFill="1" applyBorder="1" applyAlignment="1">
      <alignment horizontal="distributed" vertical="center"/>
    </xf>
    <xf numFmtId="38" fontId="12" fillId="0" borderId="4" xfId="2" applyFont="1" applyFill="1" applyBorder="1" applyAlignment="1">
      <alignment horizontal="distributed" vertical="center" wrapText="1" justifyLastLine="1" shrinkToFit="1"/>
    </xf>
    <xf numFmtId="38" fontId="6" fillId="0" borderId="0" xfId="2" applyFont="1" applyFill="1" applyBorder="1" applyAlignment="1">
      <alignment horizontal="left" vertical="center" indent="1"/>
    </xf>
    <xf numFmtId="38" fontId="6" fillId="0" borderId="10" xfId="2" applyFont="1" applyFill="1" applyBorder="1" applyAlignment="1">
      <alignment horizontal="right" vertical="center"/>
    </xf>
    <xf numFmtId="4" fontId="6" fillId="0" borderId="0" xfId="2" applyNumberFormat="1" applyFont="1" applyFill="1" applyBorder="1" applyAlignment="1">
      <alignment vertical="center" shrinkToFit="1"/>
    </xf>
    <xf numFmtId="38" fontId="6" fillId="0" borderId="0" xfId="2" applyFont="1" applyFill="1" applyBorder="1" applyAlignment="1">
      <alignment horizontal="distributed" vertical="center"/>
    </xf>
    <xf numFmtId="38" fontId="5" fillId="0" borderId="4" xfId="2" applyFont="1" applyFill="1" applyBorder="1" applyAlignment="1">
      <alignment horizontal="distributed" vertical="center"/>
    </xf>
    <xf numFmtId="38" fontId="5" fillId="0" borderId="3" xfId="2" applyFont="1" applyFill="1" applyBorder="1" applyAlignment="1">
      <alignment horizontal="left" vertical="center" shrinkToFit="1"/>
    </xf>
    <xf numFmtId="38" fontId="5" fillId="0" borderId="87" xfId="2" applyFont="1" applyFill="1" applyBorder="1" applyAlignment="1">
      <alignment horizontal="center" vertical="center"/>
    </xf>
    <xf numFmtId="38" fontId="17" fillId="0" borderId="4" xfId="2" applyFont="1" applyFill="1" applyBorder="1" applyAlignment="1">
      <alignment horizontal="left" vertical="center" shrinkToFit="1"/>
    </xf>
    <xf numFmtId="38" fontId="17" fillId="0" borderId="4" xfId="2" applyFont="1" applyFill="1" applyBorder="1" applyAlignment="1">
      <alignment horizontal="distributed" vertical="center"/>
    </xf>
    <xf numFmtId="38" fontId="17" fillId="0" borderId="3" xfId="2" applyFont="1" applyFill="1" applyBorder="1" applyAlignment="1">
      <alignment horizontal="left" vertical="center" shrinkToFit="1"/>
    </xf>
    <xf numFmtId="38" fontId="17" fillId="0" borderId="4" xfId="2" applyFont="1" applyFill="1" applyBorder="1" applyAlignment="1">
      <alignment horizontal="center" vertical="center"/>
    </xf>
    <xf numFmtId="38" fontId="5" fillId="0" borderId="3" xfId="2" applyFont="1" applyFill="1" applyBorder="1" applyAlignment="1">
      <alignment horizontal="center" vertical="center"/>
    </xf>
    <xf numFmtId="38" fontId="5" fillId="0" borderId="6" xfId="2" applyFont="1" applyFill="1" applyBorder="1" applyAlignment="1">
      <alignment horizontal="left" vertical="center" shrinkToFit="1"/>
    </xf>
    <xf numFmtId="38" fontId="5" fillId="0" borderId="78" xfId="2" applyFont="1" applyFill="1" applyBorder="1" applyAlignment="1">
      <alignment horizontal="center" vertical="center"/>
    </xf>
    <xf numFmtId="38" fontId="5" fillId="0" borderId="62" xfId="2" applyFont="1" applyFill="1" applyBorder="1" applyAlignment="1">
      <alignment horizontal="center" vertical="center"/>
    </xf>
    <xf numFmtId="38" fontId="5" fillId="0" borderId="4" xfId="2" applyFont="1" applyFill="1" applyBorder="1" applyAlignment="1">
      <alignment horizontal="distributed" vertical="center" justifyLastLine="1"/>
    </xf>
    <xf numFmtId="38" fontId="15" fillId="0" borderId="4" xfId="2" applyFont="1" applyFill="1" applyBorder="1" applyAlignment="1">
      <alignment horizontal="distributed" vertical="center" wrapText="1" justifyLastLine="1" shrinkToFit="1"/>
    </xf>
    <xf numFmtId="38" fontId="5" fillId="0" borderId="3" xfId="2" applyFont="1" applyFill="1" applyBorder="1" applyAlignment="1">
      <alignment horizontal="distributed" vertical="center" justifyLastLine="1"/>
    </xf>
    <xf numFmtId="38" fontId="5" fillId="0" borderId="78" xfId="2" applyFont="1" applyFill="1" applyBorder="1" applyAlignment="1">
      <alignment horizontal="distributed" vertical="center" justifyLastLine="1"/>
    </xf>
    <xf numFmtId="38" fontId="5" fillId="0" borderId="76" xfId="2" applyFont="1" applyFill="1" applyBorder="1" applyAlignment="1">
      <alignment horizontal="distributed" vertical="center" justifyLastLine="1"/>
    </xf>
    <xf numFmtId="40" fontId="6" fillId="0" borderId="0" xfId="2" applyNumberFormat="1" applyFont="1" applyFill="1" applyBorder="1" applyAlignment="1">
      <alignment vertical="center" shrinkToFit="1"/>
    </xf>
    <xf numFmtId="38" fontId="5" fillId="0" borderId="4" xfId="2" applyFont="1" applyFill="1" applyBorder="1" applyAlignment="1">
      <alignment horizontal="center" vertical="center" shrinkToFit="1"/>
    </xf>
    <xf numFmtId="38" fontId="5" fillId="0" borderId="3" xfId="2" applyFont="1" applyFill="1" applyBorder="1" applyAlignment="1">
      <alignment horizontal="distributed" vertical="center"/>
    </xf>
    <xf numFmtId="38" fontId="5" fillId="0" borderId="48" xfId="2" applyFont="1" applyFill="1" applyBorder="1" applyAlignment="1">
      <alignment horizontal="left" vertical="center" shrinkToFit="1"/>
    </xf>
    <xf numFmtId="38" fontId="6" fillId="0" borderId="1" xfId="2" applyFont="1" applyFill="1" applyBorder="1" applyAlignment="1">
      <alignment horizontal="distributed" vertical="center"/>
    </xf>
    <xf numFmtId="38" fontId="5" fillId="0" borderId="62" xfId="2" applyFont="1" applyFill="1" applyBorder="1" applyAlignment="1">
      <alignment horizontal="distributed" vertical="center" shrinkToFit="1"/>
    </xf>
    <xf numFmtId="38" fontId="6" fillId="0" borderId="0" xfId="2" applyFont="1" applyFill="1" applyAlignment="1">
      <alignment horizontal="distributed" vertical="center"/>
    </xf>
    <xf numFmtId="38" fontId="15" fillId="0" borderId="62" xfId="2" applyFont="1" applyFill="1" applyBorder="1" applyAlignment="1">
      <alignment horizontal="distributed" vertical="center"/>
    </xf>
    <xf numFmtId="38" fontId="12" fillId="0" borderId="0" xfId="2" applyFont="1" applyFill="1" applyBorder="1" applyAlignment="1">
      <alignment horizontal="left" vertical="center"/>
    </xf>
    <xf numFmtId="38" fontId="5" fillId="0" borderId="0" xfId="2" applyFont="1" applyFill="1" applyBorder="1" applyAlignment="1">
      <alignment vertical="center" shrinkToFit="1"/>
    </xf>
    <xf numFmtId="49" fontId="5" fillId="0" borderId="0" xfId="2" applyNumberFormat="1" applyFont="1" applyFill="1" applyBorder="1" applyAlignment="1">
      <alignment horizontal="distributed" vertical="center"/>
    </xf>
    <xf numFmtId="38" fontId="5" fillId="0" borderId="0" xfId="2" applyFont="1" applyFill="1" applyBorder="1" applyAlignment="1">
      <alignment horizontal="left" vertical="center" wrapText="1"/>
    </xf>
    <xf numFmtId="38" fontId="5" fillId="0" borderId="0" xfId="2" applyFont="1" applyFill="1" applyBorder="1" applyAlignment="1">
      <alignment vertical="center" wrapText="1"/>
    </xf>
    <xf numFmtId="38" fontId="12" fillId="0" borderId="62" xfId="2" applyFont="1" applyFill="1" applyBorder="1" applyAlignment="1">
      <alignment horizontal="distributed" vertical="center" wrapText="1"/>
    </xf>
    <xf numFmtId="38" fontId="5" fillId="0" borderId="4" xfId="2" applyFont="1" applyFill="1" applyBorder="1" applyAlignment="1">
      <alignment horizontal="left" vertical="center" wrapText="1" shrinkToFit="1"/>
    </xf>
    <xf numFmtId="38" fontId="5" fillId="0" borderId="62" xfId="2" applyFont="1" applyFill="1" applyBorder="1" applyAlignment="1">
      <alignment horizontal="distributed" vertical="center" wrapText="1"/>
    </xf>
    <xf numFmtId="38" fontId="5" fillId="0" borderId="0" xfId="2" applyFont="1" applyFill="1" applyBorder="1" applyAlignment="1">
      <alignment horizontal="right" vertical="center"/>
    </xf>
    <xf numFmtId="38" fontId="47" fillId="4" borderId="0" xfId="2" applyFont="1" applyFill="1" applyAlignment="1">
      <alignment vertical="center"/>
    </xf>
    <xf numFmtId="0" fontId="7" fillId="0" borderId="0" xfId="1" applyFont="1" applyFill="1"/>
    <xf numFmtId="0" fontId="6" fillId="0" borderId="0" xfId="1" applyFont="1" applyFill="1" applyBorder="1"/>
    <xf numFmtId="0" fontId="7" fillId="0" borderId="0" xfId="1" applyFont="1" applyFill="1" applyAlignment="1">
      <alignment horizontal="right"/>
    </xf>
    <xf numFmtId="0" fontId="6" fillId="0" borderId="0" xfId="1" applyFont="1" applyFill="1" applyBorder="1" applyAlignment="1">
      <alignment horizontal="right" vertical="top"/>
    </xf>
    <xf numFmtId="0" fontId="6" fillId="0" borderId="0" xfId="1" applyFont="1" applyFill="1" applyBorder="1" applyAlignment="1"/>
    <xf numFmtId="0" fontId="5" fillId="0" borderId="0" xfId="1" applyFont="1" applyFill="1" applyBorder="1" applyAlignment="1">
      <alignment horizontal="center" vertical="center" wrapText="1" shrinkToFit="1"/>
    </xf>
    <xf numFmtId="4" fontId="6" fillId="0" borderId="0" xfId="1" applyNumberFormat="1" applyFont="1" applyFill="1" applyBorder="1" applyAlignment="1">
      <alignment vertical="center"/>
    </xf>
    <xf numFmtId="0" fontId="6" fillId="0" borderId="0" xfId="1" applyFont="1" applyFill="1" applyBorder="1" applyAlignment="1">
      <alignment horizontal="center" vertical="center" shrinkToFit="1"/>
    </xf>
    <xf numFmtId="0" fontId="6" fillId="0" borderId="0" xfId="1" quotePrefix="1" applyFont="1" applyFill="1" applyBorder="1" applyAlignment="1">
      <alignment horizontal="center" vertical="center"/>
    </xf>
    <xf numFmtId="0" fontId="5" fillId="0" borderId="0" xfId="1" applyFont="1" applyFill="1" applyBorder="1" applyAlignment="1">
      <alignment horizontal="distributed" vertical="center" wrapText="1" shrinkToFit="1"/>
    </xf>
    <xf numFmtId="181" fontId="5" fillId="0" borderId="4" xfId="1" applyNumberFormat="1" applyFont="1" applyFill="1" applyBorder="1" applyAlignment="1">
      <alignment vertical="center"/>
    </xf>
    <xf numFmtId="0" fontId="5" fillId="0" borderId="4" xfId="1" quotePrefix="1" applyFont="1" applyFill="1" applyBorder="1" applyAlignment="1">
      <alignment horizontal="center" vertical="center"/>
    </xf>
    <xf numFmtId="0" fontId="5" fillId="0" borderId="3" xfId="1" applyFont="1" applyFill="1" applyBorder="1" applyAlignment="1">
      <alignment horizontal="distributed" vertical="center" wrapText="1" shrinkToFit="1"/>
    </xf>
    <xf numFmtId="0" fontId="5" fillId="0" borderId="0" xfId="1" applyFont="1" applyFill="1" applyBorder="1" applyAlignment="1">
      <alignment horizontal="center" vertical="center"/>
    </xf>
    <xf numFmtId="0" fontId="15" fillId="0" borderId="4" xfId="1" applyFont="1" applyFill="1" applyBorder="1" applyAlignment="1">
      <alignment horizontal="distributed" vertical="center" wrapText="1" justifyLastLine="1" shrinkToFit="1"/>
    </xf>
    <xf numFmtId="0" fontId="5" fillId="0" borderId="4" xfId="1" applyFont="1" applyFill="1" applyBorder="1" applyAlignment="1">
      <alignment horizontal="distributed" vertical="center" justifyLastLine="1"/>
    </xf>
    <xf numFmtId="0" fontId="6" fillId="0" borderId="0" xfId="1" applyFont="1" applyFill="1" applyAlignment="1">
      <alignment horizontal="right"/>
    </xf>
    <xf numFmtId="38" fontId="6" fillId="0" borderId="0" xfId="2" applyFont="1" applyFill="1"/>
    <xf numFmtId="38" fontId="6" fillId="0" borderId="0" xfId="2" applyFont="1" applyFill="1" applyBorder="1"/>
    <xf numFmtId="38" fontId="6" fillId="0" borderId="0" xfId="2" applyFont="1" applyFill="1" applyAlignment="1">
      <alignment horizontal="right" vertical="top"/>
    </xf>
    <xf numFmtId="179" fontId="5" fillId="0" borderId="4" xfId="2" applyNumberFormat="1" applyFont="1" applyFill="1" applyBorder="1" applyAlignment="1">
      <alignment horizontal="right" vertical="center"/>
    </xf>
    <xf numFmtId="38" fontId="5" fillId="0" borderId="4" xfId="2" applyFont="1" applyFill="1" applyBorder="1" applyAlignment="1">
      <alignment horizontal="distributed" vertical="center" wrapText="1" justifyLastLine="1" shrinkToFit="1"/>
    </xf>
    <xf numFmtId="38" fontId="6" fillId="0" borderId="0" xfId="2" applyFont="1" applyFill="1" applyAlignment="1">
      <alignment horizontal="right"/>
    </xf>
    <xf numFmtId="0" fontId="3" fillId="0" borderId="0" xfId="1" applyFont="1" applyFill="1" applyAlignment="1">
      <alignment vertical="top"/>
    </xf>
    <xf numFmtId="38" fontId="6" fillId="0" borderId="0" xfId="2" applyFont="1" applyFill="1" applyBorder="1" applyAlignment="1">
      <alignment horizontal="right" vertical="top"/>
    </xf>
    <xf numFmtId="38" fontId="6" fillId="0" borderId="0" xfId="2" applyFont="1" applyFill="1" applyBorder="1" applyAlignment="1">
      <alignment vertical="top" wrapText="1"/>
    </xf>
    <xf numFmtId="38" fontId="6" fillId="0" borderId="0" xfId="2" applyFont="1" applyFill="1" applyBorder="1" applyAlignment="1">
      <alignment vertical="top"/>
    </xf>
    <xf numFmtId="6" fontId="6" fillId="0" borderId="0" xfId="8" applyFont="1" applyFill="1" applyBorder="1" applyAlignment="1">
      <alignment horizontal="left" vertical="center"/>
    </xf>
    <xf numFmtId="179" fontId="5" fillId="0" borderId="4" xfId="2" applyNumberFormat="1" applyFont="1" applyFill="1" applyBorder="1" applyAlignment="1">
      <alignment vertical="center"/>
    </xf>
    <xf numFmtId="38" fontId="5" fillId="0" borderId="60" xfId="2" quotePrefix="1" applyFont="1" applyFill="1" applyBorder="1" applyAlignment="1">
      <alignment horizontal="center" vertical="center"/>
    </xf>
    <xf numFmtId="38" fontId="12" fillId="0" borderId="4" xfId="2" applyFont="1" applyFill="1" applyBorder="1" applyAlignment="1">
      <alignment vertical="center" wrapText="1"/>
    </xf>
    <xf numFmtId="38" fontId="5" fillId="0" borderId="62" xfId="2" applyFont="1" applyFill="1" applyBorder="1" applyAlignment="1">
      <alignment vertical="center" wrapText="1"/>
    </xf>
    <xf numFmtId="0" fontId="3" fillId="0" borderId="0" xfId="1" applyFont="1" applyFill="1" applyAlignment="1"/>
    <xf numFmtId="38" fontId="6" fillId="0" borderId="0" xfId="2" quotePrefix="1" applyFont="1" applyFill="1" applyBorder="1" applyAlignment="1">
      <alignment horizontal="center" vertical="center"/>
    </xf>
    <xf numFmtId="38" fontId="12" fillId="0" borderId="4" xfId="2" applyFont="1" applyFill="1" applyBorder="1" applyAlignment="1">
      <alignment vertical="center"/>
    </xf>
    <xf numFmtId="179" fontId="5" fillId="0" borderId="13" xfId="2" applyNumberFormat="1" applyFont="1" applyFill="1" applyBorder="1" applyAlignment="1">
      <alignment horizontal="right" vertical="center"/>
    </xf>
    <xf numFmtId="38" fontId="5" fillId="0" borderId="79" xfId="2" quotePrefix="1" applyFont="1" applyFill="1" applyBorder="1" applyAlignment="1">
      <alignment horizontal="center" vertical="center"/>
    </xf>
    <xf numFmtId="38" fontId="12" fillId="0" borderId="13" xfId="2" applyFont="1" applyFill="1" applyBorder="1" applyAlignment="1">
      <alignment vertical="center" wrapText="1"/>
    </xf>
    <xf numFmtId="38" fontId="5" fillId="0" borderId="69" xfId="2" applyFont="1" applyFill="1" applyBorder="1" applyAlignment="1">
      <alignment vertical="center" wrapText="1"/>
    </xf>
    <xf numFmtId="38" fontId="6" fillId="0" borderId="47" xfId="2" applyFont="1" applyFill="1" applyBorder="1" applyAlignment="1">
      <alignment horizontal="center" vertical="center"/>
    </xf>
    <xf numFmtId="38" fontId="6" fillId="0" borderId="0" xfId="2" applyFont="1" applyFill="1" applyBorder="1" applyAlignment="1">
      <alignment horizontal="right"/>
    </xf>
    <xf numFmtId="178" fontId="7" fillId="0" borderId="4" xfId="2" applyNumberFormat="1" applyFont="1" applyFill="1" applyBorder="1" applyAlignment="1">
      <alignment vertical="center"/>
    </xf>
    <xf numFmtId="38" fontId="7" fillId="0" borderId="0" xfId="2" applyFont="1" applyFill="1" applyBorder="1" applyAlignment="1">
      <alignment vertical="center"/>
    </xf>
    <xf numFmtId="38" fontId="7" fillId="0" borderId="0" xfId="2" applyFont="1" applyFill="1" applyBorder="1" applyAlignment="1">
      <alignment vertical="center" wrapText="1"/>
    </xf>
    <xf numFmtId="38" fontId="11" fillId="0" borderId="0" xfId="2" applyFont="1" applyFill="1" applyBorder="1" applyAlignment="1">
      <alignment vertical="center"/>
    </xf>
    <xf numFmtId="178" fontId="6" fillId="2" borderId="4" xfId="2" applyNumberFormat="1" applyFont="1" applyFill="1" applyBorder="1" applyAlignment="1">
      <alignment horizontal="right" vertical="center"/>
    </xf>
    <xf numFmtId="38" fontId="5" fillId="0" borderId="4" xfId="2" applyFont="1" applyFill="1" applyBorder="1" applyAlignment="1">
      <alignment horizontal="distributed" vertical="center" wrapText="1"/>
    </xf>
    <xf numFmtId="38" fontId="8" fillId="0" borderId="0" xfId="2" applyFont="1" applyFill="1" applyAlignment="1">
      <alignment horizontal="right" vertical="center"/>
    </xf>
    <xf numFmtId="38" fontId="12" fillId="0" borderId="4" xfId="2" applyFont="1" applyFill="1" applyBorder="1" applyAlignment="1">
      <alignment horizontal="distributed" vertical="center"/>
    </xf>
    <xf numFmtId="38" fontId="6" fillId="0" borderId="4" xfId="2" applyFont="1" applyFill="1" applyBorder="1" applyAlignment="1">
      <alignment horizontal="right" vertical="center"/>
    </xf>
    <xf numFmtId="40" fontId="7" fillId="0" borderId="0" xfId="2" applyNumberFormat="1" applyFont="1" applyFill="1" applyBorder="1" applyAlignment="1">
      <alignment vertical="center"/>
    </xf>
    <xf numFmtId="0" fontId="7" fillId="0" borderId="0" xfId="1" quotePrefix="1" applyFont="1" applyFill="1" applyBorder="1" applyAlignment="1">
      <alignment vertical="center" shrinkToFit="1"/>
    </xf>
    <xf numFmtId="40" fontId="5" fillId="0" borderId="4" xfId="2" applyNumberFormat="1" applyFont="1" applyFill="1" applyBorder="1" applyAlignment="1">
      <alignment vertical="center" shrinkToFit="1"/>
    </xf>
    <xf numFmtId="0" fontId="5" fillId="0" borderId="4" xfId="1" quotePrefix="1" applyFont="1" applyFill="1" applyBorder="1" applyAlignment="1">
      <alignment horizontal="center" vertical="center" shrinkToFit="1"/>
    </xf>
    <xf numFmtId="0" fontId="5" fillId="0" borderId="3" xfId="1" applyFont="1" applyFill="1" applyBorder="1" applyAlignment="1">
      <alignment vertical="center" shrinkToFit="1"/>
    </xf>
    <xf numFmtId="0" fontId="5" fillId="0" borderId="3" xfId="1" applyFont="1" applyFill="1" applyBorder="1" applyAlignment="1">
      <alignment horizontal="distributed" vertical="center"/>
    </xf>
    <xf numFmtId="4" fontId="5" fillId="0" borderId="4" xfId="1" applyNumberFormat="1" applyFont="1" applyFill="1" applyBorder="1" applyAlignment="1">
      <alignment vertical="center" shrinkToFit="1"/>
    </xf>
    <xf numFmtId="0" fontId="5" fillId="0" borderId="4" xfId="1" applyFont="1" applyFill="1" applyBorder="1" applyAlignment="1">
      <alignment vertical="center" shrinkToFit="1"/>
    </xf>
    <xf numFmtId="0" fontId="39" fillId="0" borderId="0" xfId="1" applyFont="1" applyFill="1" applyBorder="1" applyAlignment="1">
      <alignment horizontal="right" vertical="center"/>
    </xf>
    <xf numFmtId="0" fontId="7" fillId="0" borderId="6" xfId="1" applyFont="1" applyFill="1" applyBorder="1" applyAlignment="1">
      <alignment horizontal="left" vertical="center" indent="1"/>
    </xf>
    <xf numFmtId="0" fontId="8" fillId="0" borderId="0" xfId="1" applyFont="1" applyFill="1" applyBorder="1" applyAlignment="1">
      <alignment horizontal="center" vertical="center"/>
    </xf>
    <xf numFmtId="3" fontId="11" fillId="0" borderId="0" xfId="1" applyNumberFormat="1" applyFont="1" applyFill="1" applyBorder="1" applyAlignment="1">
      <alignment horizontal="center" vertical="center"/>
    </xf>
    <xf numFmtId="0" fontId="11" fillId="0" borderId="0" xfId="1" applyFont="1" applyFill="1" applyBorder="1" applyAlignment="1">
      <alignment horizontal="center" vertical="center"/>
    </xf>
    <xf numFmtId="0" fontId="11" fillId="0" borderId="0" xfId="1" quotePrefix="1" applyFont="1" applyFill="1" applyBorder="1" applyAlignment="1">
      <alignment horizontal="center" vertical="center"/>
    </xf>
    <xf numFmtId="2" fontId="11" fillId="0" borderId="0" xfId="1" applyNumberFormat="1" applyFont="1" applyFill="1" applyBorder="1" applyAlignment="1">
      <alignment horizontal="right" vertical="center"/>
    </xf>
    <xf numFmtId="0" fontId="11" fillId="0" borderId="0" xfId="1" applyFont="1" applyFill="1" applyBorder="1" applyAlignment="1">
      <alignment vertical="center"/>
    </xf>
    <xf numFmtId="0" fontId="7" fillId="0" borderId="0" xfId="1" quotePrefix="1" applyFont="1" applyFill="1" applyBorder="1" applyAlignment="1">
      <alignment horizontal="center" vertical="center"/>
    </xf>
    <xf numFmtId="2" fontId="7" fillId="0" borderId="0" xfId="1" applyNumberFormat="1" applyFont="1" applyFill="1" applyBorder="1" applyAlignment="1">
      <alignment horizontal="right" vertical="center"/>
    </xf>
    <xf numFmtId="0" fontId="7" fillId="0" borderId="0" xfId="1" applyFont="1" applyFill="1" applyBorder="1" applyAlignment="1">
      <alignment horizontal="distributed" vertical="center" wrapText="1" shrinkToFit="1"/>
    </xf>
    <xf numFmtId="0" fontId="7" fillId="0" borderId="10" xfId="1" quotePrefix="1" applyFont="1" applyFill="1" applyBorder="1" applyAlignment="1">
      <alignment horizontal="center" vertical="center"/>
    </xf>
    <xf numFmtId="2" fontId="7" fillId="0" borderId="10" xfId="1" applyNumberFormat="1" applyFont="1" applyFill="1" applyBorder="1" applyAlignment="1">
      <alignment horizontal="right" vertical="center"/>
    </xf>
    <xf numFmtId="0" fontId="7" fillId="0" borderId="10" xfId="1" applyFont="1" applyFill="1" applyBorder="1" applyAlignment="1">
      <alignment vertical="center"/>
    </xf>
    <xf numFmtId="0" fontId="7" fillId="0" borderId="10" xfId="1" applyFont="1" applyFill="1" applyBorder="1" applyAlignment="1">
      <alignment horizontal="distributed" vertical="center" wrapText="1" shrinkToFit="1"/>
    </xf>
    <xf numFmtId="0" fontId="17" fillId="0" borderId="9" xfId="1" applyFont="1" applyFill="1" applyBorder="1" applyAlignment="1">
      <alignment vertical="center"/>
    </xf>
    <xf numFmtId="0" fontId="5" fillId="2" borderId="76" xfId="1" applyFont="1" applyFill="1" applyBorder="1" applyAlignment="1">
      <alignment horizontal="right" vertical="center"/>
    </xf>
    <xf numFmtId="0" fontId="17" fillId="0" borderId="90" xfId="1" applyFont="1" applyFill="1" applyBorder="1" applyAlignment="1">
      <alignment horizontal="center" vertical="center"/>
    </xf>
    <xf numFmtId="2" fontId="17" fillId="0" borderId="3" xfId="1" applyNumberFormat="1" applyFont="1" applyFill="1" applyBorder="1" applyAlignment="1">
      <alignment vertical="center"/>
    </xf>
    <xf numFmtId="0" fontId="17" fillId="0" borderId="4" xfId="1" quotePrefix="1" applyFont="1" applyFill="1" applyBorder="1" applyAlignment="1">
      <alignment horizontal="center" vertical="center"/>
    </xf>
    <xf numFmtId="0" fontId="17" fillId="0" borderId="4" xfId="1" quotePrefix="1" applyFont="1" applyFill="1" applyBorder="1" applyAlignment="1">
      <alignment horizontal="center" vertical="center" shrinkToFit="1"/>
    </xf>
    <xf numFmtId="0" fontId="17" fillId="0" borderId="4" xfId="1" applyFont="1" applyFill="1" applyBorder="1" applyAlignment="1">
      <alignment vertical="center" shrinkToFit="1"/>
    </xf>
    <xf numFmtId="0" fontId="17" fillId="0" borderId="4" xfId="1" applyFont="1" applyFill="1" applyBorder="1" applyAlignment="1">
      <alignment horizontal="distributed" vertical="center" wrapText="1" shrinkToFit="1"/>
    </xf>
    <xf numFmtId="177" fontId="17" fillId="0" borderId="4" xfId="1" applyNumberFormat="1" applyFont="1" applyFill="1" applyBorder="1" applyAlignment="1">
      <alignment horizontal="right" vertical="center"/>
    </xf>
    <xf numFmtId="178" fontId="17" fillId="0" borderId="4" xfId="2" applyNumberFormat="1" applyFont="1" applyFill="1" applyBorder="1" applyAlignment="1">
      <alignment horizontal="right" vertical="center"/>
    </xf>
    <xf numFmtId="0" fontId="17" fillId="0" borderId="4" xfId="1" applyFont="1" applyFill="1" applyBorder="1" applyAlignment="1">
      <alignment horizontal="right" vertical="center"/>
    </xf>
    <xf numFmtId="0" fontId="17" fillId="0" borderId="4" xfId="1" applyFont="1" applyFill="1" applyBorder="1" applyAlignment="1">
      <alignment vertical="center" wrapText="1"/>
    </xf>
    <xf numFmtId="0" fontId="17" fillId="0" borderId="4" xfId="1" applyFont="1" applyFill="1" applyBorder="1" applyAlignment="1">
      <alignment horizontal="distributed" vertical="center" wrapText="1"/>
    </xf>
    <xf numFmtId="0" fontId="17" fillId="0" borderId="9" xfId="1" applyNumberFormat="1" applyFont="1" applyFill="1" applyBorder="1" applyAlignment="1">
      <alignment vertical="center" wrapText="1" justifyLastLine="1"/>
    </xf>
    <xf numFmtId="0" fontId="45" fillId="0" borderId="4" xfId="1" applyFont="1" applyFill="1" applyBorder="1" applyAlignment="1">
      <alignment horizontal="distributed" vertical="center" wrapText="1" justifyLastLine="1"/>
    </xf>
    <xf numFmtId="0" fontId="17" fillId="0" borderId="4" xfId="1" applyNumberFormat="1" applyFont="1" applyFill="1" applyBorder="1" applyAlignment="1">
      <alignment horizontal="distributed" vertical="center" wrapText="1" justifyLastLine="1"/>
    </xf>
    <xf numFmtId="0" fontId="7" fillId="0" borderId="0" xfId="1" applyFont="1" applyFill="1" applyBorder="1" applyAlignment="1">
      <alignment horizontal="left" vertical="center" indent="1"/>
    </xf>
    <xf numFmtId="4" fontId="7" fillId="0" borderId="0" xfId="1" applyNumberFormat="1" applyFont="1" applyFill="1" applyBorder="1" applyAlignment="1">
      <alignment vertical="center"/>
    </xf>
    <xf numFmtId="0" fontId="7" fillId="0" borderId="0" xfId="1" quotePrefix="1" applyFont="1" applyFill="1" applyBorder="1" applyAlignment="1">
      <alignment horizontal="center" vertical="center" shrinkToFit="1"/>
    </xf>
    <xf numFmtId="0" fontId="7" fillId="0" borderId="0" xfId="1" applyFont="1" applyFill="1" applyBorder="1" applyAlignment="1">
      <alignment vertical="center" wrapText="1"/>
    </xf>
    <xf numFmtId="4" fontId="17" fillId="0" borderId="4" xfId="1" applyNumberFormat="1" applyFont="1" applyFill="1" applyBorder="1" applyAlignment="1">
      <alignment vertical="center" wrapText="1"/>
    </xf>
    <xf numFmtId="57" fontId="17" fillId="0" borderId="4" xfId="1" quotePrefix="1" applyNumberFormat="1" applyFont="1" applyFill="1" applyBorder="1" applyAlignment="1">
      <alignment horizontal="center" vertical="center" shrinkToFit="1"/>
    </xf>
    <xf numFmtId="4" fontId="17" fillId="0" borderId="3" xfId="1" applyNumberFormat="1" applyFont="1" applyFill="1" applyBorder="1" applyAlignment="1">
      <alignment vertical="center" wrapText="1"/>
    </xf>
    <xf numFmtId="177" fontId="5" fillId="0" borderId="4" xfId="1" applyNumberFormat="1" applyFont="1" applyFill="1" applyBorder="1" applyAlignment="1">
      <alignment horizontal="right" vertical="center"/>
    </xf>
    <xf numFmtId="4" fontId="5" fillId="0" borderId="4" xfId="1" applyNumberFormat="1" applyFont="1" applyFill="1" applyBorder="1" applyAlignment="1">
      <alignment vertical="center"/>
    </xf>
    <xf numFmtId="4" fontId="17" fillId="0" borderId="4" xfId="1" applyNumberFormat="1" applyFont="1" applyFill="1" applyBorder="1" applyAlignment="1">
      <alignment vertical="center" shrinkToFit="1"/>
    </xf>
    <xf numFmtId="0" fontId="6" fillId="0" borderId="0" xfId="0" applyFont="1" applyFill="1" applyAlignment="1">
      <alignment vertical="center"/>
    </xf>
    <xf numFmtId="0" fontId="7" fillId="0" borderId="0" xfId="0" applyFont="1" applyFill="1" applyBorder="1" applyAlignment="1">
      <alignment horizontal="right" vertical="center"/>
    </xf>
    <xf numFmtId="0" fontId="7" fillId="0" borderId="0" xfId="0" applyFont="1" applyFill="1" applyAlignment="1">
      <alignment vertical="center"/>
    </xf>
    <xf numFmtId="0" fontId="6" fillId="0" borderId="0" xfId="0" applyFont="1" applyFill="1"/>
    <xf numFmtId="0" fontId="5" fillId="0" borderId="4" xfId="0" applyFont="1" applyFill="1" applyBorder="1" applyAlignment="1">
      <alignment vertical="center" shrinkToFit="1"/>
    </xf>
    <xf numFmtId="0" fontId="17" fillId="0" borderId="4" xfId="0" applyFont="1" applyFill="1" applyBorder="1" applyAlignment="1">
      <alignment horizontal="left" vertical="center" wrapText="1"/>
    </xf>
    <xf numFmtId="0" fontId="17" fillId="0" borderId="3" xfId="0" applyFont="1" applyFill="1" applyBorder="1" applyAlignment="1">
      <alignment vertical="center" shrinkToFit="1"/>
    </xf>
    <xf numFmtId="0" fontId="17" fillId="0" borderId="4" xfId="0" applyFont="1" applyFill="1" applyBorder="1" applyAlignment="1">
      <alignment horizontal="distributed" vertical="center" shrinkToFit="1"/>
    </xf>
    <xf numFmtId="0" fontId="16" fillId="0" borderId="4" xfId="0" applyFont="1" applyFill="1" applyBorder="1" applyAlignment="1">
      <alignment horizontal="distributed" vertical="center" shrinkToFit="1"/>
    </xf>
    <xf numFmtId="0" fontId="7" fillId="0" borderId="4" xfId="0" applyFont="1" applyFill="1" applyBorder="1" applyAlignment="1">
      <alignment horizontal="distributed" vertical="center" justifyLastLine="1"/>
    </xf>
    <xf numFmtId="0" fontId="7" fillId="0" borderId="3" xfId="0" applyFont="1" applyFill="1" applyBorder="1" applyAlignment="1">
      <alignment horizontal="distributed" vertical="center" justifyLastLine="1"/>
    </xf>
    <xf numFmtId="0" fontId="6" fillId="0" borderId="0" xfId="0" applyFont="1" applyFill="1" applyAlignment="1">
      <alignment horizontal="left" indent="1"/>
    </xf>
    <xf numFmtId="0" fontId="7" fillId="0" borderId="0" xfId="0" applyFont="1" applyFill="1" applyBorder="1" applyAlignment="1">
      <alignment horizontal="left" vertical="center" indent="1"/>
    </xf>
    <xf numFmtId="0" fontId="7" fillId="0" borderId="6" xfId="0" applyFont="1" applyFill="1" applyBorder="1" applyAlignment="1">
      <alignment horizontal="left" vertical="center" indent="1"/>
    </xf>
    <xf numFmtId="0" fontId="5" fillId="0" borderId="4" xfId="1" applyFont="1" applyFill="1" applyBorder="1" applyAlignment="1">
      <alignment horizontal="left" vertical="center" shrinkToFit="1"/>
    </xf>
    <xf numFmtId="0" fontId="5" fillId="0" borderId="4" xfId="1" applyFont="1" applyFill="1" applyBorder="1" applyAlignment="1">
      <alignment horizontal="left" vertical="center" wrapText="1"/>
    </xf>
    <xf numFmtId="0" fontId="12" fillId="0" borderId="3" xfId="1" applyFont="1" applyFill="1" applyBorder="1" applyAlignment="1">
      <alignment horizontal="distributed" vertical="center" wrapText="1" shrinkToFit="1"/>
    </xf>
    <xf numFmtId="0" fontId="17" fillId="0" borderId="4" xfId="1" applyFont="1" applyFill="1" applyBorder="1" applyAlignment="1">
      <alignment horizontal="left" vertical="center" shrinkToFit="1"/>
    </xf>
    <xf numFmtId="0" fontId="17" fillId="0" borderId="3" xfId="1" applyFont="1" applyFill="1" applyBorder="1" applyAlignment="1">
      <alignment horizontal="left" vertical="center" shrinkToFit="1"/>
    </xf>
    <xf numFmtId="0" fontId="17" fillId="0" borderId="3" xfId="1" applyFont="1" applyFill="1" applyBorder="1" applyAlignment="1">
      <alignment vertical="center" shrinkToFit="1"/>
    </xf>
    <xf numFmtId="0" fontId="17" fillId="0" borderId="3" xfId="1" applyFont="1" applyFill="1" applyBorder="1" applyAlignment="1">
      <alignment horizontal="distributed" vertical="center" wrapText="1" shrinkToFit="1"/>
    </xf>
    <xf numFmtId="0" fontId="17" fillId="0" borderId="4" xfId="1" applyFont="1" applyFill="1" applyBorder="1" applyAlignment="1">
      <alignment horizontal="left" vertical="center" wrapText="1"/>
    </xf>
    <xf numFmtId="0" fontId="16" fillId="0" borderId="4" xfId="1" applyFont="1" applyFill="1" applyBorder="1" applyAlignment="1">
      <alignment horizontal="left" vertical="center" wrapText="1"/>
    </xf>
    <xf numFmtId="0" fontId="12" fillId="0" borderId="4" xfId="1" applyFont="1" applyFill="1" applyBorder="1" applyAlignment="1">
      <alignment horizontal="distributed" vertical="center" wrapText="1" shrinkToFit="1"/>
    </xf>
    <xf numFmtId="0" fontId="17" fillId="0" borderId="3" xfId="1" applyFont="1" applyFill="1" applyBorder="1" applyAlignment="1">
      <alignment horizontal="left" vertical="center" wrapText="1" shrinkToFit="1"/>
    </xf>
    <xf numFmtId="0" fontId="16" fillId="0" borderId="4" xfId="1" applyFont="1" applyFill="1" applyBorder="1" applyAlignment="1">
      <alignment vertical="center" wrapText="1" shrinkToFit="1"/>
    </xf>
    <xf numFmtId="0" fontId="16" fillId="0" borderId="3" xfId="1" applyFont="1" applyFill="1" applyBorder="1" applyAlignment="1">
      <alignment horizontal="distributed" vertical="center" wrapText="1" shrinkToFit="1"/>
    </xf>
    <xf numFmtId="0" fontId="16" fillId="0" borderId="3" xfId="1" applyFont="1" applyFill="1" applyBorder="1" applyAlignment="1">
      <alignment vertical="center" wrapText="1" shrinkToFit="1"/>
    </xf>
    <xf numFmtId="0" fontId="5" fillId="0" borderId="3" xfId="1" applyFont="1" applyFill="1" applyBorder="1" applyAlignment="1">
      <alignment horizontal="left" vertical="center" shrinkToFit="1"/>
    </xf>
    <xf numFmtId="0" fontId="16" fillId="0" borderId="4" xfId="1" applyFont="1" applyFill="1" applyBorder="1" applyAlignment="1">
      <alignment horizontal="left" vertical="center" wrapText="1" shrinkToFit="1"/>
    </xf>
    <xf numFmtId="0" fontId="17" fillId="0" borderId="3" xfId="1" applyFont="1" applyFill="1" applyBorder="1" applyAlignment="1">
      <alignment vertical="center" wrapText="1" shrinkToFit="1"/>
    </xf>
    <xf numFmtId="0" fontId="7" fillId="0" borderId="3" xfId="1" applyFont="1" applyFill="1" applyBorder="1" applyAlignment="1">
      <alignment horizontal="distributed" vertical="center" justifyLastLine="1"/>
    </xf>
    <xf numFmtId="0" fontId="48" fillId="0" borderId="0" xfId="1" applyFont="1" applyFill="1" applyBorder="1" applyAlignment="1">
      <alignment horizontal="right" vertical="center"/>
    </xf>
    <xf numFmtId="40" fontId="11" fillId="0" borderId="0" xfId="2" applyNumberFormat="1" applyFont="1" applyFill="1" applyBorder="1" applyAlignment="1">
      <alignment vertical="center"/>
    </xf>
    <xf numFmtId="0" fontId="5" fillId="0" borderId="4" xfId="1" applyFont="1" applyFill="1" applyBorder="1" applyAlignment="1">
      <alignment horizontal="distributed" vertical="center" shrinkToFit="1"/>
    </xf>
    <xf numFmtId="0" fontId="12" fillId="0" borderId="4" xfId="1" applyFont="1" applyFill="1" applyBorder="1" applyAlignment="1">
      <alignment horizontal="left" vertical="center" wrapText="1" shrinkToFit="1"/>
    </xf>
    <xf numFmtId="38" fontId="7" fillId="0" borderId="9" xfId="2" applyFont="1" applyFill="1" applyBorder="1" applyAlignment="1">
      <alignment vertical="center"/>
    </xf>
    <xf numFmtId="38" fontId="7" fillId="0" borderId="3" xfId="2" applyFont="1" applyFill="1" applyBorder="1" applyAlignment="1">
      <alignment horizontal="distributed" vertical="center"/>
    </xf>
    <xf numFmtId="0" fontId="7" fillId="0" borderId="3" xfId="2" applyNumberFormat="1" applyFont="1" applyFill="1" applyBorder="1" applyAlignment="1">
      <alignment horizontal="distributed" vertical="center"/>
    </xf>
    <xf numFmtId="38" fontId="11" fillId="0" borderId="0" xfId="2" applyFont="1" applyFill="1" applyAlignment="1">
      <alignment horizontal="left" vertical="center"/>
    </xf>
    <xf numFmtId="0" fontId="5" fillId="0" borderId="0" xfId="1" applyFont="1" applyFill="1" applyBorder="1" applyAlignment="1">
      <alignment horizontal="left" vertical="center" shrinkToFit="1"/>
    </xf>
    <xf numFmtId="0" fontId="5" fillId="0" borderId="0" xfId="1" applyFont="1" applyFill="1" applyBorder="1" applyAlignment="1">
      <alignment vertical="center" shrinkToFit="1"/>
    </xf>
    <xf numFmtId="0" fontId="6" fillId="0" borderId="91" xfId="1" applyFont="1" applyFill="1" applyBorder="1" applyAlignment="1">
      <alignment horizontal="distributed" vertical="center" justifyLastLine="1"/>
    </xf>
    <xf numFmtId="0" fontId="7" fillId="0" borderId="0" xfId="1" applyFont="1" applyFill="1" applyBorder="1" applyAlignment="1">
      <alignment horizontal="distributed" vertical="center" shrinkToFit="1"/>
    </xf>
    <xf numFmtId="0" fontId="7" fillId="0" borderId="3" xfId="1" applyFont="1" applyFill="1" applyBorder="1" applyAlignment="1">
      <alignment horizontal="distributed" vertical="center" shrinkToFit="1"/>
    </xf>
    <xf numFmtId="0" fontId="6" fillId="0" borderId="0" xfId="1" applyFont="1" applyFill="1" applyAlignment="1">
      <alignment horizontal="center" vertical="center"/>
    </xf>
    <xf numFmtId="4" fontId="5" fillId="0" borderId="0" xfId="1" applyNumberFormat="1" applyFont="1" applyFill="1" applyBorder="1" applyAlignment="1">
      <alignment horizontal="center" vertical="center" shrinkToFit="1"/>
    </xf>
    <xf numFmtId="0" fontId="6" fillId="0" borderId="0" xfId="1" quotePrefix="1" applyFont="1" applyFill="1" applyBorder="1" applyAlignment="1">
      <alignment horizontal="center" vertical="center" shrinkToFit="1"/>
    </xf>
    <xf numFmtId="0" fontId="49" fillId="0" borderId="48" xfId="1" applyFont="1" applyFill="1" applyBorder="1" applyAlignment="1">
      <alignment horizontal="center" vertical="center" shrinkToFit="1"/>
    </xf>
    <xf numFmtId="178" fontId="5" fillId="0" borderId="4" xfId="9" applyNumberFormat="1" applyFont="1" applyFill="1" applyBorder="1" applyAlignment="1">
      <alignment vertical="center"/>
    </xf>
    <xf numFmtId="178" fontId="5" fillId="0" borderId="4" xfId="2" applyNumberFormat="1" applyFont="1" applyFill="1" applyBorder="1" applyAlignment="1">
      <alignment horizontal="right" vertical="center"/>
    </xf>
    <xf numFmtId="192" fontId="5" fillId="0" borderId="76" xfId="1" applyNumberFormat="1" applyFont="1" applyFill="1" applyBorder="1" applyAlignment="1">
      <alignment vertical="center" shrinkToFit="1"/>
    </xf>
    <xf numFmtId="197" fontId="5" fillId="0" borderId="76" xfId="1" quotePrefix="1" applyNumberFormat="1" applyFont="1" applyFill="1" applyBorder="1" applyAlignment="1">
      <alignment horizontal="center" vertical="center" shrinkToFit="1"/>
    </xf>
    <xf numFmtId="0" fontId="5" fillId="0" borderId="76" xfId="1" applyFont="1" applyFill="1" applyBorder="1" applyAlignment="1">
      <alignment vertical="center" shrinkToFit="1"/>
    </xf>
    <xf numFmtId="0" fontId="5" fillId="0" borderId="76" xfId="1" applyFont="1" applyFill="1" applyBorder="1" applyAlignment="1">
      <alignment horizontal="distributed" vertical="center"/>
    </xf>
    <xf numFmtId="0" fontId="5" fillId="0" borderId="76" xfId="1" applyFont="1" applyFill="1" applyBorder="1" applyAlignment="1">
      <alignment horizontal="center" vertical="center"/>
    </xf>
    <xf numFmtId="0" fontId="5" fillId="0" borderId="63" xfId="1" applyFont="1" applyFill="1" applyBorder="1" applyAlignment="1">
      <alignment horizontal="left" vertical="center" shrinkToFit="1"/>
    </xf>
    <xf numFmtId="0" fontId="5" fillId="0" borderId="62" xfId="1" applyFont="1" applyFill="1" applyBorder="1" applyAlignment="1">
      <alignment vertical="center" shrinkToFit="1"/>
    </xf>
    <xf numFmtId="0" fontId="5" fillId="0" borderId="57" xfId="1" applyFont="1" applyFill="1" applyBorder="1" applyAlignment="1">
      <alignment horizontal="left" vertical="center" shrinkToFit="1"/>
    </xf>
    <xf numFmtId="178" fontId="5" fillId="0" borderId="5" xfId="9" applyNumberFormat="1" applyFont="1" applyFill="1" applyBorder="1" applyAlignment="1">
      <alignment vertical="center" shrinkToFit="1"/>
    </xf>
    <xf numFmtId="0" fontId="5" fillId="0" borderId="78" xfId="1" applyFont="1" applyFill="1" applyBorder="1" applyAlignment="1">
      <alignment vertical="center" shrinkToFit="1"/>
    </xf>
    <xf numFmtId="0" fontId="5" fillId="0" borderId="77" xfId="1" applyFont="1" applyFill="1" applyBorder="1" applyAlignment="1">
      <alignment horizontal="distributed" vertical="center"/>
    </xf>
    <xf numFmtId="0" fontId="5" fillId="0" borderId="58" xfId="1" applyFont="1" applyFill="1" applyBorder="1" applyAlignment="1">
      <alignment horizontal="left" vertical="center" shrinkToFit="1"/>
    </xf>
    <xf numFmtId="0" fontId="5" fillId="0" borderId="77" xfId="1" applyFont="1" applyFill="1" applyBorder="1" applyAlignment="1">
      <alignment horizontal="center" vertical="center" shrinkToFit="1"/>
    </xf>
    <xf numFmtId="0" fontId="5" fillId="0" borderId="77" xfId="1" quotePrefix="1" applyFont="1" applyFill="1" applyBorder="1" applyAlignment="1">
      <alignment horizontal="center" vertical="center" shrinkToFit="1"/>
    </xf>
    <xf numFmtId="0" fontId="5" fillId="0" borderId="77" xfId="1" applyFont="1" applyFill="1" applyBorder="1" applyAlignment="1">
      <alignment vertical="center" shrinkToFit="1"/>
    </xf>
    <xf numFmtId="0" fontId="5" fillId="0" borderId="76" xfId="1" applyFont="1" applyFill="1" applyBorder="1" applyAlignment="1">
      <alignment horizontal="center" vertical="center" shrinkToFit="1"/>
    </xf>
    <xf numFmtId="0" fontId="5" fillId="0" borderId="76" xfId="1" quotePrefix="1" applyFont="1" applyFill="1" applyBorder="1" applyAlignment="1">
      <alignment horizontal="center" vertical="center" shrinkToFit="1"/>
    </xf>
    <xf numFmtId="0" fontId="5" fillId="0" borderId="58" xfId="1" applyFont="1" applyFill="1" applyBorder="1" applyAlignment="1">
      <alignment horizontal="center" vertical="center" shrinkToFit="1"/>
    </xf>
    <xf numFmtId="0" fontId="50" fillId="0" borderId="58" xfId="1" applyFont="1" applyFill="1" applyBorder="1" applyAlignment="1">
      <alignment horizontal="center" vertical="center" shrinkToFit="1"/>
    </xf>
    <xf numFmtId="0" fontId="5" fillId="2" borderId="76" xfId="1" applyFont="1" applyFill="1" applyBorder="1" applyAlignment="1">
      <alignment vertical="center" shrinkToFit="1"/>
    </xf>
    <xf numFmtId="0" fontId="5" fillId="2" borderId="76" xfId="1" applyFont="1" applyFill="1" applyBorder="1" applyAlignment="1">
      <alignment horizontal="center" vertical="center" shrinkToFit="1"/>
    </xf>
    <xf numFmtId="178" fontId="5" fillId="0" borderId="13" xfId="9" applyNumberFormat="1" applyFont="1" applyFill="1" applyBorder="1" applyAlignment="1">
      <alignment vertical="center"/>
    </xf>
    <xf numFmtId="184" fontId="5" fillId="0" borderId="47" xfId="2" applyNumberFormat="1" applyFont="1" applyFill="1" applyBorder="1" applyAlignment="1">
      <alignment vertical="center"/>
    </xf>
    <xf numFmtId="0" fontId="5" fillId="0" borderId="47" xfId="2" quotePrefix="1" applyNumberFormat="1" applyFont="1" applyFill="1" applyBorder="1" applyAlignment="1">
      <alignment horizontal="center" vertical="center" shrinkToFit="1"/>
    </xf>
    <xf numFmtId="0" fontId="5" fillId="0" borderId="47" xfId="1" quotePrefix="1" applyFont="1" applyFill="1" applyBorder="1" applyAlignment="1">
      <alignment horizontal="center" vertical="center" shrinkToFit="1"/>
    </xf>
    <xf numFmtId="0" fontId="5" fillId="2" borderId="47" xfId="1" applyFont="1" applyFill="1" applyBorder="1" applyAlignment="1">
      <alignment vertical="center" shrinkToFit="1"/>
    </xf>
    <xf numFmtId="0" fontId="5" fillId="0" borderId="47" xfId="1" applyFont="1" applyFill="1" applyBorder="1" applyAlignment="1">
      <alignment horizontal="distributed" vertical="center"/>
    </xf>
    <xf numFmtId="0" fontId="5" fillId="0" borderId="47" xfId="1" applyFont="1" applyFill="1" applyBorder="1" applyAlignment="1">
      <alignment horizontal="center" vertical="center"/>
    </xf>
    <xf numFmtId="0" fontId="9" fillId="0" borderId="0" xfId="1" applyFont="1" applyFill="1" applyAlignment="1">
      <alignment horizontal="center" vertical="center"/>
    </xf>
    <xf numFmtId="0" fontId="5" fillId="0" borderId="4" xfId="2" applyNumberFormat="1" applyFont="1" applyFill="1" applyBorder="1" applyAlignment="1">
      <alignment vertical="center" shrinkToFit="1"/>
    </xf>
    <xf numFmtId="178" fontId="5" fillId="0" borderId="4" xfId="1" applyNumberFormat="1" applyFont="1" applyFill="1" applyBorder="1" applyAlignment="1">
      <alignment vertical="center" shrinkToFit="1"/>
    </xf>
    <xf numFmtId="0" fontId="5" fillId="0" borderId="4" xfId="1" applyNumberFormat="1" applyFont="1" applyFill="1" applyBorder="1" applyAlignment="1">
      <alignment vertical="center" shrinkToFit="1"/>
    </xf>
    <xf numFmtId="57" fontId="5" fillId="0" borderId="4" xfId="1" quotePrefix="1" applyNumberFormat="1" applyFont="1" applyFill="1" applyBorder="1" applyAlignment="1">
      <alignment horizontal="center" vertical="center" shrinkToFit="1"/>
    </xf>
    <xf numFmtId="0" fontId="5" fillId="0" borderId="62" xfId="1" applyFont="1" applyFill="1" applyBorder="1" applyAlignment="1">
      <alignment horizontal="center" vertical="center"/>
    </xf>
    <xf numFmtId="0" fontId="15" fillId="0" borderId="3" xfId="1" applyFont="1" applyFill="1" applyBorder="1" applyAlignment="1">
      <alignment horizontal="distributed" vertical="center" wrapText="1" shrinkToFit="1"/>
    </xf>
    <xf numFmtId="191" fontId="5" fillId="0" borderId="4" xfId="1" applyNumberFormat="1" applyFont="1" applyFill="1" applyBorder="1" applyAlignment="1">
      <alignment vertical="center" shrinkToFit="1"/>
    </xf>
    <xf numFmtId="198" fontId="5" fillId="0" borderId="4" xfId="1" applyNumberFormat="1" applyFont="1" applyFill="1" applyBorder="1" applyAlignment="1">
      <alignment horizontal="right" vertical="center" shrinkToFit="1"/>
    </xf>
    <xf numFmtId="192" fontId="5" fillId="0" borderId="4" xfId="1" applyNumberFormat="1" applyFont="1" applyFill="1" applyBorder="1" applyAlignment="1">
      <alignment vertical="center" shrinkToFit="1"/>
    </xf>
    <xf numFmtId="0" fontId="5" fillId="0" borderId="5" xfId="1" applyFont="1" applyFill="1" applyBorder="1" applyAlignment="1">
      <alignment horizontal="distributed" vertical="center" wrapText="1" justifyLastLine="1"/>
    </xf>
    <xf numFmtId="0" fontId="13" fillId="0" borderId="5" xfId="1" applyFont="1" applyFill="1" applyBorder="1" applyAlignment="1">
      <alignment horizontal="distributed" vertical="center" wrapText="1" justifyLastLine="1" shrinkToFit="1"/>
    </xf>
    <xf numFmtId="0" fontId="5" fillId="0" borderId="5" xfId="1" applyFont="1" applyFill="1" applyBorder="1" applyAlignment="1">
      <alignment horizontal="distributed" vertical="center" wrapText="1" justifyLastLine="1" shrinkToFit="1"/>
    </xf>
    <xf numFmtId="0" fontId="12" fillId="0" borderId="5" xfId="1" applyFont="1" applyFill="1" applyBorder="1" applyAlignment="1">
      <alignment horizontal="distributed" vertical="center" wrapText="1" justifyLastLine="1"/>
    </xf>
    <xf numFmtId="0" fontId="5" fillId="0" borderId="78" xfId="1" applyFont="1" applyFill="1" applyBorder="1" applyAlignment="1">
      <alignment horizontal="distributed" vertical="center" wrapText="1" justifyLastLine="1"/>
    </xf>
    <xf numFmtId="0" fontId="6" fillId="0" borderId="6" xfId="1" applyFont="1" applyFill="1" applyBorder="1" applyAlignment="1">
      <alignment horizontal="right" vertical="center"/>
    </xf>
    <xf numFmtId="0" fontId="3" fillId="0" borderId="6" xfId="1" applyFill="1" applyBorder="1" applyAlignment="1">
      <alignment vertical="center"/>
    </xf>
    <xf numFmtId="0" fontId="8" fillId="0" borderId="0" xfId="1" applyFont="1" applyFill="1" applyAlignment="1">
      <alignment horizontal="right" vertical="center"/>
    </xf>
    <xf numFmtId="0" fontId="8" fillId="0" borderId="0" xfId="1" applyFont="1" applyFill="1" applyAlignment="1">
      <alignment horizontal="center" vertical="center"/>
    </xf>
    <xf numFmtId="0" fontId="5" fillId="0" borderId="0" xfId="1" applyFont="1" applyFill="1" applyAlignment="1">
      <alignment horizontal="center" vertical="center"/>
    </xf>
    <xf numFmtId="0" fontId="5" fillId="0" borderId="0" xfId="1" applyFont="1" applyFill="1" applyBorder="1" applyAlignment="1">
      <alignment horizontal="center" vertical="center" shrinkToFit="1"/>
    </xf>
    <xf numFmtId="0" fontId="5" fillId="0" borderId="0" xfId="1" quotePrefix="1" applyFont="1" applyFill="1" applyBorder="1" applyAlignment="1">
      <alignment horizontal="center" vertical="center" shrinkToFit="1"/>
    </xf>
    <xf numFmtId="0" fontId="5" fillId="0" borderId="0" xfId="1" applyFont="1" applyFill="1" applyBorder="1" applyAlignment="1">
      <alignment horizontal="center" vertical="center" wrapText="1"/>
    </xf>
    <xf numFmtId="0" fontId="5" fillId="0" borderId="0" xfId="1" applyFont="1" applyFill="1" applyBorder="1" applyAlignment="1">
      <alignment horizontal="left" vertical="center"/>
    </xf>
    <xf numFmtId="0" fontId="5" fillId="0" borderId="0" xfId="1" applyFont="1" applyFill="1" applyAlignment="1">
      <alignment vertical="center" wrapText="1"/>
    </xf>
    <xf numFmtId="4" fontId="5" fillId="0" borderId="0" xfId="1" applyNumberFormat="1" applyFont="1" applyFill="1" applyBorder="1" applyAlignment="1">
      <alignment vertical="center" shrinkToFit="1"/>
    </xf>
    <xf numFmtId="0" fontId="5" fillId="0" borderId="4" xfId="1" applyFont="1" applyFill="1" applyBorder="1" applyAlignment="1">
      <alignment vertical="center" wrapText="1"/>
    </xf>
    <xf numFmtId="57" fontId="5" fillId="0" borderId="0" xfId="1" quotePrefix="1" applyNumberFormat="1" applyFont="1" applyFill="1" applyBorder="1" applyAlignment="1">
      <alignment vertical="center" shrinkToFit="1"/>
    </xf>
    <xf numFmtId="0" fontId="5" fillId="0" borderId="0" xfId="1" applyFont="1" applyFill="1" applyBorder="1" applyAlignment="1">
      <alignment vertical="center" justifyLastLine="1" shrinkToFit="1"/>
    </xf>
    <xf numFmtId="0" fontId="12" fillId="0" borderId="4" xfId="1" applyFont="1" applyFill="1" applyBorder="1" applyAlignment="1">
      <alignment horizontal="distributed" vertical="center" wrapText="1" justifyLastLine="1"/>
    </xf>
    <xf numFmtId="38" fontId="7" fillId="0" borderId="0" xfId="2" applyFont="1" applyFill="1" applyAlignment="1">
      <alignment horizontal="center" vertical="center"/>
    </xf>
    <xf numFmtId="184" fontId="7" fillId="0" borderId="0" xfId="2" applyNumberFormat="1" applyFont="1" applyFill="1" applyAlignment="1">
      <alignment vertical="center"/>
    </xf>
    <xf numFmtId="179" fontId="5" fillId="0" borderId="92" xfId="2" applyNumberFormat="1" applyFont="1" applyFill="1" applyBorder="1" applyAlignment="1">
      <alignment horizontal="right" vertical="center" shrinkToFit="1"/>
    </xf>
    <xf numFmtId="38" fontId="5" fillId="0" borderId="76" xfId="2" applyFont="1" applyFill="1" applyBorder="1" applyAlignment="1">
      <alignment horizontal="center" vertical="center" shrinkToFit="1"/>
    </xf>
    <xf numFmtId="38" fontId="17" fillId="0" borderId="71" xfId="2" applyFont="1" applyFill="1" applyBorder="1" applyAlignment="1">
      <alignment horizontal="center" vertical="center" shrinkToFit="1"/>
    </xf>
    <xf numFmtId="38" fontId="17" fillId="0" borderId="76" xfId="2" applyFont="1" applyFill="1" applyBorder="1" applyAlignment="1">
      <alignment horizontal="center" vertical="center" shrinkToFit="1"/>
    </xf>
    <xf numFmtId="178" fontId="5" fillId="0" borderId="71" xfId="2" applyNumberFormat="1" applyFont="1" applyFill="1" applyBorder="1" applyAlignment="1">
      <alignment horizontal="right" vertical="center" shrinkToFit="1"/>
    </xf>
    <xf numFmtId="184" fontId="17" fillId="0" borderId="71" xfId="2" applyNumberFormat="1" applyFont="1" applyFill="1" applyBorder="1" applyAlignment="1">
      <alignment vertical="center" shrinkToFit="1"/>
    </xf>
    <xf numFmtId="197" fontId="17" fillId="0" borderId="71" xfId="2" quotePrefix="1" applyNumberFormat="1" applyFont="1" applyFill="1" applyBorder="1" applyAlignment="1">
      <alignment horizontal="center" vertical="center" shrinkToFit="1"/>
    </xf>
    <xf numFmtId="0" fontId="32" fillId="0" borderId="59" xfId="1" applyFont="1" applyFill="1" applyBorder="1" applyAlignment="1">
      <alignment horizontal="left" vertical="center" shrinkToFit="1"/>
    </xf>
    <xf numFmtId="38" fontId="17" fillId="0" borderId="59" xfId="2" applyFont="1" applyFill="1" applyBorder="1" applyAlignment="1">
      <alignment horizontal="distributed" vertical="center"/>
    </xf>
    <xf numFmtId="38" fontId="17" fillId="0" borderId="76" xfId="2" applyFont="1" applyFill="1" applyBorder="1" applyAlignment="1">
      <alignment horizontal="center" vertical="center"/>
    </xf>
    <xf numFmtId="38" fontId="17" fillId="0" borderId="59" xfId="2" applyFont="1" applyFill="1" applyBorder="1" applyAlignment="1">
      <alignment horizontal="distributed" vertical="center" wrapText="1"/>
    </xf>
    <xf numFmtId="179" fontId="5" fillId="0" borderId="4" xfId="2" applyNumberFormat="1" applyFont="1" applyFill="1" applyBorder="1" applyAlignment="1">
      <alignment horizontal="right" vertical="center" shrinkToFit="1"/>
    </xf>
    <xf numFmtId="178" fontId="5" fillId="0" borderId="4" xfId="2" applyNumberFormat="1" applyFont="1" applyFill="1" applyBorder="1" applyAlignment="1">
      <alignment horizontal="right" vertical="center" shrinkToFit="1"/>
    </xf>
    <xf numFmtId="184" fontId="17" fillId="0" borderId="4" xfId="2" applyNumberFormat="1" applyFont="1" applyFill="1" applyBorder="1" applyAlignment="1">
      <alignment vertical="center" shrinkToFit="1"/>
    </xf>
    <xf numFmtId="197" fontId="17" fillId="0" borderId="4" xfId="2" quotePrefix="1" applyNumberFormat="1" applyFont="1" applyFill="1" applyBorder="1" applyAlignment="1">
      <alignment horizontal="center" vertical="center" shrinkToFit="1"/>
    </xf>
    <xf numFmtId="0" fontId="32" fillId="0" borderId="4" xfId="1" applyFont="1" applyFill="1" applyBorder="1" applyAlignment="1">
      <alignment horizontal="left" vertical="center" shrinkToFit="1"/>
    </xf>
    <xf numFmtId="38" fontId="16" fillId="0" borderId="4" xfId="2" applyFont="1" applyFill="1" applyBorder="1" applyAlignment="1">
      <alignment horizontal="distributed" vertical="center"/>
    </xf>
    <xf numFmtId="38" fontId="17" fillId="0" borderId="4" xfId="2" applyFont="1" applyFill="1" applyBorder="1" applyAlignment="1">
      <alignment vertical="center" shrinkToFit="1"/>
    </xf>
    <xf numFmtId="38" fontId="17" fillId="0" borderId="4" xfId="2" applyFont="1" applyFill="1" applyBorder="1" applyAlignment="1">
      <alignment horizontal="distributed" vertical="center" justifyLastLine="1" shrinkToFit="1"/>
    </xf>
    <xf numFmtId="38" fontId="17" fillId="0" borderId="4" xfId="2" applyFont="1" applyFill="1" applyBorder="1" applyAlignment="1">
      <alignment horizontal="distributed" vertical="center" wrapText="1" justifyLastLine="1" shrinkToFit="1"/>
    </xf>
    <xf numFmtId="184" fontId="16" fillId="0" borderId="4" xfId="2" applyNumberFormat="1" applyFont="1" applyFill="1" applyBorder="1" applyAlignment="1">
      <alignment horizontal="distributed" vertical="center" justifyLastLine="1" shrinkToFit="1"/>
    </xf>
    <xf numFmtId="0" fontId="7" fillId="0" borderId="0" xfId="2" applyNumberFormat="1" applyFont="1" applyFill="1" applyBorder="1" applyAlignment="1">
      <alignment horizontal="right" vertical="center"/>
    </xf>
    <xf numFmtId="38" fontId="7" fillId="0" borderId="0" xfId="2" quotePrefix="1" applyFont="1" applyFill="1" applyAlignment="1">
      <alignment horizontal="center" vertical="center"/>
    </xf>
    <xf numFmtId="184" fontId="5" fillId="0" borderId="4" xfId="2" applyNumberFormat="1" applyFont="1" applyFill="1" applyBorder="1" applyAlignment="1">
      <alignment vertical="center" shrinkToFit="1"/>
    </xf>
    <xf numFmtId="197" fontId="5" fillId="0" borderId="4" xfId="2" quotePrefix="1" applyNumberFormat="1" applyFont="1" applyFill="1" applyBorder="1" applyAlignment="1">
      <alignment horizontal="center" vertical="center" shrinkToFit="1"/>
    </xf>
    <xf numFmtId="38" fontId="17" fillId="0" borderId="4" xfId="2" applyFont="1" applyFill="1" applyBorder="1" applyAlignment="1">
      <alignment horizontal="distributed" vertical="center" wrapText="1"/>
    </xf>
    <xf numFmtId="178" fontId="5" fillId="0" borderId="4" xfId="2" applyNumberFormat="1" applyFont="1" applyFill="1" applyBorder="1" applyAlignment="1">
      <alignment vertical="center" shrinkToFit="1"/>
    </xf>
    <xf numFmtId="0" fontId="17" fillId="0" borderId="4" xfId="1" quotePrefix="1" applyFont="1" applyFill="1" applyBorder="1" applyAlignment="1">
      <alignment horizontal="left" vertical="center" shrinkToFit="1"/>
    </xf>
    <xf numFmtId="178" fontId="5" fillId="0" borderId="5" xfId="2" applyNumberFormat="1" applyFont="1" applyFill="1" applyBorder="1" applyAlignment="1">
      <alignment horizontal="right" vertical="center" shrinkToFit="1"/>
    </xf>
    <xf numFmtId="38" fontId="5" fillId="0" borderId="77" xfId="2" applyFont="1" applyFill="1" applyBorder="1" applyAlignment="1">
      <alignment horizontal="center" vertical="center" shrinkToFit="1"/>
    </xf>
    <xf numFmtId="38" fontId="17" fillId="0" borderId="5" xfId="2" applyFont="1" applyFill="1" applyBorder="1" applyAlignment="1">
      <alignment horizontal="center" vertical="center" shrinkToFit="1"/>
    </xf>
    <xf numFmtId="38" fontId="17" fillId="0" borderId="77" xfId="2" applyFont="1" applyFill="1" applyBorder="1" applyAlignment="1">
      <alignment horizontal="center" vertical="center" shrinkToFit="1"/>
    </xf>
    <xf numFmtId="184" fontId="17" fillId="0" borderId="5" xfId="2" applyNumberFormat="1" applyFont="1" applyFill="1" applyBorder="1" applyAlignment="1">
      <alignment vertical="center" shrinkToFit="1"/>
    </xf>
    <xf numFmtId="197" fontId="17" fillId="0" borderId="5" xfId="2" quotePrefix="1" applyNumberFormat="1" applyFont="1" applyFill="1" applyBorder="1" applyAlignment="1">
      <alignment horizontal="center" vertical="center" shrinkToFit="1"/>
    </xf>
    <xf numFmtId="0" fontId="32" fillId="0" borderId="11" xfId="1" applyFont="1" applyFill="1" applyBorder="1" applyAlignment="1">
      <alignment horizontal="left" vertical="center" shrinkToFit="1"/>
    </xf>
    <xf numFmtId="38" fontId="17" fillId="0" borderId="11" xfId="2" applyFont="1" applyFill="1" applyBorder="1" applyAlignment="1">
      <alignment horizontal="distributed" vertical="center"/>
    </xf>
    <xf numFmtId="179" fontId="7" fillId="0" borderId="4" xfId="2" applyNumberFormat="1" applyFont="1" applyFill="1" applyBorder="1" applyAlignment="1">
      <alignment horizontal="right" vertical="center" shrinkToFit="1"/>
    </xf>
    <xf numFmtId="179" fontId="6" fillId="0" borderId="4" xfId="2" applyNumberFormat="1" applyFont="1" applyFill="1" applyBorder="1" applyAlignment="1">
      <alignment horizontal="right" vertical="center"/>
    </xf>
    <xf numFmtId="38" fontId="16" fillId="0" borderId="4" xfId="2" applyFont="1" applyFill="1" applyBorder="1" applyAlignment="1">
      <alignment horizontal="distributed" vertical="center" wrapText="1" justifyLastLine="1" shrinkToFit="1"/>
    </xf>
    <xf numFmtId="184" fontId="45" fillId="0" borderId="4" xfId="2" applyNumberFormat="1" applyFont="1" applyFill="1" applyBorder="1" applyAlignment="1">
      <alignment horizontal="distributed" vertical="center" wrapText="1" justifyLastLine="1" shrinkToFit="1"/>
    </xf>
    <xf numFmtId="38" fontId="17" fillId="0" borderId="4" xfId="2" applyFont="1" applyFill="1" applyBorder="1" applyAlignment="1">
      <alignment horizontal="distributed" vertical="center" wrapText="1" justifyLastLine="1"/>
    </xf>
    <xf numFmtId="38" fontId="17" fillId="0" borderId="4" xfId="2" applyFont="1" applyFill="1" applyBorder="1" applyAlignment="1">
      <alignment horizontal="distributed" vertical="center" justifyLastLine="1"/>
    </xf>
    <xf numFmtId="178" fontId="17" fillId="0" borderId="4" xfId="2" applyNumberFormat="1" applyFont="1" applyFill="1" applyBorder="1" applyAlignment="1">
      <alignment vertical="center"/>
    </xf>
    <xf numFmtId="201" fontId="5" fillId="0" borderId="4" xfId="2" applyNumberFormat="1" applyFont="1" applyFill="1" applyBorder="1" applyAlignment="1">
      <alignment horizontal="right" vertical="center"/>
    </xf>
    <xf numFmtId="184" fontId="17" fillId="0" borderId="4" xfId="2" applyNumberFormat="1" applyFont="1" applyFill="1" applyBorder="1" applyAlignment="1">
      <alignment horizontal="center" vertical="center" shrinkToFit="1"/>
    </xf>
    <xf numFmtId="184" fontId="7" fillId="0" borderId="0" xfId="2" applyNumberFormat="1" applyFont="1" applyFill="1" applyAlignment="1">
      <alignment horizontal="right" vertical="center"/>
    </xf>
    <xf numFmtId="178" fontId="5" fillId="0" borderId="4" xfId="2" applyNumberFormat="1" applyFont="1" applyFill="1" applyBorder="1" applyAlignment="1">
      <alignment vertical="center"/>
    </xf>
    <xf numFmtId="184" fontId="5" fillId="0" borderId="4" xfId="2" applyNumberFormat="1" applyFont="1" applyFill="1" applyBorder="1" applyAlignment="1">
      <alignment vertical="center"/>
    </xf>
    <xf numFmtId="0" fontId="23" fillId="0" borderId="4" xfId="1" applyFont="1" applyFill="1" applyBorder="1" applyAlignment="1">
      <alignment horizontal="left" vertical="center" shrinkToFit="1"/>
    </xf>
    <xf numFmtId="38" fontId="5" fillId="0" borderId="4" xfId="2" applyFont="1" applyFill="1" applyBorder="1" applyAlignment="1">
      <alignment horizontal="distributed" vertical="center" wrapText="1" shrinkToFit="1"/>
    </xf>
    <xf numFmtId="184" fontId="17" fillId="0" borderId="4" xfId="2" applyNumberFormat="1" applyFont="1" applyFill="1" applyBorder="1" applyAlignment="1">
      <alignment vertical="center"/>
    </xf>
    <xf numFmtId="38" fontId="17" fillId="0" borderId="4" xfId="2" applyFont="1" applyFill="1" applyBorder="1" applyAlignment="1">
      <alignment horizontal="distributed" vertical="center" wrapText="1" shrinkToFit="1"/>
    </xf>
    <xf numFmtId="199" fontId="7" fillId="0" borderId="0" xfId="1" applyNumberFormat="1" applyFont="1" applyFill="1" applyBorder="1" applyAlignment="1">
      <alignment vertical="center"/>
    </xf>
    <xf numFmtId="184" fontId="7" fillId="0" borderId="0" xfId="2" applyNumberFormat="1" applyFont="1" applyFill="1" applyBorder="1" applyAlignment="1">
      <alignment vertical="center"/>
    </xf>
    <xf numFmtId="197" fontId="7" fillId="0" borderId="0" xfId="2" quotePrefix="1" applyNumberFormat="1" applyFont="1" applyFill="1" applyBorder="1" applyAlignment="1">
      <alignment horizontal="distributed" vertical="center" shrinkToFit="1"/>
    </xf>
    <xf numFmtId="0" fontId="7" fillId="0" borderId="0" xfId="1" quotePrefix="1" applyFont="1" applyFill="1" applyBorder="1" applyAlignment="1">
      <alignment horizontal="left" vertical="center"/>
    </xf>
    <xf numFmtId="38" fontId="6" fillId="0" borderId="9" xfId="2" applyFont="1" applyFill="1" applyBorder="1" applyAlignment="1">
      <alignment horizontal="left" vertical="center"/>
    </xf>
    <xf numFmtId="202" fontId="6" fillId="0" borderId="4" xfId="2" applyNumberFormat="1" applyFont="1" applyFill="1" applyBorder="1" applyAlignment="1">
      <alignment horizontal="right" vertical="center"/>
    </xf>
    <xf numFmtId="49" fontId="6" fillId="0" borderId="0" xfId="1" applyNumberFormat="1" applyFont="1" applyFill="1" applyBorder="1" applyAlignment="1">
      <alignment vertical="center"/>
    </xf>
    <xf numFmtId="202" fontId="5" fillId="2" borderId="4" xfId="2" applyNumberFormat="1" applyFont="1" applyFill="1" applyBorder="1" applyAlignment="1">
      <alignment horizontal="right" vertical="center"/>
    </xf>
    <xf numFmtId="202" fontId="5" fillId="0" borderId="4" xfId="2" applyNumberFormat="1" applyFont="1" applyFill="1" applyBorder="1" applyAlignment="1">
      <alignment horizontal="right" vertical="center"/>
    </xf>
    <xf numFmtId="181" fontId="5" fillId="0" borderId="4" xfId="2" applyNumberFormat="1" applyFont="1" applyFill="1" applyBorder="1" applyAlignment="1">
      <alignment vertical="center"/>
    </xf>
    <xf numFmtId="0" fontId="5" fillId="0" borderId="4" xfId="1" applyFont="1" applyFill="1" applyBorder="1" applyAlignment="1">
      <alignment horizontal="center" vertical="center"/>
    </xf>
    <xf numFmtId="49" fontId="5" fillId="0" borderId="4" xfId="1" applyNumberFormat="1" applyFont="1" applyFill="1" applyBorder="1" applyAlignment="1">
      <alignment horizontal="center" vertical="center" shrinkToFit="1"/>
    </xf>
    <xf numFmtId="202" fontId="5" fillId="2" borderId="4" xfId="1" applyNumberFormat="1" applyFont="1" applyFill="1" applyBorder="1" applyAlignment="1">
      <alignment horizontal="right" vertical="center"/>
    </xf>
    <xf numFmtId="202" fontId="5" fillId="0" borderId="4" xfId="1" applyNumberFormat="1" applyFont="1" applyFill="1" applyBorder="1" applyAlignment="1">
      <alignment horizontal="right" vertical="center"/>
    </xf>
    <xf numFmtId="0" fontId="5" fillId="0" borderId="4" xfId="1" applyFont="1" applyFill="1" applyBorder="1" applyAlignment="1">
      <alignment horizontal="distributed" vertical="center" wrapText="1" justifyLastLine="1" shrinkToFit="1"/>
    </xf>
    <xf numFmtId="203" fontId="6" fillId="0" borderId="0" xfId="1" applyNumberFormat="1" applyFont="1" applyFill="1" applyAlignment="1">
      <alignment vertical="center"/>
    </xf>
    <xf numFmtId="202" fontId="6" fillId="0" borderId="4" xfId="1" applyNumberFormat="1" applyFont="1" applyFill="1" applyBorder="1" applyAlignment="1">
      <alignment horizontal="right" vertical="center"/>
    </xf>
    <xf numFmtId="38" fontId="5" fillId="0" borderId="0" xfId="2" applyFont="1" applyFill="1" applyAlignment="1">
      <alignment horizontal="left" vertical="center"/>
    </xf>
    <xf numFmtId="202" fontId="6" fillId="0" borderId="60" xfId="1" applyNumberFormat="1" applyFont="1" applyFill="1" applyBorder="1" applyAlignment="1">
      <alignment horizontal="right" vertical="center"/>
    </xf>
    <xf numFmtId="38" fontId="5" fillId="0" borderId="0" xfId="2" applyFont="1" applyFill="1" applyAlignment="1">
      <alignment horizontal="right" vertical="center"/>
    </xf>
    <xf numFmtId="40" fontId="5" fillId="0" borderId="0" xfId="2" applyNumberFormat="1" applyFont="1" applyFill="1" applyBorder="1" applyAlignment="1">
      <alignment vertical="center"/>
    </xf>
    <xf numFmtId="38" fontId="5" fillId="0" borderId="0" xfId="2" applyFont="1" applyFill="1" applyBorder="1" applyAlignment="1">
      <alignment horizontal="left" vertical="center"/>
    </xf>
    <xf numFmtId="38" fontId="5" fillId="0" borderId="0" xfId="2" applyFont="1" applyFill="1" applyBorder="1" applyAlignment="1">
      <alignment horizontal="distributed" vertical="center" shrinkToFit="1"/>
    </xf>
    <xf numFmtId="40" fontId="5" fillId="0" borderId="4" xfId="2" applyNumberFormat="1" applyFont="1" applyFill="1" applyBorder="1" applyAlignment="1">
      <alignment horizontal="right" vertical="center"/>
    </xf>
    <xf numFmtId="38" fontId="5" fillId="0" borderId="94" xfId="2" applyFont="1" applyFill="1" applyBorder="1" applyAlignment="1">
      <alignment horizontal="distributed" vertical="center"/>
    </xf>
    <xf numFmtId="38" fontId="5" fillId="0" borderId="94" xfId="2" applyFont="1" applyFill="1" applyBorder="1" applyAlignment="1">
      <alignment horizontal="distributed" vertical="center" shrinkToFit="1"/>
    </xf>
    <xf numFmtId="38" fontId="5" fillId="0" borderId="94" xfId="2" applyFont="1" applyFill="1" applyBorder="1" applyAlignment="1">
      <alignment horizontal="left" vertical="center" shrinkToFit="1"/>
    </xf>
    <xf numFmtId="40" fontId="5" fillId="0" borderId="5" xfId="2" applyNumberFormat="1" applyFont="1" applyFill="1" applyBorder="1" applyAlignment="1">
      <alignment horizontal="right" vertical="center"/>
    </xf>
    <xf numFmtId="38" fontId="5" fillId="0" borderId="5" xfId="2" applyFont="1" applyFill="1" applyBorder="1" applyAlignment="1">
      <alignment horizontal="center" vertical="center"/>
    </xf>
    <xf numFmtId="38" fontId="5" fillId="0" borderId="10" xfId="2" applyFont="1" applyFill="1" applyBorder="1" applyAlignment="1">
      <alignment horizontal="center" vertical="center"/>
    </xf>
    <xf numFmtId="40" fontId="5" fillId="0" borderId="4" xfId="2" applyNumberFormat="1" applyFont="1" applyFill="1" applyBorder="1" applyAlignment="1">
      <alignment vertical="center"/>
    </xf>
    <xf numFmtId="38" fontId="12" fillId="0" borderId="4" xfId="2" applyFont="1" applyFill="1" applyBorder="1" applyAlignment="1">
      <alignment horizontal="left" vertical="center" wrapText="1" shrinkToFit="1"/>
    </xf>
    <xf numFmtId="38" fontId="5" fillId="0" borderId="4" xfId="2" applyFont="1" applyFill="1" applyBorder="1" applyAlignment="1">
      <alignment horizontal="distributed" vertical="center" shrinkToFit="1"/>
    </xf>
    <xf numFmtId="0" fontId="3" fillId="0" borderId="0" xfId="15" applyFont="1" applyFill="1" applyAlignment="1">
      <alignment vertical="center"/>
    </xf>
    <xf numFmtId="0" fontId="3" fillId="0" borderId="0" xfId="14" applyFont="1" applyFill="1" applyAlignment="1">
      <alignment vertical="center"/>
    </xf>
    <xf numFmtId="202" fontId="5" fillId="0" borderId="4" xfId="2" applyNumberFormat="1" applyFont="1" applyFill="1" applyBorder="1" applyAlignment="1">
      <alignment vertical="center"/>
    </xf>
    <xf numFmtId="38" fontId="8" fillId="0" borderId="0" xfId="2" applyFont="1" applyFill="1" applyAlignment="1">
      <alignment horizontal="left" vertical="center"/>
    </xf>
    <xf numFmtId="38" fontId="9" fillId="0" borderId="0" xfId="2" applyFont="1" applyFill="1" applyAlignment="1">
      <alignment horizontal="left" vertical="center"/>
    </xf>
    <xf numFmtId="188" fontId="5" fillId="0" borderId="4" xfId="2" applyNumberFormat="1" applyFont="1" applyFill="1" applyBorder="1" applyAlignment="1">
      <alignment vertical="center"/>
    </xf>
    <xf numFmtId="38" fontId="5" fillId="0" borderId="4" xfId="2" quotePrefix="1" applyFont="1" applyFill="1" applyBorder="1" applyAlignment="1">
      <alignment horizontal="center" vertical="center"/>
    </xf>
    <xf numFmtId="38" fontId="5" fillId="0" borderId="4" xfId="2" quotePrefix="1" applyFont="1" applyFill="1" applyBorder="1" applyAlignment="1">
      <alignment horizontal="center" vertical="center" wrapText="1"/>
    </xf>
    <xf numFmtId="38" fontId="5" fillId="0" borderId="5" xfId="2" applyFont="1" applyFill="1" applyBorder="1" applyAlignment="1">
      <alignment horizontal="distributed" vertical="center" wrapText="1" justifyLastLine="1" shrinkToFit="1"/>
    </xf>
    <xf numFmtId="38" fontId="5" fillId="0" borderId="5" xfId="2" applyFont="1" applyFill="1" applyBorder="1" applyAlignment="1">
      <alignment horizontal="distributed" vertical="center" justifyLastLine="1" shrinkToFit="1"/>
    </xf>
    <xf numFmtId="38" fontId="12" fillId="0" borderId="55" xfId="2" applyFont="1" applyFill="1" applyBorder="1" applyAlignment="1">
      <alignment horizontal="distributed" vertical="center" wrapText="1" justifyLastLine="1" shrinkToFit="1"/>
    </xf>
    <xf numFmtId="0" fontId="44" fillId="0" borderId="0" xfId="15" applyFont="1" applyFill="1" applyAlignment="1">
      <alignment vertical="center"/>
    </xf>
    <xf numFmtId="0" fontId="44" fillId="0" borderId="0" xfId="14" applyFont="1" applyFill="1" applyAlignment="1">
      <alignment vertical="center"/>
    </xf>
    <xf numFmtId="0" fontId="8" fillId="0" borderId="0" xfId="14" applyFont="1" applyFill="1" applyAlignment="1">
      <alignment vertical="center"/>
    </xf>
    <xf numFmtId="184" fontId="6" fillId="0" borderId="9" xfId="2" applyNumberFormat="1" applyFont="1" applyFill="1" applyBorder="1" applyAlignment="1">
      <alignment vertical="center"/>
    </xf>
    <xf numFmtId="179" fontId="5" fillId="0" borderId="94" xfId="2" applyNumberFormat="1" applyFont="1" applyFill="1" applyBorder="1" applyAlignment="1">
      <alignment vertical="center"/>
    </xf>
    <xf numFmtId="179" fontId="5" fillId="0" borderId="94" xfId="2" applyNumberFormat="1" applyFont="1" applyFill="1" applyBorder="1" applyAlignment="1">
      <alignment horizontal="right" vertical="center"/>
    </xf>
    <xf numFmtId="38" fontId="5" fillId="0" borderId="94" xfId="2" applyFont="1" applyFill="1" applyBorder="1" applyAlignment="1">
      <alignment horizontal="distributed" vertical="center" justifyLastLine="1"/>
    </xf>
    <xf numFmtId="38" fontId="8" fillId="0" borderId="0" xfId="2" applyFont="1" applyFill="1" applyBorder="1" applyAlignment="1">
      <alignment vertical="center"/>
    </xf>
    <xf numFmtId="38" fontId="15" fillId="0" borderId="94" xfId="2" applyFont="1" applyFill="1" applyBorder="1" applyAlignment="1">
      <alignment horizontal="distributed" vertical="center"/>
    </xf>
    <xf numFmtId="38" fontId="6" fillId="0" borderId="0" xfId="2" applyFont="1" applyFill="1" applyBorder="1" applyAlignment="1">
      <alignment horizontal="center" vertical="center" shrinkToFit="1"/>
    </xf>
    <xf numFmtId="0" fontId="23" fillId="0" borderId="0" xfId="1" applyFont="1" applyFill="1" applyBorder="1" applyAlignment="1">
      <alignment horizontal="right" vertical="center"/>
    </xf>
    <xf numFmtId="0" fontId="23" fillId="0" borderId="0" xfId="1" applyFont="1" applyFill="1" applyBorder="1" applyAlignment="1">
      <alignment vertical="center"/>
    </xf>
    <xf numFmtId="204" fontId="5" fillId="0" borderId="0" xfId="2" quotePrefix="1" applyNumberFormat="1" applyFont="1" applyFill="1" applyBorder="1" applyAlignment="1">
      <alignment horizontal="center" vertical="center"/>
    </xf>
    <xf numFmtId="38" fontId="17" fillId="0" borderId="0" xfId="2" applyFont="1" applyFill="1" applyBorder="1" applyAlignment="1">
      <alignment horizontal="distributed" vertical="center" justifyLastLine="1"/>
    </xf>
    <xf numFmtId="38" fontId="17" fillId="0" borderId="10" xfId="2" applyFont="1" applyFill="1" applyBorder="1" applyAlignment="1">
      <alignment horizontal="distributed" vertical="center" justifyLastLine="1"/>
    </xf>
    <xf numFmtId="179" fontId="17" fillId="0" borderId="10" xfId="1" applyNumberFormat="1" applyFont="1" applyFill="1" applyBorder="1" applyAlignment="1">
      <alignment horizontal="right" vertical="center"/>
    </xf>
    <xf numFmtId="38" fontId="17" fillId="0" borderId="10" xfId="2" applyFont="1" applyFill="1" applyBorder="1" applyAlignment="1">
      <alignment horizontal="center" vertical="center"/>
    </xf>
    <xf numFmtId="204" fontId="17" fillId="0" borderId="10" xfId="2" applyNumberFormat="1" applyFont="1" applyFill="1" applyBorder="1" applyAlignment="1">
      <alignment horizontal="center" vertical="center"/>
    </xf>
    <xf numFmtId="38" fontId="17" fillId="0" borderId="10" xfId="2" applyFont="1" applyFill="1" applyBorder="1" applyAlignment="1">
      <alignment horizontal="left" vertical="center"/>
    </xf>
    <xf numFmtId="179" fontId="17" fillId="0" borderId="4" xfId="1" applyNumberFormat="1" applyFont="1" applyFill="1" applyBorder="1" applyAlignment="1">
      <alignment horizontal="right" vertical="center"/>
    </xf>
    <xf numFmtId="38" fontId="17" fillId="0" borderId="94" xfId="2" applyFont="1" applyFill="1" applyBorder="1" applyAlignment="1">
      <alignment horizontal="center" vertical="center"/>
    </xf>
    <xf numFmtId="204" fontId="17" fillId="0" borderId="4" xfId="2" applyNumberFormat="1" applyFont="1" applyFill="1" applyBorder="1" applyAlignment="1">
      <alignment horizontal="center" vertical="center"/>
    </xf>
    <xf numFmtId="0" fontId="17" fillId="0" borderId="4" xfId="2" applyNumberFormat="1" applyFont="1" applyFill="1" applyBorder="1" applyAlignment="1">
      <alignment horizontal="distributed" vertical="center"/>
    </xf>
    <xf numFmtId="49" fontId="17" fillId="0" borderId="4" xfId="2" applyNumberFormat="1" applyFont="1" applyFill="1" applyBorder="1" applyAlignment="1">
      <alignment horizontal="center" vertical="center"/>
    </xf>
    <xf numFmtId="38" fontId="17" fillId="0" borderId="4" xfId="2" applyFont="1" applyFill="1" applyBorder="1" applyAlignment="1" applyProtection="1">
      <alignment horizontal="center" vertical="center"/>
      <protection locked="0"/>
    </xf>
    <xf numFmtId="38" fontId="5" fillId="0" borderId="9" xfId="2" applyFont="1" applyFill="1" applyBorder="1" applyAlignment="1">
      <alignment vertical="center"/>
    </xf>
    <xf numFmtId="38" fontId="17" fillId="0" borderId="4" xfId="2" applyFont="1" applyFill="1" applyBorder="1" applyAlignment="1" applyProtection="1">
      <alignment horizontal="distributed" vertical="center" justifyLastLine="1" shrinkToFit="1"/>
      <protection locked="0"/>
    </xf>
    <xf numFmtId="38" fontId="17" fillId="0" borderId="94" xfId="2" applyFont="1" applyFill="1" applyBorder="1" applyAlignment="1">
      <alignment horizontal="distributed" vertical="center" justifyLastLine="1" shrinkToFit="1"/>
    </xf>
    <xf numFmtId="0" fontId="18" fillId="0" borderId="0" xfId="14" applyFont="1" applyFill="1" applyAlignment="1">
      <alignment horizontal="right" vertical="center"/>
    </xf>
    <xf numFmtId="178" fontId="7" fillId="0" borderId="4" xfId="13" applyNumberFormat="1" applyFont="1" applyFill="1" applyBorder="1" applyAlignment="1">
      <alignment horizontal="right" vertical="center"/>
    </xf>
    <xf numFmtId="178" fontId="17" fillId="0" borderId="76" xfId="2" applyNumberFormat="1" applyFont="1" applyFill="1" applyBorder="1" applyAlignment="1">
      <alignment horizontal="right" vertical="center"/>
    </xf>
    <xf numFmtId="38" fontId="17" fillId="0" borderId="47" xfId="2" applyFont="1" applyFill="1" applyBorder="1" applyAlignment="1">
      <alignment horizontal="distributed" vertical="center" justifyLastLine="1"/>
    </xf>
    <xf numFmtId="38" fontId="17" fillId="0" borderId="48" xfId="2" applyFont="1" applyFill="1" applyBorder="1" applyAlignment="1">
      <alignment horizontal="center" vertical="center"/>
    </xf>
    <xf numFmtId="38" fontId="17" fillId="0" borderId="13" xfId="2" applyFont="1" applyFill="1" applyBorder="1" applyAlignment="1">
      <alignment horizontal="center" vertical="center"/>
    </xf>
    <xf numFmtId="38" fontId="7" fillId="0" borderId="0" xfId="2" applyFont="1" applyFill="1" applyAlignment="1">
      <alignment horizontal="right" vertical="top"/>
    </xf>
    <xf numFmtId="188" fontId="7" fillId="0" borderId="4" xfId="2" applyNumberFormat="1" applyFont="1" applyFill="1" applyBorder="1" applyAlignment="1">
      <alignment horizontal="right" vertical="center"/>
    </xf>
    <xf numFmtId="38" fontId="7" fillId="0" borderId="94" xfId="2" applyFont="1" applyFill="1" applyBorder="1" applyAlignment="1">
      <alignment horizontal="distributed" vertical="center" justifyLastLine="1"/>
    </xf>
    <xf numFmtId="201" fontId="5" fillId="0" borderId="4" xfId="2" applyNumberFormat="1" applyFont="1" applyFill="1" applyBorder="1" applyAlignment="1">
      <alignment vertical="center"/>
    </xf>
    <xf numFmtId="179" fontId="17" fillId="0" borderId="4" xfId="2" applyNumberFormat="1" applyFont="1" applyFill="1" applyBorder="1" applyAlignment="1">
      <alignment vertical="center"/>
    </xf>
    <xf numFmtId="38" fontId="17" fillId="0" borderId="76" xfId="2" applyFont="1" applyFill="1" applyBorder="1" applyAlignment="1">
      <alignment horizontal="distributed" vertical="center" wrapText="1" justifyLastLine="1" shrinkToFit="1"/>
    </xf>
    <xf numFmtId="38" fontId="17" fillId="0" borderId="76" xfId="2" applyFont="1" applyFill="1" applyBorder="1" applyAlignment="1">
      <alignment horizontal="distributed" vertical="center" wrapText="1" justifyLastLine="1"/>
    </xf>
    <xf numFmtId="38" fontId="7" fillId="0" borderId="76" xfId="2" applyFont="1" applyFill="1" applyBorder="1" applyAlignment="1">
      <alignment horizontal="distributed" vertical="center" justifyLastLine="1"/>
    </xf>
    <xf numFmtId="184" fontId="7" fillId="0" borderId="0" xfId="2" applyNumberFormat="1" applyFont="1" applyFill="1" applyBorder="1" applyAlignment="1">
      <alignment horizontal="center" vertical="center"/>
    </xf>
    <xf numFmtId="38" fontId="7" fillId="0" borderId="0" xfId="2" applyFont="1" applyFill="1" applyBorder="1" applyAlignment="1">
      <alignment horizontal="left" vertical="center"/>
    </xf>
    <xf numFmtId="40" fontId="7" fillId="0" borderId="4" xfId="2" applyNumberFormat="1" applyFont="1" applyFill="1" applyBorder="1" applyAlignment="1">
      <alignment vertical="center" shrinkToFit="1"/>
    </xf>
    <xf numFmtId="38" fontId="7" fillId="0" borderId="4" xfId="2" applyFont="1" applyFill="1" applyBorder="1" applyAlignment="1">
      <alignment horizontal="center" vertical="center" shrinkToFit="1"/>
    </xf>
    <xf numFmtId="6" fontId="17" fillId="0" borderId="4" xfId="8" applyFont="1" applyFill="1" applyBorder="1" applyAlignment="1">
      <alignment horizontal="distributed" vertical="center" wrapText="1" justifyLastLine="1" shrinkToFit="1"/>
    </xf>
    <xf numFmtId="38" fontId="9" fillId="0" borderId="0" xfId="2" applyFont="1" applyFill="1" applyBorder="1" applyAlignment="1">
      <alignment vertical="center"/>
    </xf>
    <xf numFmtId="38" fontId="7" fillId="0" borderId="0" xfId="2" applyFont="1" applyFill="1" applyBorder="1" applyAlignment="1">
      <alignment horizontal="left" vertical="center" indent="1"/>
    </xf>
    <xf numFmtId="38" fontId="5" fillId="0" borderId="4" xfId="2" applyFont="1" applyFill="1" applyBorder="1" applyAlignment="1">
      <alignment horizontal="distributed" vertical="center" wrapText="1" justifyLastLine="1"/>
    </xf>
    <xf numFmtId="38" fontId="5" fillId="0" borderId="4" xfId="2" applyFont="1" applyFill="1" applyBorder="1" applyAlignment="1">
      <alignment horizontal="center" vertical="center" wrapText="1" shrinkToFit="1"/>
    </xf>
    <xf numFmtId="57" fontId="5" fillId="0" borderId="4" xfId="2" applyNumberFormat="1" applyFont="1" applyFill="1" applyBorder="1" applyAlignment="1">
      <alignment horizontal="center" vertical="center" shrinkToFit="1"/>
    </xf>
    <xf numFmtId="57" fontId="5" fillId="0" borderId="0" xfId="2" applyNumberFormat="1" applyFont="1" applyFill="1" applyBorder="1" applyAlignment="1">
      <alignment vertical="center" shrinkToFit="1"/>
    </xf>
    <xf numFmtId="38" fontId="12" fillId="0" borderId="4" xfId="2" applyFont="1" applyFill="1" applyBorder="1" applyAlignment="1">
      <alignment horizontal="distributed" vertical="center" wrapText="1" justifyLastLine="1"/>
    </xf>
    <xf numFmtId="179" fontId="6" fillId="0" borderId="4" xfId="2" applyNumberFormat="1" applyFont="1" applyFill="1" applyBorder="1" applyAlignment="1">
      <alignment vertical="center"/>
    </xf>
    <xf numFmtId="179" fontId="6" fillId="2" borderId="4" xfId="2" applyNumberFormat="1" applyFont="1" applyFill="1" applyBorder="1" applyAlignment="1">
      <alignment vertical="center"/>
    </xf>
    <xf numFmtId="179" fontId="7" fillId="0" borderId="4" xfId="2" applyNumberFormat="1" applyFont="1" applyFill="1" applyBorder="1" applyAlignment="1">
      <alignment vertical="center"/>
    </xf>
    <xf numFmtId="38" fontId="5" fillId="0" borderId="4" xfId="2" applyFont="1" applyFill="1" applyBorder="1" applyAlignment="1">
      <alignment horizontal="center" vertical="center" wrapText="1"/>
    </xf>
    <xf numFmtId="0" fontId="51" fillId="0" borderId="0" xfId="1" applyFont="1" applyFill="1" applyAlignment="1">
      <alignment vertical="center"/>
    </xf>
    <xf numFmtId="178" fontId="6" fillId="0" borderId="76" xfId="2" applyNumberFormat="1" applyFont="1" applyFill="1" applyBorder="1" applyAlignment="1">
      <alignment horizontal="right" vertical="center"/>
    </xf>
    <xf numFmtId="38" fontId="6" fillId="0" borderId="76" xfId="2" applyFont="1" applyFill="1" applyBorder="1" applyAlignment="1">
      <alignment horizontal="distributed" vertical="center"/>
    </xf>
    <xf numFmtId="0" fontId="3" fillId="0" borderId="0" xfId="1" applyFont="1" applyFill="1" applyBorder="1" applyAlignment="1">
      <alignment vertical="center" shrinkToFit="1"/>
    </xf>
    <xf numFmtId="38" fontId="6" fillId="0" borderId="80" xfId="2" applyFont="1" applyFill="1" applyBorder="1" applyAlignment="1">
      <alignment horizontal="right" vertical="center"/>
    </xf>
    <xf numFmtId="38" fontId="6" fillId="0" borderId="80" xfId="2" applyFont="1" applyFill="1" applyBorder="1" applyAlignment="1">
      <alignment vertical="center" shrinkToFit="1"/>
    </xf>
    <xf numFmtId="178" fontId="6" fillId="0" borderId="76" xfId="2" applyNumberFormat="1" applyFont="1" applyFill="1" applyBorder="1" applyAlignment="1">
      <alignment vertical="center"/>
    </xf>
    <xf numFmtId="38" fontId="6" fillId="0" borderId="0" xfId="2" applyFont="1" applyFill="1" applyBorder="1" applyAlignment="1">
      <alignment horizontal="right" vertical="center" shrinkToFit="1"/>
    </xf>
    <xf numFmtId="38" fontId="6" fillId="0" borderId="79" xfId="2" applyFont="1" applyFill="1" applyBorder="1" applyAlignment="1">
      <alignment horizontal="right" vertical="center"/>
    </xf>
    <xf numFmtId="176" fontId="6" fillId="0" borderId="93" xfId="2" applyNumberFormat="1" applyFont="1" applyFill="1" applyBorder="1" applyAlignment="1">
      <alignment horizontal="left" vertical="center"/>
    </xf>
    <xf numFmtId="202" fontId="6" fillId="0" borderId="94" xfId="2" applyNumberFormat="1" applyFont="1" applyFill="1" applyBorder="1" applyAlignment="1">
      <alignment horizontal="right" vertical="center"/>
    </xf>
    <xf numFmtId="38" fontId="6" fillId="0" borderId="95" xfId="2" applyFont="1" applyFill="1" applyBorder="1" applyAlignment="1">
      <alignment horizontal="distributed" vertical="center" justifyLastLine="1" shrinkToFit="1"/>
    </xf>
    <xf numFmtId="38" fontId="5" fillId="0" borderId="58" xfId="2" applyFont="1" applyFill="1" applyBorder="1" applyAlignment="1">
      <alignment horizontal="distributed" vertical="center" justifyLastLine="1"/>
    </xf>
    <xf numFmtId="10" fontId="17" fillId="0" borderId="13" xfId="2" applyNumberFormat="1" applyFont="1" applyFill="1" applyBorder="1" applyAlignment="1">
      <alignment horizontal="center" vertical="center" shrinkToFit="1"/>
    </xf>
    <xf numFmtId="178" fontId="17" fillId="0" borderId="3" xfId="2" applyNumberFormat="1" applyFont="1" applyFill="1" applyBorder="1" applyAlignment="1">
      <alignment horizontal="right" vertical="center" shrinkToFit="1"/>
    </xf>
    <xf numFmtId="38" fontId="17" fillId="0" borderId="12" xfId="2" applyFont="1" applyFill="1" applyBorder="1" applyAlignment="1">
      <alignment horizontal="center" vertical="center" shrinkToFit="1"/>
    </xf>
    <xf numFmtId="38" fontId="7" fillId="0" borderId="60" xfId="2" applyFont="1" applyFill="1" applyBorder="1" applyAlignment="1">
      <alignment horizontal="distributed" vertical="center" shrinkToFit="1"/>
    </xf>
    <xf numFmtId="38" fontId="7" fillId="0" borderId="61" xfId="2" applyFont="1" applyFill="1" applyBorder="1" applyAlignment="1">
      <alignment horizontal="distributed" vertical="center"/>
    </xf>
    <xf numFmtId="38" fontId="7" fillId="0" borderId="60" xfId="2" applyFont="1" applyFill="1" applyBorder="1" applyAlignment="1">
      <alignment horizontal="center" vertical="center" shrinkToFit="1"/>
    </xf>
    <xf numFmtId="38" fontId="7" fillId="0" borderId="63" xfId="2" applyFont="1" applyFill="1" applyBorder="1" applyAlignment="1">
      <alignment horizontal="distributed" vertical="center"/>
    </xf>
    <xf numFmtId="38" fontId="5" fillId="0" borderId="12" xfId="2" applyFont="1" applyFill="1" applyBorder="1" applyAlignment="1">
      <alignment horizontal="center" vertical="center" shrinkToFit="1"/>
    </xf>
    <xf numFmtId="38" fontId="6" fillId="0" borderId="97" xfId="2" applyFont="1" applyFill="1" applyBorder="1" applyAlignment="1">
      <alignment horizontal="center" vertical="center" shrinkToFit="1"/>
    </xf>
    <xf numFmtId="38" fontId="6" fillId="0" borderId="63" xfId="2" applyFont="1" applyFill="1" applyBorder="1" applyAlignment="1">
      <alignment horizontal="distributed" vertical="center"/>
    </xf>
    <xf numFmtId="38" fontId="5" fillId="0" borderId="64" xfId="2" applyFont="1" applyFill="1" applyBorder="1" applyAlignment="1">
      <alignment horizontal="center" vertical="center" shrinkToFit="1"/>
    </xf>
    <xf numFmtId="38" fontId="6" fillId="0" borderId="98" xfId="2" applyFont="1" applyFill="1" applyBorder="1" applyAlignment="1">
      <alignment horizontal="center" vertical="center" shrinkToFit="1"/>
    </xf>
    <xf numFmtId="38" fontId="6" fillId="0" borderId="99" xfId="2" applyFont="1" applyFill="1" applyBorder="1" applyAlignment="1">
      <alignment horizontal="distributed" vertical="center"/>
    </xf>
    <xf numFmtId="0" fontId="3" fillId="0" borderId="0" xfId="1" applyFont="1" applyFill="1" applyBorder="1" applyAlignment="1">
      <alignment vertical="center" wrapText="1"/>
    </xf>
    <xf numFmtId="10" fontId="5" fillId="0" borderId="99" xfId="2" applyNumberFormat="1" applyFont="1" applyFill="1" applyBorder="1" applyAlignment="1">
      <alignment horizontal="center" vertical="center" shrinkToFit="1"/>
    </xf>
    <xf numFmtId="38" fontId="6" fillId="0" borderId="10" xfId="2" applyFont="1" applyFill="1" applyBorder="1" applyAlignment="1">
      <alignment horizontal="distributed" vertical="center" shrinkToFit="1"/>
    </xf>
    <xf numFmtId="38" fontId="6" fillId="0" borderId="95" xfId="2" applyFont="1" applyFill="1" applyBorder="1" applyAlignment="1">
      <alignment horizontal="distributed" vertical="center" shrinkToFit="1"/>
    </xf>
    <xf numFmtId="38" fontId="5" fillId="0" borderId="3" xfId="2" applyFont="1" applyFill="1" applyBorder="1" applyAlignment="1">
      <alignment horizontal="distributed" vertical="center" justifyLastLine="1" shrinkToFit="1"/>
    </xf>
    <xf numFmtId="38" fontId="6" fillId="0" borderId="80" xfId="2" applyFont="1" applyFill="1" applyBorder="1" applyAlignment="1">
      <alignment horizontal="distributed" vertical="center" justifyLastLine="1" shrinkToFit="1"/>
    </xf>
    <xf numFmtId="205" fontId="5" fillId="0" borderId="103" xfId="2" applyNumberFormat="1" applyFont="1" applyFill="1" applyBorder="1" applyAlignment="1">
      <alignment horizontal="left" vertical="center" shrinkToFit="1"/>
    </xf>
    <xf numFmtId="38" fontId="5" fillId="0" borderId="104" xfId="2" applyFont="1" applyFill="1" applyBorder="1" applyAlignment="1">
      <alignment vertical="center" shrinkToFit="1"/>
    </xf>
    <xf numFmtId="205" fontId="5" fillId="0" borderId="103" xfId="2" applyNumberFormat="1" applyFont="1" applyFill="1" applyBorder="1" applyAlignment="1">
      <alignment horizontal="left" vertical="center"/>
    </xf>
    <xf numFmtId="38" fontId="5" fillId="0" borderId="104" xfId="2" applyFont="1" applyFill="1" applyBorder="1" applyAlignment="1">
      <alignment vertical="center"/>
    </xf>
    <xf numFmtId="38" fontId="8" fillId="0" borderId="8" xfId="2" applyFont="1" applyFill="1" applyBorder="1" applyAlignment="1">
      <alignment vertical="center"/>
    </xf>
    <xf numFmtId="40" fontId="7" fillId="0" borderId="0" xfId="2" applyNumberFormat="1" applyFont="1" applyFill="1" applyBorder="1" applyAlignment="1">
      <alignment vertical="center" wrapText="1"/>
    </xf>
    <xf numFmtId="40" fontId="6" fillId="0" borderId="0" xfId="2" applyNumberFormat="1" applyFont="1" applyFill="1" applyBorder="1" applyAlignment="1">
      <alignment vertical="center"/>
    </xf>
    <xf numFmtId="184" fontId="5" fillId="0" borderId="0" xfId="2" applyNumberFormat="1" applyFont="1" applyFill="1" applyAlignment="1">
      <alignment vertical="center" shrinkToFit="1"/>
    </xf>
    <xf numFmtId="184" fontId="17" fillId="0" borderId="0" xfId="2" applyNumberFormat="1" applyFont="1" applyFill="1" applyAlignment="1">
      <alignment vertical="center" shrinkToFit="1"/>
    </xf>
    <xf numFmtId="206" fontId="17" fillId="0" borderId="0" xfId="2" applyNumberFormat="1" applyFont="1" applyFill="1" applyAlignment="1">
      <alignment horizontal="center" vertical="center" shrinkToFit="1"/>
    </xf>
    <xf numFmtId="184" fontId="17" fillId="0" borderId="0" xfId="2" applyNumberFormat="1" applyFont="1" applyFill="1" applyAlignment="1">
      <alignment horizontal="distributed" vertical="center" wrapText="1" justifyLastLine="1" shrinkToFit="1"/>
    </xf>
    <xf numFmtId="184" fontId="17" fillId="0" borderId="0" xfId="2" applyNumberFormat="1" applyFont="1" applyFill="1" applyAlignment="1">
      <alignment vertical="center" wrapText="1" shrinkToFit="1"/>
    </xf>
    <xf numFmtId="38" fontId="17" fillId="0" borderId="0" xfId="2" applyNumberFormat="1" applyFont="1" applyFill="1" applyAlignment="1">
      <alignment horizontal="center" vertical="center" shrinkToFit="1"/>
    </xf>
    <xf numFmtId="40" fontId="17" fillId="0" borderId="0" xfId="2" applyNumberFormat="1" applyFont="1" applyFill="1" applyAlignment="1">
      <alignment vertical="center" shrinkToFit="1"/>
    </xf>
    <xf numFmtId="184" fontId="17" fillId="0" borderId="0" xfId="2" applyNumberFormat="1" applyFont="1" applyFill="1" applyAlignment="1">
      <alignment horizontal="right" vertical="center"/>
    </xf>
    <xf numFmtId="40" fontId="17" fillId="0" borderId="0" xfId="2" applyNumberFormat="1" applyFont="1" applyFill="1" applyBorder="1" applyAlignment="1">
      <alignment horizontal="right" vertical="center"/>
    </xf>
    <xf numFmtId="206" fontId="17" fillId="0" borderId="0" xfId="2" applyNumberFormat="1" applyFont="1" applyFill="1" applyBorder="1" applyAlignment="1">
      <alignment horizontal="center" vertical="center" shrinkToFit="1"/>
    </xf>
    <xf numFmtId="184" fontId="17" fillId="0" borderId="0" xfId="2" applyNumberFormat="1" applyFont="1" applyFill="1" applyBorder="1" applyAlignment="1">
      <alignment vertical="center" shrinkToFit="1"/>
    </xf>
    <xf numFmtId="184" fontId="17" fillId="0" borderId="0" xfId="2" applyNumberFormat="1" applyFont="1" applyFill="1" applyBorder="1" applyAlignment="1">
      <alignment horizontal="distributed" vertical="center" justifyLastLine="1" shrinkToFit="1"/>
    </xf>
    <xf numFmtId="184" fontId="17" fillId="0" borderId="0" xfId="2" applyNumberFormat="1" applyFont="1" applyFill="1" applyBorder="1" applyAlignment="1">
      <alignment horizontal="distributed" vertical="center" wrapText="1" shrinkToFit="1"/>
    </xf>
    <xf numFmtId="38" fontId="17" fillId="0" borderId="0" xfId="2" applyNumberFormat="1" applyFont="1" applyFill="1" applyBorder="1" applyAlignment="1">
      <alignment horizontal="center" vertical="center" shrinkToFit="1"/>
    </xf>
    <xf numFmtId="40" fontId="17" fillId="0" borderId="10" xfId="2" applyNumberFormat="1" applyFont="1" applyFill="1" applyBorder="1" applyAlignment="1">
      <alignment horizontal="right" vertical="center"/>
    </xf>
    <xf numFmtId="206" fontId="17" fillId="0" borderId="10" xfId="2" applyNumberFormat="1" applyFont="1" applyFill="1" applyBorder="1" applyAlignment="1">
      <alignment horizontal="center" vertical="center" shrinkToFit="1"/>
    </xf>
    <xf numFmtId="184" fontId="17" fillId="0" borderId="10" xfId="2" applyNumberFormat="1" applyFont="1" applyFill="1" applyBorder="1" applyAlignment="1">
      <alignment vertical="center" shrinkToFit="1"/>
    </xf>
    <xf numFmtId="184" fontId="17" fillId="0" borderId="10" xfId="2" applyNumberFormat="1" applyFont="1" applyFill="1" applyBorder="1" applyAlignment="1">
      <alignment horizontal="distributed" vertical="center" justifyLastLine="1" shrinkToFit="1"/>
    </xf>
    <xf numFmtId="184" fontId="17" fillId="0" borderId="10" xfId="2" applyNumberFormat="1" applyFont="1" applyFill="1" applyBorder="1" applyAlignment="1">
      <alignment horizontal="distributed" vertical="center" wrapText="1" shrinkToFit="1"/>
    </xf>
    <xf numFmtId="38" fontId="17" fillId="0" borderId="10" xfId="2" applyNumberFormat="1" applyFont="1" applyFill="1" applyBorder="1" applyAlignment="1">
      <alignment horizontal="center" vertical="center" shrinkToFit="1"/>
    </xf>
    <xf numFmtId="188" fontId="17" fillId="0" borderId="105" xfId="2" applyNumberFormat="1" applyFont="1" applyFill="1" applyBorder="1" applyAlignment="1">
      <alignment horizontal="right" vertical="center" shrinkToFit="1"/>
    </xf>
    <xf numFmtId="184" fontId="17" fillId="0" borderId="107" xfId="2" applyNumberFormat="1" applyFont="1" applyFill="1" applyBorder="1" applyAlignment="1">
      <alignment vertical="center" shrinkToFit="1"/>
    </xf>
    <xf numFmtId="184" fontId="17" fillId="0" borderId="108" xfId="2" applyNumberFormat="1" applyFont="1" applyFill="1" applyBorder="1" applyAlignment="1">
      <alignment horizontal="distributed" vertical="center" justifyLastLine="1" shrinkToFit="1"/>
    </xf>
    <xf numFmtId="184" fontId="17" fillId="0" borderId="109" xfId="2" applyNumberFormat="1" applyFont="1" applyFill="1" applyBorder="1" applyAlignment="1">
      <alignment horizontal="distributed" vertical="center" wrapText="1" shrinkToFit="1"/>
    </xf>
    <xf numFmtId="38" fontId="17" fillId="0" borderId="75" xfId="2" applyNumberFormat="1" applyFont="1" applyFill="1" applyBorder="1" applyAlignment="1">
      <alignment horizontal="center" vertical="center" shrinkToFit="1"/>
    </xf>
    <xf numFmtId="188" fontId="5" fillId="0" borderId="105" xfId="2" applyNumberFormat="1" applyFont="1" applyFill="1" applyBorder="1" applyAlignment="1">
      <alignment horizontal="right" vertical="center" shrinkToFit="1"/>
    </xf>
    <xf numFmtId="184" fontId="17" fillId="0" borderId="107" xfId="2" applyNumberFormat="1" applyFont="1" applyFill="1" applyBorder="1" applyAlignment="1">
      <alignment vertical="center" wrapText="1" shrinkToFit="1"/>
    </xf>
    <xf numFmtId="184" fontId="17" fillId="0" borderId="105" xfId="2" applyNumberFormat="1" applyFont="1" applyFill="1" applyBorder="1" applyAlignment="1">
      <alignment horizontal="distributed" vertical="center" justifyLastLine="1" shrinkToFit="1"/>
    </xf>
    <xf numFmtId="206" fontId="17" fillId="0" borderId="107" xfId="2" applyNumberFormat="1" applyFont="1" applyFill="1" applyBorder="1" applyAlignment="1">
      <alignment horizontal="distributed" vertical="center" justifyLastLine="1" shrinkToFit="1"/>
    </xf>
    <xf numFmtId="184" fontId="17" fillId="0" borderId="107" xfId="2" applyNumberFormat="1" applyFont="1" applyFill="1" applyBorder="1" applyAlignment="1">
      <alignment horizontal="distributed" vertical="center" wrapText="1" justifyLastLine="1" shrinkToFit="1"/>
    </xf>
    <xf numFmtId="38" fontId="17" fillId="0" borderId="75" xfId="2" applyNumberFormat="1" applyFont="1" applyFill="1" applyBorder="1" applyAlignment="1">
      <alignment horizontal="distributed" vertical="center" wrapText="1" justifyLastLine="1" shrinkToFit="1"/>
    </xf>
    <xf numFmtId="184" fontId="17" fillId="0" borderId="0" xfId="2" applyNumberFormat="1" applyFont="1" applyFill="1" applyAlignment="1">
      <alignment horizontal="right"/>
    </xf>
    <xf numFmtId="206" fontId="5" fillId="0" borderId="0" xfId="2" applyNumberFormat="1" applyFont="1" applyFill="1" applyAlignment="1">
      <alignment horizontal="left" vertical="center"/>
    </xf>
    <xf numFmtId="38" fontId="7" fillId="0" borderId="0" xfId="2" applyNumberFormat="1" applyFont="1" applyFill="1" applyAlignment="1">
      <alignment horizontal="left" vertical="center" indent="1"/>
    </xf>
    <xf numFmtId="38" fontId="11" fillId="0" borderId="0" xfId="2" applyNumberFormat="1" applyFont="1" applyFill="1" applyAlignment="1">
      <alignment horizontal="left" vertical="center"/>
    </xf>
    <xf numFmtId="184" fontId="17" fillId="0" borderId="107" xfId="2" applyNumberFormat="1" applyFont="1" applyFill="1" applyBorder="1" applyAlignment="1">
      <alignment horizontal="left" vertical="center" shrinkToFit="1"/>
    </xf>
    <xf numFmtId="184" fontId="17" fillId="0" borderId="109" xfId="2" applyNumberFormat="1" applyFont="1" applyFill="1" applyBorder="1" applyAlignment="1">
      <alignment horizontal="distributed" vertical="center" shrinkToFit="1"/>
    </xf>
    <xf numFmtId="184" fontId="17" fillId="0" borderId="107" xfId="2" applyNumberFormat="1" applyFont="1" applyFill="1" applyBorder="1" applyAlignment="1">
      <alignment vertical="center" wrapText="1"/>
    </xf>
    <xf numFmtId="38" fontId="17" fillId="0" borderId="104" xfId="2" applyNumberFormat="1" applyFont="1" applyFill="1" applyBorder="1" applyAlignment="1">
      <alignment horizontal="center" vertical="center" shrinkToFit="1"/>
    </xf>
    <xf numFmtId="38" fontId="17" fillId="0" borderId="4" xfId="2" applyNumberFormat="1" applyFont="1" applyFill="1" applyBorder="1" applyAlignment="1">
      <alignment horizontal="center" vertical="center" shrinkToFit="1"/>
    </xf>
    <xf numFmtId="188" fontId="5" fillId="0" borderId="4" xfId="2" applyNumberFormat="1" applyFont="1" applyFill="1" applyBorder="1" applyAlignment="1">
      <alignment horizontal="right" vertical="center" shrinkToFit="1"/>
    </xf>
    <xf numFmtId="184" fontId="17" fillId="0" borderId="105" xfId="2" applyNumberFormat="1" applyFont="1" applyFill="1" applyBorder="1" applyAlignment="1">
      <alignment vertical="center" wrapText="1" shrinkToFit="1"/>
    </xf>
    <xf numFmtId="184" fontId="17" fillId="0" borderId="4" xfId="2" applyNumberFormat="1" applyFont="1" applyFill="1" applyBorder="1" applyAlignment="1">
      <alignment vertical="center" wrapText="1" shrinkToFit="1"/>
    </xf>
    <xf numFmtId="184" fontId="17" fillId="0" borderId="104" xfId="2" applyNumberFormat="1" applyFont="1" applyFill="1" applyBorder="1" applyAlignment="1">
      <alignment horizontal="distributed" vertical="center" wrapText="1" shrinkToFit="1"/>
    </xf>
    <xf numFmtId="188" fontId="5" fillId="0" borderId="103" xfId="2" applyNumberFormat="1" applyFont="1" applyFill="1" applyBorder="1" applyAlignment="1">
      <alignment horizontal="right" vertical="center" shrinkToFit="1"/>
    </xf>
    <xf numFmtId="184" fontId="17" fillId="0" borderId="109" xfId="2" applyNumberFormat="1" applyFont="1" applyFill="1" applyBorder="1" applyAlignment="1">
      <alignment vertical="center" shrinkToFit="1"/>
    </xf>
    <xf numFmtId="38" fontId="17" fillId="0" borderId="0" xfId="2" applyFont="1" applyFill="1" applyAlignment="1">
      <alignment horizontal="right" vertical="center"/>
    </xf>
    <xf numFmtId="206" fontId="17" fillId="0" borderId="6" xfId="2" applyNumberFormat="1" applyFont="1" applyFill="1" applyBorder="1" applyAlignment="1">
      <alignment horizontal="center" vertical="center" shrinkToFit="1"/>
    </xf>
    <xf numFmtId="184" fontId="17" fillId="0" borderId="6" xfId="2" applyNumberFormat="1" applyFont="1" applyFill="1" applyBorder="1" applyAlignment="1">
      <alignment vertical="center" shrinkToFit="1"/>
    </xf>
    <xf numFmtId="184" fontId="17" fillId="0" borderId="6" xfId="2" applyNumberFormat="1" applyFont="1" applyFill="1" applyBorder="1" applyAlignment="1">
      <alignment horizontal="distributed" vertical="center" justifyLastLine="1" shrinkToFit="1"/>
    </xf>
    <xf numFmtId="184" fontId="17" fillId="0" borderId="6" xfId="2" applyNumberFormat="1" applyFont="1" applyFill="1" applyBorder="1" applyAlignment="1">
      <alignment horizontal="distributed" vertical="center" wrapText="1" shrinkToFit="1"/>
    </xf>
    <xf numFmtId="38" fontId="7" fillId="0" borderId="6" xfId="2" applyNumberFormat="1" applyFont="1" applyFill="1" applyBorder="1" applyAlignment="1">
      <alignment horizontal="left" vertical="center" indent="1"/>
    </xf>
    <xf numFmtId="184" fontId="17" fillId="0" borderId="0" xfId="2" applyNumberFormat="1" applyFont="1" applyFill="1" applyAlignment="1">
      <alignment horizontal="right" vertical="center" shrinkToFit="1"/>
    </xf>
    <xf numFmtId="188" fontId="17" fillId="0" borderId="105" xfId="2" applyNumberFormat="1" applyFont="1" applyFill="1" applyBorder="1" applyAlignment="1">
      <alignment vertical="center" shrinkToFit="1"/>
    </xf>
    <xf numFmtId="184" fontId="17" fillId="0" borderId="106" xfId="2" applyNumberFormat="1" applyFont="1" applyFill="1" applyBorder="1" applyAlignment="1">
      <alignment horizontal="distributed" vertical="center" justifyLastLine="1" shrinkToFit="1"/>
    </xf>
    <xf numFmtId="38" fontId="17" fillId="0" borderId="75" xfId="2" applyFont="1" applyFill="1" applyBorder="1" applyAlignment="1">
      <alignment horizontal="center" vertical="center"/>
    </xf>
    <xf numFmtId="206" fontId="7" fillId="0" borderId="107" xfId="2" applyNumberFormat="1" applyFont="1" applyFill="1" applyBorder="1" applyAlignment="1">
      <alignment horizontal="center" vertical="center" shrinkToFit="1"/>
    </xf>
    <xf numFmtId="38" fontId="7" fillId="0" borderId="109" xfId="2" applyFont="1" applyFill="1" applyBorder="1" applyAlignment="1">
      <alignment horizontal="distributed" vertical="center" justifyLastLine="1"/>
    </xf>
    <xf numFmtId="38" fontId="7" fillId="0" borderId="75" xfId="2" applyFont="1" applyFill="1" applyBorder="1" applyAlignment="1">
      <alignment horizontal="distributed" vertical="center" justifyLastLine="1"/>
    </xf>
    <xf numFmtId="2" fontId="5" fillId="0" borderId="103" xfId="1" applyNumberFormat="1" applyFont="1" applyFill="1" applyBorder="1" applyAlignment="1">
      <alignment horizontal="left" vertical="center" shrinkToFit="1"/>
    </xf>
    <xf numFmtId="184" fontId="5" fillId="0" borderId="103" xfId="2" applyNumberFormat="1" applyFont="1" applyFill="1" applyBorder="1" applyAlignment="1">
      <alignment horizontal="distributed" vertical="center" justifyLastLine="1" shrinkToFit="1"/>
    </xf>
    <xf numFmtId="0" fontId="5" fillId="0" borderId="104" xfId="1" applyFont="1" applyFill="1" applyBorder="1" applyAlignment="1" applyProtection="1">
      <alignment horizontal="distributed" vertical="center" shrinkToFit="1"/>
      <protection locked="0"/>
    </xf>
    <xf numFmtId="38" fontId="5" fillId="0" borderId="104" xfId="2" applyNumberFormat="1" applyFont="1" applyFill="1" applyBorder="1" applyAlignment="1">
      <alignment horizontal="center" vertical="center" shrinkToFit="1"/>
    </xf>
    <xf numFmtId="184" fontId="17" fillId="0" borderId="103" xfId="2" applyNumberFormat="1" applyFont="1" applyFill="1" applyBorder="1" applyAlignment="1">
      <alignment horizontal="distributed" vertical="center" justifyLastLine="1" shrinkToFit="1"/>
    </xf>
    <xf numFmtId="184" fontId="5" fillId="0" borderId="106" xfId="2" applyNumberFormat="1" applyFont="1" applyFill="1" applyBorder="1" applyAlignment="1">
      <alignment horizontal="left" vertical="center" shrinkToFit="1"/>
    </xf>
    <xf numFmtId="184" fontId="5" fillId="0" borderId="104" xfId="2" applyNumberFormat="1" applyFont="1" applyFill="1" applyBorder="1" applyAlignment="1">
      <alignment horizontal="distributed" vertical="center" shrinkToFit="1"/>
    </xf>
    <xf numFmtId="188" fontId="17" fillId="0" borderId="4" xfId="2" applyNumberFormat="1" applyFont="1" applyFill="1" applyBorder="1" applyAlignment="1">
      <alignment horizontal="right" vertical="center" shrinkToFit="1"/>
    </xf>
    <xf numFmtId="2" fontId="17" fillId="0" borderId="103" xfId="1" applyNumberFormat="1" applyFont="1" applyFill="1" applyBorder="1" applyAlignment="1">
      <alignment horizontal="left" vertical="center" shrinkToFit="1"/>
    </xf>
    <xf numFmtId="0" fontId="17" fillId="0" borderId="104" xfId="1" applyFont="1" applyFill="1" applyBorder="1" applyAlignment="1">
      <alignment horizontal="distributed" vertical="center" shrinkToFit="1"/>
    </xf>
    <xf numFmtId="184" fontId="17" fillId="0" borderId="106" xfId="2" applyNumberFormat="1" applyFont="1" applyFill="1" applyBorder="1" applyAlignment="1">
      <alignment horizontal="left" vertical="center" shrinkToFit="1"/>
    </xf>
    <xf numFmtId="184" fontId="17" fillId="0" borderId="104" xfId="2" applyNumberFormat="1" applyFont="1" applyFill="1" applyBorder="1" applyAlignment="1">
      <alignment horizontal="distributed" vertical="center" shrinkToFit="1"/>
    </xf>
    <xf numFmtId="38" fontId="17" fillId="0" borderId="103" xfId="2" applyFont="1" applyFill="1" applyBorder="1" applyAlignment="1">
      <alignment horizontal="left" vertical="center" shrinkToFit="1"/>
    </xf>
    <xf numFmtId="38" fontId="17" fillId="0" borderId="104" xfId="2" applyFont="1" applyFill="1" applyBorder="1" applyAlignment="1">
      <alignment horizontal="distributed" vertical="center" shrinkToFit="1"/>
    </xf>
    <xf numFmtId="38" fontId="17" fillId="0" borderId="104" xfId="2" applyFont="1" applyFill="1" applyBorder="1" applyAlignment="1">
      <alignment horizontal="center" vertical="center" shrinkToFit="1"/>
    </xf>
    <xf numFmtId="3" fontId="17" fillId="0" borderId="104" xfId="2" applyNumberFormat="1" applyFont="1" applyFill="1" applyBorder="1" applyAlignment="1">
      <alignment horizontal="distributed" vertical="center" shrinkToFit="1"/>
    </xf>
    <xf numFmtId="0" fontId="17" fillId="0" borderId="108" xfId="1" applyFont="1" applyFill="1" applyBorder="1" applyAlignment="1">
      <alignment horizontal="left" vertical="center" shrinkToFit="1"/>
    </xf>
    <xf numFmtId="0" fontId="32" fillId="0" borderId="104" xfId="1" applyFont="1" applyFill="1" applyBorder="1" applyAlignment="1">
      <alignment horizontal="center" vertical="center" shrinkToFit="1"/>
    </xf>
    <xf numFmtId="38" fontId="17" fillId="0" borderId="108" xfId="2" applyFont="1" applyFill="1" applyBorder="1" applyAlignment="1">
      <alignment horizontal="left" vertical="center" shrinkToFit="1"/>
    </xf>
    <xf numFmtId="0" fontId="17" fillId="0" borderId="108" xfId="1" applyNumberFormat="1" applyFont="1" applyFill="1" applyBorder="1" applyAlignment="1">
      <alignment horizontal="left" vertical="center" shrinkToFit="1"/>
    </xf>
    <xf numFmtId="0" fontId="17" fillId="0" borderId="104" xfId="1" applyNumberFormat="1" applyFont="1" applyFill="1" applyBorder="1" applyAlignment="1">
      <alignment horizontal="distributed" vertical="center" shrinkToFit="1"/>
    </xf>
    <xf numFmtId="0" fontId="17" fillId="0" borderId="104" xfId="1" applyFont="1" applyFill="1" applyBorder="1" applyAlignment="1">
      <alignment horizontal="center" vertical="center" shrinkToFit="1"/>
    </xf>
    <xf numFmtId="184" fontId="17" fillId="0" borderId="103" xfId="2" applyNumberFormat="1" applyFont="1" applyFill="1" applyBorder="1" applyAlignment="1">
      <alignment horizontal="left" vertical="center" shrinkToFit="1"/>
    </xf>
    <xf numFmtId="0" fontId="17" fillId="0" borderId="104" xfId="2" applyNumberFormat="1" applyFont="1" applyFill="1" applyBorder="1" applyAlignment="1">
      <alignment horizontal="distributed" vertical="center" shrinkToFit="1"/>
    </xf>
    <xf numFmtId="188" fontId="17" fillId="0" borderId="103" xfId="2" applyNumberFormat="1" applyFont="1" applyFill="1" applyBorder="1" applyAlignment="1">
      <alignment horizontal="right" vertical="center" shrinkToFit="1"/>
    </xf>
    <xf numFmtId="0" fontId="17" fillId="0" borderId="103" xfId="1" applyNumberFormat="1" applyFont="1" applyFill="1" applyBorder="1" applyAlignment="1">
      <alignment horizontal="left" vertical="center" wrapText="1" shrinkToFit="1"/>
    </xf>
    <xf numFmtId="2" fontId="17" fillId="0" borderId="4" xfId="1" applyNumberFormat="1" applyFont="1" applyFill="1" applyBorder="1" applyAlignment="1">
      <alignment horizontal="left" vertical="center" shrinkToFit="1"/>
    </xf>
    <xf numFmtId="38" fontId="17" fillId="0" borderId="4" xfId="2" applyNumberFormat="1" applyFont="1" applyFill="1" applyBorder="1" applyAlignment="1">
      <alignment horizontal="left" vertical="center" shrinkToFit="1"/>
    </xf>
    <xf numFmtId="38" fontId="17" fillId="0" borderId="104" xfId="2" applyNumberFormat="1" applyFont="1" applyFill="1" applyBorder="1" applyAlignment="1">
      <alignment horizontal="distributed" vertical="center" shrinkToFit="1"/>
    </xf>
    <xf numFmtId="38" fontId="17" fillId="0" borderId="109" xfId="2" applyNumberFormat="1" applyFont="1" applyFill="1" applyBorder="1" applyAlignment="1">
      <alignment horizontal="distributed" vertical="center" shrinkToFit="1"/>
    </xf>
    <xf numFmtId="184" fontId="17" fillId="0" borderId="105" xfId="2" applyNumberFormat="1" applyFont="1" applyFill="1" applyBorder="1" applyAlignment="1">
      <alignment horizontal="left" vertical="center" shrinkToFit="1"/>
    </xf>
    <xf numFmtId="184" fontId="17" fillId="0" borderId="107" xfId="2" applyNumberFormat="1" applyFont="1" applyFill="1" applyBorder="1" applyAlignment="1">
      <alignment horizontal="left" vertical="center" wrapText="1" shrinkToFit="1"/>
    </xf>
    <xf numFmtId="184" fontId="17" fillId="0" borderId="0" xfId="2" applyNumberFormat="1" applyFont="1" applyFill="1" applyAlignment="1">
      <alignment horizontal="center" vertical="center" shrinkToFit="1"/>
    </xf>
    <xf numFmtId="184" fontId="17" fillId="0" borderId="0" xfId="2" applyNumberFormat="1" applyFont="1" applyFill="1" applyAlignment="1">
      <alignment horizontal="distributed" vertical="center" wrapText="1" shrinkToFit="1"/>
    </xf>
    <xf numFmtId="184" fontId="5" fillId="0" borderId="0" xfId="2" applyNumberFormat="1" applyFont="1" applyFill="1" applyBorder="1" applyAlignment="1">
      <alignment vertical="center" shrinkToFit="1"/>
    </xf>
    <xf numFmtId="40" fontId="5" fillId="0" borderId="0" xfId="2" applyNumberFormat="1" applyFont="1" applyFill="1" applyAlignment="1">
      <alignment vertical="center" shrinkToFit="1"/>
    </xf>
    <xf numFmtId="184" fontId="5" fillId="0" borderId="0" xfId="2" applyNumberFormat="1" applyFont="1" applyFill="1" applyAlignment="1">
      <alignment horizontal="right" vertical="center"/>
    </xf>
    <xf numFmtId="188" fontId="56" fillId="0" borderId="105" xfId="2" applyNumberFormat="1" applyFont="1" applyFill="1" applyBorder="1" applyAlignment="1">
      <alignment vertical="center" shrinkToFit="1"/>
    </xf>
    <xf numFmtId="38" fontId="56" fillId="0" borderId="107" xfId="2" applyFont="1" applyFill="1" applyBorder="1" applyAlignment="1">
      <alignment horizontal="left" vertical="center" shrinkToFit="1"/>
    </xf>
    <xf numFmtId="38" fontId="5" fillId="0" borderId="106" xfId="2" applyFont="1" applyFill="1" applyBorder="1" applyAlignment="1">
      <alignment horizontal="center" vertical="center" shrinkToFit="1"/>
    </xf>
    <xf numFmtId="38" fontId="56" fillId="0" borderId="109" xfId="2" applyFont="1" applyFill="1" applyBorder="1" applyAlignment="1">
      <alignment horizontal="distributed" vertical="center" shrinkToFit="1"/>
    </xf>
    <xf numFmtId="38" fontId="56" fillId="0" borderId="75" xfId="2" applyFont="1" applyFill="1" applyBorder="1" applyAlignment="1">
      <alignment vertical="center" shrinkToFit="1"/>
    </xf>
    <xf numFmtId="196" fontId="17" fillId="0" borderId="0" xfId="1" applyNumberFormat="1" applyFont="1" applyFill="1" applyBorder="1" applyAlignment="1">
      <alignment horizontal="right" vertical="center" shrinkToFit="1"/>
    </xf>
    <xf numFmtId="196" fontId="17" fillId="0" borderId="105" xfId="1" applyNumberFormat="1" applyFont="1" applyFill="1" applyBorder="1" applyAlignment="1">
      <alignment horizontal="right" vertical="center" shrinkToFit="1"/>
    </xf>
    <xf numFmtId="38" fontId="17" fillId="0" borderId="109" xfId="2" applyFont="1" applyFill="1" applyBorder="1" applyAlignment="1">
      <alignment horizontal="left" vertical="center" shrinkToFit="1"/>
    </xf>
    <xf numFmtId="38" fontId="17" fillId="0" borderId="106" xfId="2" applyFont="1" applyFill="1" applyBorder="1" applyAlignment="1">
      <alignment horizontal="center" vertical="center" shrinkToFit="1"/>
    </xf>
    <xf numFmtId="38" fontId="17" fillId="0" borderId="109" xfId="2" applyFont="1" applyFill="1" applyBorder="1" applyAlignment="1">
      <alignment horizontal="distributed" vertical="center"/>
    </xf>
    <xf numFmtId="38" fontId="56" fillId="0" borderId="109" xfId="2" applyFont="1" applyFill="1" applyBorder="1" applyAlignment="1">
      <alignment horizontal="distributed" vertical="center"/>
    </xf>
    <xf numFmtId="196" fontId="5" fillId="0" borderId="105" xfId="1" applyNumberFormat="1" applyFont="1" applyFill="1" applyBorder="1" applyAlignment="1">
      <alignment horizontal="right" vertical="center" shrinkToFit="1"/>
    </xf>
    <xf numFmtId="38" fontId="17" fillId="0" borderId="108" xfId="2" applyFont="1" applyFill="1" applyBorder="1" applyAlignment="1">
      <alignment horizontal="center" vertical="center" shrinkToFit="1"/>
    </xf>
    <xf numFmtId="196" fontId="17" fillId="0" borderId="0" xfId="2" applyNumberFormat="1" applyFont="1" applyFill="1" applyBorder="1" applyAlignment="1">
      <alignment vertical="center" shrinkToFit="1"/>
    </xf>
    <xf numFmtId="196" fontId="5" fillId="0" borderId="105" xfId="2" applyNumberFormat="1" applyFont="1" applyFill="1" applyBorder="1" applyAlignment="1">
      <alignment vertical="center" shrinkToFit="1"/>
    </xf>
    <xf numFmtId="196" fontId="17" fillId="0" borderId="105" xfId="2" applyNumberFormat="1" applyFont="1" applyFill="1" applyBorder="1" applyAlignment="1">
      <alignment vertical="center" shrinkToFit="1"/>
    </xf>
    <xf numFmtId="188" fontId="17" fillId="0" borderId="0" xfId="2" applyNumberFormat="1" applyFont="1" applyFill="1" applyBorder="1" applyAlignment="1">
      <alignment vertical="center" shrinkToFit="1"/>
    </xf>
    <xf numFmtId="188" fontId="5" fillId="0" borderId="105" xfId="2" applyNumberFormat="1" applyFont="1" applyFill="1" applyBorder="1" applyAlignment="1">
      <alignment vertical="center" shrinkToFit="1"/>
    </xf>
    <xf numFmtId="38" fontId="56" fillId="0" borderId="109" xfId="2" applyFont="1" applyFill="1" applyBorder="1" applyAlignment="1">
      <alignment horizontal="left" vertical="center" shrinkToFit="1"/>
    </xf>
    <xf numFmtId="196" fontId="5" fillId="0" borderId="4" xfId="2" applyNumberFormat="1" applyFont="1" applyFill="1" applyBorder="1" applyAlignment="1">
      <alignment vertical="center" shrinkToFit="1"/>
    </xf>
    <xf numFmtId="38" fontId="5" fillId="0" borderId="109" xfId="2" applyFont="1" applyFill="1" applyBorder="1" applyAlignment="1">
      <alignment horizontal="left" vertical="center" shrinkToFit="1"/>
    </xf>
    <xf numFmtId="38" fontId="5" fillId="0" borderId="109" xfId="2" applyFont="1" applyFill="1" applyBorder="1" applyAlignment="1">
      <alignment horizontal="distributed" vertical="center"/>
    </xf>
    <xf numFmtId="38" fontId="17" fillId="0" borderId="75" xfId="2" applyFont="1" applyFill="1" applyBorder="1" applyAlignment="1">
      <alignment horizontal="center" vertical="center" shrinkToFit="1"/>
    </xf>
    <xf numFmtId="38" fontId="16" fillId="0" borderId="109" xfId="2" applyFont="1" applyFill="1" applyBorder="1" applyAlignment="1">
      <alignment horizontal="distributed" vertical="center" justifyLastLine="1"/>
    </xf>
    <xf numFmtId="38" fontId="16" fillId="0" borderId="75" xfId="2" applyFont="1" applyFill="1" applyBorder="1" applyAlignment="1">
      <alignment horizontal="distributed" vertical="center" justifyLastLine="1"/>
    </xf>
    <xf numFmtId="38" fontId="16" fillId="0" borderId="0" xfId="2" applyFont="1" applyFill="1" applyBorder="1" applyAlignment="1">
      <alignment horizontal="center" vertical="center" shrinkToFit="1"/>
    </xf>
    <xf numFmtId="38" fontId="7" fillId="0" borderId="0" xfId="2" applyFont="1" applyFill="1" applyAlignment="1">
      <alignment horizontal="center" vertical="center" shrinkToFit="1"/>
    </xf>
    <xf numFmtId="38" fontId="7" fillId="0" borderId="0" xfId="2" applyFont="1" applyFill="1" applyAlignment="1">
      <alignment horizontal="distributed" vertical="center"/>
    </xf>
    <xf numFmtId="188" fontId="56" fillId="0" borderId="0" xfId="2" applyNumberFormat="1" applyFont="1" applyFill="1" applyBorder="1" applyAlignment="1">
      <alignment vertical="center" shrinkToFit="1"/>
    </xf>
    <xf numFmtId="188" fontId="5" fillId="0" borderId="4" xfId="2" applyNumberFormat="1" applyFont="1" applyFill="1" applyBorder="1" applyAlignment="1">
      <alignment vertical="center" shrinkToFit="1"/>
    </xf>
    <xf numFmtId="0" fontId="23" fillId="0" borderId="104" xfId="1" applyFont="1" applyFill="1" applyBorder="1" applyAlignment="1">
      <alignment horizontal="distributed" vertical="center"/>
    </xf>
    <xf numFmtId="188" fontId="56" fillId="0" borderId="4" xfId="2" applyNumberFormat="1" applyFont="1" applyFill="1" applyBorder="1" applyAlignment="1">
      <alignment vertical="center" shrinkToFit="1"/>
    </xf>
    <xf numFmtId="0" fontId="57" fillId="0" borderId="104" xfId="1" applyFont="1" applyFill="1" applyBorder="1" applyAlignment="1">
      <alignment horizontal="distributed" vertical="center"/>
    </xf>
    <xf numFmtId="38" fontId="56" fillId="0" borderId="104" xfId="2" applyFont="1" applyFill="1" applyBorder="1" applyAlignment="1">
      <alignment horizontal="distributed" vertical="center" shrinkToFit="1"/>
    </xf>
    <xf numFmtId="38" fontId="56" fillId="0" borderId="104" xfId="2" applyFont="1" applyFill="1" applyBorder="1" applyAlignment="1">
      <alignment horizontal="distributed" vertical="center"/>
    </xf>
    <xf numFmtId="38" fontId="58" fillId="0" borderId="109" xfId="2" applyFont="1" applyFill="1" applyBorder="1" applyAlignment="1">
      <alignment horizontal="distributed" vertical="center" shrinkToFit="1"/>
    </xf>
    <xf numFmtId="38" fontId="56" fillId="0" borderId="108" xfId="2" applyFont="1" applyFill="1" applyBorder="1" applyAlignment="1">
      <alignment horizontal="distributed" vertical="center"/>
    </xf>
    <xf numFmtId="40" fontId="17" fillId="0" borderId="0" xfId="2" applyNumberFormat="1" applyFont="1" applyFill="1" applyBorder="1" applyAlignment="1">
      <alignment horizontal="right" vertical="center" shrinkToFit="1"/>
    </xf>
    <xf numFmtId="38" fontId="6" fillId="0" borderId="0" xfId="2" quotePrefix="1" applyFont="1" applyFill="1" applyBorder="1" applyAlignment="1">
      <alignment vertical="center"/>
    </xf>
    <xf numFmtId="0" fontId="3" fillId="0" borderId="9" xfId="1" applyFont="1" applyFill="1" applyBorder="1" applyAlignment="1">
      <alignment vertical="center"/>
    </xf>
    <xf numFmtId="38" fontId="6" fillId="0" borderId="12" xfId="2" applyFont="1" applyFill="1" applyBorder="1" applyAlignment="1">
      <alignment vertical="center"/>
    </xf>
    <xf numFmtId="0" fontId="3" fillId="0" borderId="0" xfId="1" applyFont="1" applyBorder="1" applyAlignment="1">
      <alignment horizontal="right" vertical="center"/>
    </xf>
    <xf numFmtId="0" fontId="3" fillId="0" borderId="6" xfId="1" applyFont="1" applyBorder="1" applyAlignment="1">
      <alignment horizontal="right" vertical="center"/>
    </xf>
    <xf numFmtId="207" fontId="6" fillId="0" borderId="0" xfId="2" applyNumberFormat="1" applyFont="1" applyFill="1" applyBorder="1" applyAlignment="1">
      <alignment vertical="center" shrinkToFit="1"/>
    </xf>
    <xf numFmtId="38" fontId="6" fillId="0" borderId="58" xfId="2" applyFont="1" applyFill="1" applyBorder="1" applyAlignment="1">
      <alignment vertical="center"/>
    </xf>
    <xf numFmtId="0" fontId="7" fillId="0" borderId="76" xfId="1" applyFont="1" applyFill="1" applyBorder="1" applyAlignment="1">
      <alignment horizontal="center" vertical="center"/>
    </xf>
    <xf numFmtId="0" fontId="8" fillId="0" borderId="0" xfId="1" applyFont="1" applyFill="1"/>
    <xf numFmtId="0" fontId="11" fillId="0" borderId="0" xfId="1" applyFont="1" applyFill="1"/>
    <xf numFmtId="202" fontId="7" fillId="0" borderId="76" xfId="1" applyNumberFormat="1" applyFont="1" applyFill="1" applyBorder="1" applyAlignment="1">
      <alignment vertical="center"/>
    </xf>
    <xf numFmtId="202" fontId="7" fillId="0" borderId="76" xfId="1" applyNumberFormat="1" applyFont="1" applyFill="1" applyBorder="1" applyAlignment="1">
      <alignment horizontal="right" vertical="center"/>
    </xf>
    <xf numFmtId="0" fontId="7" fillId="0" borderId="76" xfId="1" applyFont="1" applyFill="1" applyBorder="1" applyAlignment="1">
      <alignment horizontal="distributed" vertical="center"/>
    </xf>
    <xf numFmtId="0" fontId="9" fillId="0" borderId="0" xfId="1" applyFont="1" applyFill="1"/>
    <xf numFmtId="0" fontId="20" fillId="0" borderId="0" xfId="1" applyFont="1" applyFill="1"/>
    <xf numFmtId="0" fontId="6" fillId="0" borderId="0" xfId="1" applyFont="1" applyFill="1" applyBorder="1" applyAlignment="1">
      <alignment horizontal="center"/>
    </xf>
    <xf numFmtId="0" fontId="6" fillId="0" borderId="0" xfId="1" applyFont="1" applyFill="1" applyBorder="1" applyAlignment="1">
      <alignment horizontal="left"/>
    </xf>
    <xf numFmtId="0" fontId="6" fillId="0" borderId="0" xfId="1" applyFont="1" applyFill="1" applyAlignment="1">
      <alignment horizontal="right" vertical="top"/>
    </xf>
    <xf numFmtId="0" fontId="5" fillId="0" borderId="13" xfId="1" applyFont="1" applyFill="1" applyBorder="1" applyAlignment="1">
      <alignment horizontal="right" vertical="center" shrinkToFit="1"/>
    </xf>
    <xf numFmtId="0" fontId="5" fillId="0" borderId="51" xfId="1" applyFont="1" applyFill="1" applyBorder="1" applyAlignment="1">
      <alignment horizontal="distributed" vertical="center" shrinkToFit="1"/>
    </xf>
    <xf numFmtId="0" fontId="5" fillId="0" borderId="12" xfId="1" applyFont="1" applyFill="1" applyBorder="1" applyAlignment="1">
      <alignment horizontal="right" vertical="center" shrinkToFit="1"/>
    </xf>
    <xf numFmtId="0" fontId="5" fillId="0" borderId="8" xfId="1" applyFont="1" applyFill="1" applyBorder="1" applyAlignment="1">
      <alignment horizontal="distributed" vertical="center" shrinkToFit="1"/>
    </xf>
    <xf numFmtId="0" fontId="5" fillId="0" borderId="5" xfId="1" applyFont="1" applyFill="1" applyBorder="1" applyAlignment="1">
      <alignment horizontal="right" vertical="center" shrinkToFit="1"/>
    </xf>
    <xf numFmtId="0" fontId="15" fillId="0" borderId="41" xfId="1" applyFont="1" applyFill="1" applyBorder="1" applyAlignment="1">
      <alignment horizontal="distributed" vertical="center" shrinkToFit="1"/>
    </xf>
    <xf numFmtId="0" fontId="5" fillId="0" borderId="103" xfId="1" applyFont="1" applyFill="1" applyBorder="1" applyAlignment="1">
      <alignment horizontal="distributed" vertical="center" shrinkToFit="1"/>
    </xf>
    <xf numFmtId="0" fontId="5" fillId="0" borderId="13" xfId="1" applyFont="1" applyFill="1" applyBorder="1" applyAlignment="1">
      <alignment horizontal="center" vertical="center" shrinkToFit="1"/>
    </xf>
    <xf numFmtId="0" fontId="5" fillId="0" borderId="5" xfId="1" applyFont="1" applyFill="1" applyBorder="1" applyAlignment="1">
      <alignment horizontal="center" vertical="center" shrinkToFit="1"/>
    </xf>
    <xf numFmtId="0" fontId="5" fillId="0" borderId="41" xfId="1" applyFont="1" applyFill="1" applyBorder="1" applyAlignment="1">
      <alignment horizontal="distributed" vertical="center" shrinkToFit="1"/>
    </xf>
    <xf numFmtId="0" fontId="5" fillId="0" borderId="12" xfId="1" applyFont="1" applyFill="1" applyBorder="1" applyAlignment="1">
      <alignment horizontal="center" vertical="center" shrinkToFit="1"/>
    </xf>
    <xf numFmtId="0" fontId="3" fillId="0" borderId="0" xfId="1" applyFont="1" applyFill="1" applyBorder="1"/>
    <xf numFmtId="0" fontId="6" fillId="0" borderId="0" xfId="1" applyFont="1" applyFill="1" applyBorder="1" applyAlignment="1">
      <alignment horizontal="left" vertical="center" shrinkToFit="1"/>
    </xf>
    <xf numFmtId="0" fontId="5" fillId="0" borderId="4" xfId="1" applyFont="1" applyFill="1" applyBorder="1" applyAlignment="1">
      <alignment horizontal="right" vertical="center" shrinkToFit="1"/>
    </xf>
    <xf numFmtId="0" fontId="6" fillId="0" borderId="0" xfId="1" applyFont="1" applyFill="1" applyAlignment="1">
      <alignment horizontal="left"/>
    </xf>
    <xf numFmtId="38" fontId="17" fillId="0" borderId="0" xfId="2" applyFont="1" applyFill="1" applyBorder="1" applyAlignment="1">
      <alignment vertical="center"/>
    </xf>
    <xf numFmtId="184" fontId="17" fillId="0" borderId="0" xfId="2" applyNumberFormat="1" applyFont="1" applyFill="1" applyBorder="1" applyAlignment="1">
      <alignment vertical="center"/>
    </xf>
    <xf numFmtId="38" fontId="5" fillId="0" borderId="0" xfId="2" applyFont="1" applyFill="1" applyBorder="1" applyAlignment="1">
      <alignment horizontal="center" vertical="center" shrinkToFit="1"/>
    </xf>
    <xf numFmtId="0" fontId="3" fillId="0" borderId="10" xfId="1" applyFont="1" applyFill="1" applyBorder="1" applyAlignment="1">
      <alignment vertical="center" wrapText="1"/>
    </xf>
    <xf numFmtId="38" fontId="17" fillId="0" borderId="0" xfId="2" applyFont="1" applyFill="1" applyBorder="1" applyAlignment="1">
      <alignment vertical="center" shrinkToFit="1"/>
    </xf>
    <xf numFmtId="38" fontId="7" fillId="0" borderId="4" xfId="2" applyFont="1" applyFill="1" applyBorder="1" applyAlignment="1">
      <alignment horizontal="right" vertical="center" shrinkToFit="1"/>
    </xf>
    <xf numFmtId="40" fontId="6" fillId="0" borderId="4" xfId="2" applyNumberFormat="1" applyFont="1" applyFill="1" applyBorder="1" applyAlignment="1">
      <alignment vertical="center"/>
    </xf>
    <xf numFmtId="38" fontId="5" fillId="0" borderId="0" xfId="2" applyFont="1" applyFill="1"/>
    <xf numFmtId="0" fontId="23" fillId="0" borderId="0" xfId="1" applyFont="1" applyFill="1" applyAlignment="1">
      <alignment vertical="center" shrinkToFit="1"/>
    </xf>
    <xf numFmtId="38" fontId="5" fillId="0" borderId="0" xfId="2" applyFont="1" applyFill="1" applyAlignment="1">
      <alignment vertical="center" shrinkToFit="1"/>
    </xf>
    <xf numFmtId="0" fontId="23" fillId="0" borderId="0" xfId="1" applyFont="1" applyFill="1" applyBorder="1" applyAlignment="1">
      <alignment vertical="center" shrinkToFit="1"/>
    </xf>
    <xf numFmtId="38" fontId="5" fillId="0" borderId="0" xfId="2" applyFont="1" applyFill="1" applyBorder="1"/>
    <xf numFmtId="38" fontId="17" fillId="0" borderId="4" xfId="2" applyFont="1" applyFill="1" applyBorder="1" applyAlignment="1">
      <alignment horizontal="right" vertical="center" shrinkToFit="1"/>
    </xf>
    <xf numFmtId="38" fontId="8" fillId="0" borderId="0" xfId="2" applyFont="1" applyFill="1"/>
    <xf numFmtId="0" fontId="44" fillId="0" borderId="0" xfId="1" applyFont="1" applyFill="1" applyBorder="1" applyAlignment="1">
      <alignment wrapText="1"/>
    </xf>
    <xf numFmtId="38" fontId="8" fillId="0" borderId="0" xfId="2" applyFont="1" applyFill="1" applyBorder="1" applyAlignment="1">
      <alignment wrapText="1"/>
    </xf>
    <xf numFmtId="38" fontId="17" fillId="0" borderId="0" xfId="2" applyFont="1" applyFill="1" applyAlignment="1">
      <alignment horizontal="right" vertical="top"/>
    </xf>
    <xf numFmtId="38" fontId="17" fillId="2" borderId="4" xfId="2" applyFont="1" applyFill="1" applyBorder="1" applyAlignment="1">
      <alignment vertical="center" shrinkToFit="1"/>
    </xf>
    <xf numFmtId="38" fontId="17" fillId="2" borderId="4" xfId="2" applyFont="1" applyFill="1" applyBorder="1" applyAlignment="1">
      <alignment horizontal="right" vertical="center" shrinkToFit="1"/>
    </xf>
    <xf numFmtId="0" fontId="17" fillId="2" borderId="4" xfId="1" applyFont="1" applyFill="1" applyBorder="1" applyAlignment="1">
      <alignment horizontal="distributed" vertical="center"/>
    </xf>
    <xf numFmtId="211" fontId="17" fillId="0" borderId="4" xfId="10" applyNumberFormat="1" applyFont="1" applyFill="1" applyBorder="1" applyAlignment="1">
      <alignment horizontal="right" vertical="center"/>
    </xf>
    <xf numFmtId="38" fontId="17" fillId="0" borderId="13" xfId="2" applyFont="1" applyFill="1" applyBorder="1" applyAlignment="1">
      <alignment horizontal="center" vertical="center" shrinkToFit="1"/>
    </xf>
    <xf numFmtId="38" fontId="17" fillId="0" borderId="5" xfId="2" applyFont="1" applyFill="1" applyBorder="1" applyAlignment="1">
      <alignment vertical="center" shrinkToFit="1"/>
    </xf>
    <xf numFmtId="38" fontId="17" fillId="0" borderId="0" xfId="2" applyFont="1" applyFill="1"/>
    <xf numFmtId="38" fontId="16" fillId="0" borderId="0" xfId="2" applyFont="1" applyFill="1" applyAlignment="1">
      <alignment vertical="center"/>
    </xf>
    <xf numFmtId="38" fontId="17" fillId="2" borderId="4" xfId="2" applyFont="1" applyFill="1" applyBorder="1" applyAlignment="1">
      <alignment vertical="center"/>
    </xf>
    <xf numFmtId="212" fontId="17" fillId="0" borderId="4" xfId="11" applyNumberFormat="1" applyFont="1" applyFill="1" applyBorder="1" applyAlignment="1">
      <alignment horizontal="right" vertical="center"/>
    </xf>
    <xf numFmtId="0" fontId="17" fillId="0" borderId="4" xfId="1" applyFont="1" applyBorder="1" applyAlignment="1">
      <alignment vertical="center" shrinkToFit="1"/>
    </xf>
    <xf numFmtId="38" fontId="11" fillId="0" borderId="0" xfId="2" applyFont="1" applyFill="1"/>
    <xf numFmtId="38" fontId="11" fillId="0" borderId="0" xfId="2" applyFont="1" applyFill="1" applyAlignment="1">
      <alignment horizontal="right"/>
    </xf>
    <xf numFmtId="38" fontId="7" fillId="0" borderId="0" xfId="2" applyFont="1" applyFill="1"/>
    <xf numFmtId="38" fontId="20" fillId="0" borderId="0" xfId="2" applyFont="1" applyFill="1"/>
    <xf numFmtId="205" fontId="7" fillId="0" borderId="13" xfId="2" applyNumberFormat="1" applyFont="1" applyFill="1" applyBorder="1" applyAlignment="1">
      <alignment vertical="center"/>
    </xf>
    <xf numFmtId="213" fontId="7" fillId="0" borderId="5" xfId="2" applyNumberFormat="1" applyFont="1" applyFill="1" applyBorder="1" applyAlignment="1">
      <alignment vertical="center"/>
    </xf>
    <xf numFmtId="213" fontId="7" fillId="0" borderId="5" xfId="2" applyNumberFormat="1" applyFont="1" applyFill="1" applyBorder="1" applyAlignment="1">
      <alignment horizontal="right" vertical="center"/>
    </xf>
    <xf numFmtId="181" fontId="6" fillId="0" borderId="4" xfId="2" applyNumberFormat="1" applyFont="1" applyFill="1" applyBorder="1" applyAlignment="1">
      <alignment vertical="center"/>
    </xf>
    <xf numFmtId="202" fontId="6" fillId="0" borderId="112" xfId="2" applyNumberFormat="1" applyFont="1" applyFill="1" applyBorder="1" applyAlignment="1">
      <alignment horizontal="right" vertical="center"/>
    </xf>
    <xf numFmtId="4" fontId="7" fillId="0" borderId="76" xfId="1" applyNumberFormat="1" applyFont="1" applyFill="1" applyBorder="1" applyAlignment="1">
      <alignment vertical="center"/>
    </xf>
    <xf numFmtId="0" fontId="7" fillId="0" borderId="76" xfId="1" applyFont="1" applyFill="1" applyBorder="1" applyAlignment="1">
      <alignment horizontal="center" vertical="center" shrinkToFit="1"/>
    </xf>
    <xf numFmtId="57" fontId="7" fillId="0" borderId="76" xfId="1" applyNumberFormat="1" applyFont="1" applyFill="1" applyBorder="1" applyAlignment="1">
      <alignment horizontal="center" vertical="center"/>
    </xf>
    <xf numFmtId="0" fontId="17" fillId="0" borderId="76" xfId="1" applyFont="1" applyFill="1" applyBorder="1" applyAlignment="1">
      <alignment horizontal="left" vertical="center" shrinkToFit="1"/>
    </xf>
    <xf numFmtId="0" fontId="17" fillId="0" borderId="76" xfId="1" applyFont="1" applyFill="1" applyBorder="1" applyAlignment="1">
      <alignment horizontal="distributed" vertical="center" wrapText="1" shrinkToFit="1"/>
    </xf>
    <xf numFmtId="202" fontId="6" fillId="0" borderId="76" xfId="2" applyNumberFormat="1" applyFont="1" applyFill="1" applyBorder="1" applyAlignment="1">
      <alignment horizontal="right" vertical="center"/>
    </xf>
    <xf numFmtId="202" fontId="17" fillId="0" borderId="76" xfId="1" applyNumberFormat="1" applyFont="1" applyFill="1" applyBorder="1" applyAlignment="1">
      <alignment horizontal="right" vertical="center" wrapText="1" indent="1"/>
    </xf>
    <xf numFmtId="0" fontId="7" fillId="0" borderId="76" xfId="1" applyFont="1" applyFill="1" applyBorder="1" applyAlignment="1">
      <alignment vertical="center"/>
    </xf>
    <xf numFmtId="202" fontId="7" fillId="0" borderId="76" xfId="2" applyNumberFormat="1" applyFont="1" applyFill="1" applyBorder="1" applyAlignment="1">
      <alignment vertical="center"/>
    </xf>
    <xf numFmtId="38" fontId="7" fillId="0" borderId="47" xfId="13" applyFont="1" applyFill="1" applyBorder="1" applyAlignment="1">
      <alignment horizontal="right" vertical="center" indent="1"/>
    </xf>
    <xf numFmtId="0" fontId="7" fillId="0" borderId="47" xfId="1" applyFont="1" applyFill="1" applyBorder="1" applyAlignment="1">
      <alignment vertical="center"/>
    </xf>
    <xf numFmtId="0" fontId="7" fillId="0" borderId="47" xfId="1" applyFont="1" applyFill="1" applyBorder="1" applyAlignment="1">
      <alignment horizontal="center" vertical="center" shrinkToFit="1"/>
    </xf>
    <xf numFmtId="57" fontId="7" fillId="0" borderId="47" xfId="1" applyNumberFormat="1" applyFont="1" applyFill="1" applyBorder="1" applyAlignment="1">
      <alignment horizontal="center" vertical="center"/>
    </xf>
    <xf numFmtId="0" fontId="17" fillId="0" borderId="47" xfId="1" applyFont="1" applyFill="1" applyBorder="1" applyAlignment="1">
      <alignment horizontal="left" vertical="center" shrinkToFit="1"/>
    </xf>
    <xf numFmtId="0" fontId="7" fillId="0" borderId="47" xfId="1" applyFont="1" applyFill="1" applyBorder="1" applyAlignment="1">
      <alignment horizontal="distributed" vertical="center"/>
    </xf>
    <xf numFmtId="0" fontId="6" fillId="0" borderId="0" xfId="1" applyFont="1" applyFill="1" applyAlignment="1">
      <alignment horizontal="distributed" vertical="center" justifyLastLine="1"/>
    </xf>
    <xf numFmtId="0" fontId="16" fillId="0" borderId="47" xfId="1" applyFont="1" applyFill="1" applyBorder="1" applyAlignment="1">
      <alignment horizontal="distributed" vertical="center" wrapText="1" justifyLastLine="1"/>
    </xf>
    <xf numFmtId="0" fontId="16" fillId="0" borderId="48" xfId="1" applyFont="1" applyFill="1" applyBorder="1" applyAlignment="1">
      <alignment horizontal="distributed" vertical="center" wrapText="1" justifyLastLine="1"/>
    </xf>
    <xf numFmtId="38" fontId="7" fillId="0" borderId="10" xfId="2" applyFont="1" applyFill="1" applyBorder="1" applyAlignment="1">
      <alignment vertical="center"/>
    </xf>
    <xf numFmtId="202" fontId="7" fillId="0" borderId="13" xfId="1" applyNumberFormat="1" applyFont="1" applyFill="1" applyBorder="1" applyAlignment="1">
      <alignment vertical="center"/>
    </xf>
    <xf numFmtId="202" fontId="7" fillId="0" borderId="13" xfId="1" applyNumberFormat="1" applyFont="1" applyFill="1" applyBorder="1" applyAlignment="1">
      <alignment horizontal="right" vertical="center"/>
    </xf>
    <xf numFmtId="0" fontId="7" fillId="0" borderId="13" xfId="2" applyNumberFormat="1" applyFont="1" applyFill="1" applyBorder="1" applyAlignment="1">
      <alignment horizontal="right" vertical="center" shrinkToFit="1"/>
    </xf>
    <xf numFmtId="57" fontId="7" fillId="0" borderId="13" xfId="2" applyNumberFormat="1" applyFont="1" applyFill="1" applyBorder="1" applyAlignment="1">
      <alignment horizontal="center" vertical="center"/>
    </xf>
    <xf numFmtId="0" fontId="17" fillId="0" borderId="103" xfId="2" applyNumberFormat="1" applyFont="1" applyFill="1" applyBorder="1" applyAlignment="1">
      <alignment horizontal="distributed" vertical="center" justifyLastLine="1"/>
    </xf>
    <xf numFmtId="0" fontId="11" fillId="0" borderId="0" xfId="2" applyNumberFormat="1" applyFont="1" applyFill="1" applyBorder="1" applyAlignment="1">
      <alignment horizontal="right" vertical="center"/>
    </xf>
    <xf numFmtId="0" fontId="11" fillId="0" borderId="0" xfId="2" applyNumberFormat="1" applyFont="1" applyFill="1" applyBorder="1" applyAlignment="1">
      <alignment vertical="center"/>
    </xf>
    <xf numFmtId="38" fontId="11" fillId="0" borderId="0" xfId="2" applyFont="1" applyFill="1" applyBorder="1" applyAlignment="1">
      <alignment horizontal="center" vertical="center"/>
    </xf>
    <xf numFmtId="0" fontId="7" fillId="0" borderId="0" xfId="2" applyNumberFormat="1" applyFont="1" applyFill="1" applyBorder="1" applyAlignment="1">
      <alignment vertical="center"/>
    </xf>
    <xf numFmtId="57" fontId="7" fillId="0" borderId="0" xfId="2" applyNumberFormat="1" applyFont="1" applyFill="1" applyBorder="1" applyAlignment="1">
      <alignment horizontal="center" vertical="center"/>
    </xf>
    <xf numFmtId="57" fontId="7" fillId="0" borderId="0" xfId="2" applyNumberFormat="1" applyFont="1" applyFill="1" applyBorder="1" applyAlignment="1">
      <alignment vertical="center"/>
    </xf>
    <xf numFmtId="40" fontId="7" fillId="0" borderId="13" xfId="2" applyNumberFormat="1" applyFont="1" applyFill="1" applyBorder="1" applyAlignment="1">
      <alignment horizontal="right" vertical="center" shrinkToFit="1"/>
    </xf>
    <xf numFmtId="0" fontId="6" fillId="0" borderId="0" xfId="2" applyNumberFormat="1" applyFont="1" applyFill="1" applyBorder="1" applyAlignment="1">
      <alignment vertical="center"/>
    </xf>
    <xf numFmtId="202" fontId="6" fillId="0" borderId="0" xfId="2" applyNumberFormat="1" applyFont="1" applyFill="1" applyBorder="1" applyAlignment="1">
      <alignment vertical="center"/>
    </xf>
    <xf numFmtId="202" fontId="6" fillId="0" borderId="4" xfId="1" applyNumberFormat="1" applyFont="1" applyFill="1" applyBorder="1" applyAlignment="1">
      <alignment vertical="center"/>
    </xf>
    <xf numFmtId="202" fontId="6" fillId="0" borderId="62" xfId="2" applyNumberFormat="1" applyFont="1" applyFill="1" applyBorder="1" applyAlignment="1">
      <alignment vertical="center"/>
    </xf>
    <xf numFmtId="202" fontId="6" fillId="0" borderId="76" xfId="2" applyNumberFormat="1" applyFont="1" applyFill="1" applyBorder="1" applyAlignment="1">
      <alignment vertical="center"/>
    </xf>
    <xf numFmtId="202" fontId="6" fillId="0" borderId="58" xfId="2" applyNumberFormat="1" applyFont="1" applyFill="1" applyBorder="1" applyAlignment="1">
      <alignment vertical="center"/>
    </xf>
    <xf numFmtId="38" fontId="5" fillId="0" borderId="77" xfId="2" applyFont="1" applyFill="1" applyBorder="1" applyAlignment="1">
      <alignment horizontal="distributed" vertical="center" wrapText="1" justifyLastLine="1"/>
    </xf>
    <xf numFmtId="38" fontId="5" fillId="0" borderId="57" xfId="2" applyFont="1" applyFill="1" applyBorder="1" applyAlignment="1">
      <alignment horizontal="distributed" vertical="center" wrapText="1" justifyLastLine="1"/>
    </xf>
    <xf numFmtId="40" fontId="6" fillId="0" borderId="76" xfId="2" applyNumberFormat="1" applyFont="1" applyFill="1" applyBorder="1" applyAlignment="1">
      <alignment vertical="center"/>
    </xf>
    <xf numFmtId="38" fontId="6" fillId="0" borderId="76" xfId="2" quotePrefix="1" applyFont="1" applyFill="1" applyBorder="1" applyAlignment="1">
      <alignment horizontal="center" vertical="center"/>
    </xf>
    <xf numFmtId="57" fontId="6" fillId="0" borderId="76" xfId="2" applyNumberFormat="1" applyFont="1" applyFill="1" applyBorder="1" applyAlignment="1">
      <alignment horizontal="center" vertical="center"/>
    </xf>
    <xf numFmtId="38" fontId="5" fillId="0" borderId="76" xfId="2" applyFont="1" applyFill="1" applyBorder="1" applyAlignment="1">
      <alignment horizontal="distributed" vertical="center" justifyLastLine="1" shrinkToFit="1"/>
    </xf>
    <xf numFmtId="38" fontId="5" fillId="0" borderId="76" xfId="2" applyFont="1" applyFill="1" applyBorder="1" applyAlignment="1">
      <alignment horizontal="distributed" vertical="center" wrapText="1" justifyLastLine="1" shrinkToFit="1"/>
    </xf>
    <xf numFmtId="179" fontId="6" fillId="0" borderId="3" xfId="2" applyNumberFormat="1" applyFont="1" applyFill="1" applyBorder="1" applyAlignment="1">
      <alignment horizontal="right" vertical="center"/>
    </xf>
    <xf numFmtId="179" fontId="6" fillId="0" borderId="4" xfId="2" applyNumberFormat="1" applyFont="1" applyFill="1" applyBorder="1" applyAlignment="1">
      <alignment horizontal="right" vertical="center" shrinkToFit="1"/>
    </xf>
    <xf numFmtId="57" fontId="6" fillId="0" borderId="76" xfId="2" applyNumberFormat="1" applyFont="1" applyFill="1" applyBorder="1" applyAlignment="1">
      <alignment horizontal="center" vertical="center" shrinkToFit="1"/>
    </xf>
    <xf numFmtId="38" fontId="5" fillId="0" borderId="4" xfId="2" applyFont="1" applyFill="1" applyBorder="1" applyAlignment="1">
      <alignment horizontal="right" vertical="center"/>
    </xf>
    <xf numFmtId="38" fontId="17" fillId="2" borderId="4" xfId="2" applyFont="1" applyFill="1" applyBorder="1" applyAlignment="1">
      <alignment vertical="center" wrapText="1"/>
    </xf>
    <xf numFmtId="38" fontId="5" fillId="0" borderId="4" xfId="2" quotePrefix="1" applyFont="1" applyFill="1" applyBorder="1" applyAlignment="1">
      <alignment horizontal="center" vertical="center" shrinkToFit="1"/>
    </xf>
    <xf numFmtId="38" fontId="5" fillId="0" borderId="4" xfId="2" applyFont="1" applyFill="1" applyBorder="1" applyAlignment="1">
      <alignment horizontal="right" vertical="center" shrinkToFit="1"/>
    </xf>
    <xf numFmtId="0" fontId="53" fillId="0" borderId="0" xfId="1" applyFont="1" applyFill="1" applyBorder="1" applyAlignment="1">
      <alignment horizontal="left" vertical="center" wrapText="1" shrinkToFit="1"/>
    </xf>
    <xf numFmtId="38" fontId="5" fillId="0" borderId="62" xfId="2" applyFont="1" applyFill="1" applyBorder="1" applyAlignment="1">
      <alignment horizontal="right" vertical="center" shrinkToFit="1"/>
    </xf>
    <xf numFmtId="38" fontId="5" fillId="0" borderId="76" xfId="2" applyFont="1" applyFill="1" applyBorder="1" applyAlignment="1">
      <alignment horizontal="right" vertical="center" shrinkToFit="1"/>
    </xf>
    <xf numFmtId="38" fontId="5" fillId="0" borderId="76" xfId="2" quotePrefix="1" applyFont="1" applyFill="1" applyBorder="1" applyAlignment="1">
      <alignment horizontal="center" vertical="center" shrinkToFit="1"/>
    </xf>
    <xf numFmtId="38" fontId="5" fillId="0" borderId="76" xfId="2" applyFont="1" applyFill="1" applyBorder="1" applyAlignment="1">
      <alignment vertical="center" shrinkToFit="1"/>
    </xf>
    <xf numFmtId="38" fontId="5" fillId="0" borderId="76" xfId="2" applyFont="1" applyFill="1" applyBorder="1" applyAlignment="1">
      <alignment horizontal="distributed" vertical="center"/>
    </xf>
    <xf numFmtId="38" fontId="5" fillId="0" borderId="76" xfId="2" applyFont="1" applyFill="1" applyBorder="1" applyAlignment="1">
      <alignment horizontal="center" vertical="center"/>
    </xf>
    <xf numFmtId="0" fontId="53" fillId="0" borderId="0" xfId="1" applyFont="1" applyFill="1" applyBorder="1" applyAlignment="1">
      <alignment horizontal="left" vertical="center" shrinkToFit="1"/>
    </xf>
    <xf numFmtId="0" fontId="53" fillId="0" borderId="0" xfId="2" applyNumberFormat="1" applyFont="1" applyFill="1" applyBorder="1" applyAlignment="1">
      <alignment horizontal="left" vertical="center" shrinkToFit="1"/>
    </xf>
    <xf numFmtId="57" fontId="5" fillId="0" borderId="76" xfId="2" applyNumberFormat="1" applyFont="1" applyFill="1" applyBorder="1" applyAlignment="1">
      <alignment horizontal="center" vertical="center" shrinkToFit="1"/>
    </xf>
    <xf numFmtId="38" fontId="12" fillId="0" borderId="0" xfId="2" applyFont="1" applyFill="1" applyBorder="1" applyAlignment="1">
      <alignment horizontal="distributed" vertical="center" wrapText="1" justifyLastLine="1"/>
    </xf>
    <xf numFmtId="38" fontId="5" fillId="0" borderId="77" xfId="2" applyFont="1" applyFill="1" applyBorder="1" applyAlignment="1">
      <alignment horizontal="distributed" vertical="center" justifyLastLine="1"/>
    </xf>
    <xf numFmtId="38" fontId="12" fillId="0" borderId="77" xfId="2" applyFont="1" applyFill="1" applyBorder="1" applyAlignment="1">
      <alignment horizontal="distributed" vertical="center" wrapText="1" justifyLastLine="1"/>
    </xf>
    <xf numFmtId="204" fontId="6" fillId="0" borderId="0" xfId="2" applyNumberFormat="1" applyFont="1" applyFill="1" applyBorder="1" applyAlignment="1">
      <alignment horizontal="center" vertical="center"/>
    </xf>
    <xf numFmtId="178" fontId="6" fillId="0" borderId="0" xfId="2" applyNumberFormat="1" applyFont="1" applyFill="1" applyBorder="1" applyAlignment="1">
      <alignment horizontal="right" vertical="center"/>
    </xf>
    <xf numFmtId="176" fontId="6" fillId="0" borderId="0" xfId="2" applyNumberFormat="1" applyFont="1" applyFill="1" applyBorder="1" applyAlignment="1">
      <alignment horizontal="left" vertical="center"/>
    </xf>
    <xf numFmtId="0" fontId="3" fillId="0" borderId="0" xfId="1" applyFont="1" applyFill="1" applyAlignment="1">
      <alignment horizontal="left" vertical="center"/>
    </xf>
    <xf numFmtId="201" fontId="6" fillId="0" borderId="4" xfId="2" applyNumberFormat="1" applyFont="1" applyFill="1" applyBorder="1" applyAlignment="1">
      <alignment vertical="center" shrinkToFit="1"/>
    </xf>
    <xf numFmtId="201" fontId="6" fillId="0" borderId="3" xfId="2" applyNumberFormat="1" applyFont="1" applyFill="1" applyBorder="1" applyAlignment="1">
      <alignment vertical="center"/>
    </xf>
    <xf numFmtId="178" fontId="6" fillId="0" borderId="103" xfId="2" applyNumberFormat="1" applyFont="1" applyFill="1" applyBorder="1" applyAlignment="1">
      <alignment vertical="center"/>
    </xf>
    <xf numFmtId="38" fontId="15" fillId="0" borderId="4" xfId="2" applyFont="1" applyFill="1" applyBorder="1" applyAlignment="1">
      <alignment horizontal="distributed" vertical="center" wrapText="1" justifyLastLine="1"/>
    </xf>
    <xf numFmtId="178" fontId="6" fillId="0" borderId="58" xfId="2" applyNumberFormat="1" applyFont="1" applyFill="1" applyBorder="1" applyAlignment="1">
      <alignment horizontal="right" vertical="center"/>
    </xf>
    <xf numFmtId="176" fontId="6" fillId="0" borderId="103" xfId="2" applyNumberFormat="1" applyFont="1" applyFill="1" applyBorder="1" applyAlignment="1">
      <alignment horizontal="left" vertical="center"/>
    </xf>
    <xf numFmtId="202" fontId="6" fillId="0" borderId="103" xfId="2" applyNumberFormat="1" applyFont="1" applyFill="1" applyBorder="1" applyAlignment="1">
      <alignment vertical="center"/>
    </xf>
    <xf numFmtId="0" fontId="6" fillId="0" borderId="0" xfId="1" applyFont="1" applyFill="1" applyBorder="1" applyAlignment="1">
      <alignment horizontal="distributed" vertical="center" justifyLastLine="1"/>
    </xf>
    <xf numFmtId="38" fontId="6" fillId="0" borderId="0" xfId="2" applyFont="1" applyFill="1" applyAlignment="1">
      <alignment horizontal="center" vertical="center" shrinkToFit="1"/>
    </xf>
    <xf numFmtId="194" fontId="3" fillId="0" borderId="0" xfId="1" applyNumberFormat="1" applyFont="1" applyFill="1" applyAlignment="1">
      <alignment vertical="center"/>
    </xf>
    <xf numFmtId="176" fontId="6" fillId="0" borderId="108" xfId="2" applyNumberFormat="1" applyFont="1" applyFill="1" applyBorder="1" applyAlignment="1">
      <alignment horizontal="left" vertical="center"/>
    </xf>
    <xf numFmtId="38" fontId="6" fillId="0" borderId="108" xfId="2" applyFont="1" applyFill="1" applyBorder="1" applyAlignment="1">
      <alignment horizontal="right" vertical="center"/>
    </xf>
    <xf numFmtId="176" fontId="6" fillId="0" borderId="10" xfId="2" applyNumberFormat="1" applyFont="1" applyFill="1" applyBorder="1" applyAlignment="1">
      <alignment horizontal="left" vertical="center"/>
    </xf>
    <xf numFmtId="202" fontId="6" fillId="0" borderId="108" xfId="2" applyNumberFormat="1" applyFont="1" applyFill="1" applyBorder="1" applyAlignment="1">
      <alignment vertical="center"/>
    </xf>
    <xf numFmtId="38" fontId="6" fillId="0" borderId="108" xfId="2" applyFont="1" applyFill="1" applyBorder="1" applyAlignment="1">
      <alignment vertical="center"/>
    </xf>
    <xf numFmtId="38" fontId="12" fillId="0" borderId="0" xfId="2" applyFont="1" applyFill="1" applyAlignment="1">
      <alignment vertical="center" wrapText="1"/>
    </xf>
    <xf numFmtId="38" fontId="12" fillId="0" borderId="0" xfId="2" applyFont="1" applyFill="1" applyAlignment="1">
      <alignment vertical="center"/>
    </xf>
    <xf numFmtId="38" fontId="12" fillId="0" borderId="0" xfId="2" applyFont="1" applyFill="1" applyAlignment="1">
      <alignment horizontal="center" vertical="center" shrinkToFit="1"/>
    </xf>
    <xf numFmtId="38" fontId="6" fillId="0" borderId="0" xfId="2" applyFont="1" applyFill="1" applyAlignment="1">
      <alignment horizontal="right" vertical="center" wrapText="1"/>
    </xf>
    <xf numFmtId="38" fontId="17" fillId="0" borderId="4" xfId="2" applyFont="1" applyFill="1" applyBorder="1" applyAlignment="1">
      <alignment vertical="center" wrapText="1"/>
    </xf>
    <xf numFmtId="38" fontId="5" fillId="0" borderId="0" xfId="2" applyFont="1" applyFill="1" applyBorder="1" applyAlignment="1">
      <alignment horizontal="distributed" vertical="center" justifyLastLine="1"/>
    </xf>
    <xf numFmtId="3" fontId="5" fillId="0" borderId="83" xfId="1" applyNumberFormat="1" applyFont="1" applyFill="1" applyBorder="1" applyAlignment="1" applyProtection="1">
      <alignment vertical="center"/>
    </xf>
    <xf numFmtId="3" fontId="5" fillId="0" borderId="67" xfId="1" applyNumberFormat="1" applyFont="1" applyFill="1" applyBorder="1" applyAlignment="1" applyProtection="1">
      <alignment vertical="center"/>
    </xf>
    <xf numFmtId="3" fontId="5" fillId="0" borderId="67" xfId="1" applyNumberFormat="1" applyFont="1" applyFill="1" applyBorder="1" applyAlignment="1" applyProtection="1">
      <alignment vertical="center" shrinkToFit="1"/>
    </xf>
    <xf numFmtId="3" fontId="5" fillId="0" borderId="6" xfId="1" applyNumberFormat="1" applyFont="1" applyFill="1" applyBorder="1" applyAlignment="1" applyProtection="1">
      <alignment vertical="center"/>
    </xf>
    <xf numFmtId="38" fontId="5" fillId="0" borderId="76" xfId="2" applyFont="1" applyFill="1" applyBorder="1" applyAlignment="1">
      <alignment vertical="center"/>
    </xf>
    <xf numFmtId="38" fontId="5" fillId="2" borderId="4" xfId="2" applyFont="1" applyFill="1" applyBorder="1" applyAlignment="1">
      <alignment vertical="center" wrapText="1"/>
    </xf>
    <xf numFmtId="38" fontId="5" fillId="0" borderId="133" xfId="2" applyFont="1" applyFill="1" applyBorder="1" applyAlignment="1">
      <alignment horizontal="center" vertical="center"/>
    </xf>
    <xf numFmtId="38" fontId="5" fillId="0" borderId="47" xfId="2" quotePrefix="1" applyFont="1" applyFill="1" applyBorder="1" applyAlignment="1">
      <alignment horizontal="center" vertical="center" shrinkToFit="1"/>
    </xf>
    <xf numFmtId="38" fontId="5" fillId="0" borderId="47" xfId="2" applyFont="1" applyFill="1" applyBorder="1" applyAlignment="1">
      <alignment vertical="center"/>
    </xf>
    <xf numFmtId="38" fontId="17" fillId="0" borderId="13" xfId="2" applyFont="1" applyFill="1" applyBorder="1" applyAlignment="1">
      <alignment vertical="center" wrapText="1"/>
    </xf>
    <xf numFmtId="38" fontId="5" fillId="0" borderId="13" xfId="2" applyFont="1" applyFill="1" applyBorder="1" applyAlignment="1">
      <alignment vertical="center" wrapText="1"/>
    </xf>
    <xf numFmtId="38" fontId="5" fillId="0" borderId="47" xfId="2" applyFont="1" applyFill="1" applyBorder="1" applyAlignment="1">
      <alignment horizontal="center" vertical="center"/>
    </xf>
    <xf numFmtId="38" fontId="5" fillId="0" borderId="47" xfId="2" applyFont="1" applyFill="1" applyBorder="1" applyAlignment="1">
      <alignment vertical="center" shrinkToFit="1"/>
    </xf>
    <xf numFmtId="38" fontId="5" fillId="0" borderId="89" xfId="2" applyFont="1" applyFill="1" applyBorder="1" applyAlignment="1">
      <alignment horizontal="center" vertical="center"/>
    </xf>
    <xf numFmtId="38" fontId="6" fillId="0" borderId="0" xfId="13" applyFont="1" applyFill="1" applyAlignment="1">
      <alignment vertical="center" shrinkToFit="1"/>
    </xf>
    <xf numFmtId="178" fontId="6" fillId="0" borderId="3" xfId="2" applyNumberFormat="1" applyFont="1" applyFill="1" applyBorder="1" applyAlignment="1">
      <alignment horizontal="right" vertical="center"/>
    </xf>
    <xf numFmtId="57" fontId="3" fillId="0" borderId="3" xfId="1" applyNumberFormat="1" applyFont="1" applyFill="1" applyBorder="1" applyAlignment="1">
      <alignment horizontal="center" vertical="center"/>
    </xf>
    <xf numFmtId="38" fontId="6" fillId="0" borderId="3" xfId="2" applyFont="1" applyFill="1" applyBorder="1" applyAlignment="1">
      <alignment horizontal="left" vertical="center"/>
    </xf>
    <xf numFmtId="40" fontId="6" fillId="0" borderId="4" xfId="13" applyNumberFormat="1" applyFont="1" applyFill="1" applyBorder="1" applyAlignment="1">
      <alignment vertical="center" shrinkToFit="1"/>
    </xf>
    <xf numFmtId="38" fontId="6" fillId="0" borderId="4" xfId="13" applyFont="1" applyFill="1" applyBorder="1" applyAlignment="1">
      <alignment vertical="center" shrinkToFit="1"/>
    </xf>
    <xf numFmtId="38" fontId="6" fillId="0" borderId="0" xfId="2" quotePrefix="1" applyFont="1" applyFill="1" applyBorder="1" applyAlignment="1">
      <alignment vertical="center" shrinkToFit="1"/>
    </xf>
    <xf numFmtId="40" fontId="5" fillId="0" borderId="4" xfId="13" applyNumberFormat="1" applyFont="1" applyFill="1" applyBorder="1" applyAlignment="1">
      <alignment vertical="center" shrinkToFit="1"/>
    </xf>
    <xf numFmtId="38" fontId="5" fillId="0" borderId="4" xfId="13" applyFont="1" applyFill="1" applyBorder="1" applyAlignment="1">
      <alignment horizontal="right" vertical="center"/>
    </xf>
    <xf numFmtId="179" fontId="6" fillId="0" borderId="4" xfId="1" applyNumberFormat="1" applyFont="1" applyFill="1" applyBorder="1" applyAlignment="1">
      <alignment horizontal="right" vertical="center"/>
    </xf>
    <xf numFmtId="57" fontId="6" fillId="0" borderId="3" xfId="1" applyNumberFormat="1" applyFont="1" applyFill="1" applyBorder="1" applyAlignment="1">
      <alignment horizontal="center" vertical="center" shrinkToFit="1"/>
    </xf>
    <xf numFmtId="178" fontId="5" fillId="0" borderId="69" xfId="2" applyNumberFormat="1" applyFont="1" applyFill="1" applyBorder="1" applyAlignment="1">
      <alignment horizontal="right" vertical="center"/>
    </xf>
    <xf numFmtId="178" fontId="5" fillId="0" borderId="47" xfId="2" applyNumberFormat="1" applyFont="1" applyFill="1" applyBorder="1" applyAlignment="1">
      <alignment horizontal="right" vertical="center"/>
    </xf>
    <xf numFmtId="38" fontId="5" fillId="0" borderId="62" xfId="2" quotePrefix="1" applyFont="1" applyFill="1" applyBorder="1" applyAlignment="1">
      <alignment horizontal="center" vertical="center"/>
    </xf>
    <xf numFmtId="38" fontId="5" fillId="0" borderId="66" xfId="2" applyFont="1" applyFill="1" applyBorder="1" applyAlignment="1">
      <alignment horizontal="distributed" vertical="center" justifyLastLine="1"/>
    </xf>
    <xf numFmtId="3" fontId="17" fillId="2" borderId="4" xfId="12" applyNumberFormat="1" applyFont="1" applyFill="1" applyBorder="1" applyAlignment="1">
      <alignment vertical="center" shrinkToFit="1"/>
    </xf>
    <xf numFmtId="38" fontId="17" fillId="2" borderId="4" xfId="2" applyFont="1" applyFill="1" applyBorder="1" applyAlignment="1">
      <alignment horizontal="center" vertical="center" shrinkToFit="1"/>
    </xf>
    <xf numFmtId="38" fontId="17" fillId="2" borderId="4" xfId="2" quotePrefix="1" applyFont="1" applyFill="1" applyBorder="1" applyAlignment="1">
      <alignment horizontal="center" vertical="center" shrinkToFit="1"/>
    </xf>
    <xf numFmtId="38" fontId="17" fillId="2" borderId="4" xfId="2" applyFont="1" applyFill="1" applyBorder="1" applyAlignment="1">
      <alignment horizontal="distributed" vertical="center" wrapText="1"/>
    </xf>
    <xf numFmtId="38" fontId="16" fillId="2" borderId="4" xfId="2" applyFont="1" applyFill="1" applyBorder="1" applyAlignment="1">
      <alignment vertical="center" wrapText="1"/>
    </xf>
    <xf numFmtId="38" fontId="17" fillId="2" borderId="4" xfId="2" applyFont="1" applyFill="1" applyBorder="1" applyAlignment="1">
      <alignment horizontal="distributed" vertical="center"/>
    </xf>
    <xf numFmtId="0" fontId="17" fillId="2" borderId="4" xfId="1" applyFont="1" applyFill="1" applyBorder="1" applyAlignment="1">
      <alignment horizontal="center" vertical="center" shrinkToFit="1"/>
    </xf>
    <xf numFmtId="0" fontId="17" fillId="2" borderId="4" xfId="1" applyFont="1" applyFill="1" applyBorder="1" applyAlignment="1">
      <alignment horizontal="left" vertical="center" wrapText="1"/>
    </xf>
    <xf numFmtId="0" fontId="5" fillId="0" borderId="4" xfId="2" applyNumberFormat="1" applyFont="1" applyFill="1" applyBorder="1" applyAlignment="1">
      <alignment horizontal="center" vertical="center" shrinkToFit="1"/>
    </xf>
    <xf numFmtId="38" fontId="5" fillId="0" borderId="4" xfId="2" applyFont="1" applyFill="1" applyBorder="1" applyAlignment="1">
      <alignment horizontal="left" vertical="center"/>
    </xf>
    <xf numFmtId="38" fontId="12" fillId="0" borderId="3" xfId="2" applyFont="1" applyFill="1" applyBorder="1" applyAlignment="1">
      <alignment horizontal="distributed" vertical="center" shrinkToFit="1"/>
    </xf>
    <xf numFmtId="38" fontId="12" fillId="0" borderId="3" xfId="2" applyFont="1" applyFill="1" applyBorder="1" applyAlignment="1">
      <alignment horizontal="distributed" vertical="center"/>
    </xf>
    <xf numFmtId="0" fontId="5" fillId="0" borderId="4" xfId="2" applyNumberFormat="1" applyFont="1" applyFill="1" applyBorder="1" applyAlignment="1">
      <alignment horizontal="distributed" vertical="center" wrapText="1" justifyLastLine="1"/>
    </xf>
    <xf numFmtId="0" fontId="3" fillId="0" borderId="0" xfId="1" applyNumberFormat="1" applyFont="1" applyBorder="1" applyAlignment="1">
      <alignment vertical="center"/>
    </xf>
    <xf numFmtId="178" fontId="5" fillId="0" borderId="62" xfId="2" applyNumberFormat="1" applyFont="1" applyFill="1" applyBorder="1" applyAlignment="1">
      <alignment vertical="center" shrinkToFit="1"/>
    </xf>
    <xf numFmtId="57" fontId="5" fillId="0" borderId="77" xfId="2" applyNumberFormat="1" applyFont="1" applyFill="1" applyBorder="1" applyAlignment="1">
      <alignment horizontal="center" vertical="center" shrinkToFit="1"/>
    </xf>
    <xf numFmtId="38" fontId="5" fillId="0" borderId="62" xfId="2" applyFont="1" applyFill="1" applyBorder="1" applyAlignment="1">
      <alignment horizontal="left" vertical="center" shrinkToFit="1"/>
    </xf>
    <xf numFmtId="178" fontId="5" fillId="2" borderId="62" xfId="2" applyNumberFormat="1" applyFont="1" applyFill="1" applyBorder="1" applyAlignment="1">
      <alignment vertical="center" shrinkToFit="1"/>
    </xf>
    <xf numFmtId="57" fontId="5" fillId="2" borderId="77" xfId="2" applyNumberFormat="1" applyFont="1" applyFill="1" applyBorder="1" applyAlignment="1">
      <alignment horizontal="center" vertical="center" shrinkToFit="1"/>
    </xf>
    <xf numFmtId="38" fontId="5" fillId="2" borderId="69" xfId="2" applyFont="1" applyFill="1" applyBorder="1" applyAlignment="1">
      <alignment horizontal="left" vertical="center" shrinkToFit="1"/>
    </xf>
    <xf numFmtId="178" fontId="5" fillId="0" borderId="55" xfId="2" applyNumberFormat="1" applyFont="1" applyFill="1" applyBorder="1" applyAlignment="1">
      <alignment vertical="center" shrinkToFit="1"/>
    </xf>
    <xf numFmtId="57" fontId="5" fillId="0" borderId="5" xfId="2" applyNumberFormat="1" applyFont="1" applyFill="1" applyBorder="1" applyAlignment="1">
      <alignment horizontal="center" vertical="center" shrinkToFit="1"/>
    </xf>
    <xf numFmtId="38" fontId="5" fillId="0" borderId="78" xfId="2" applyFont="1" applyFill="1" applyBorder="1" applyAlignment="1">
      <alignment horizontal="left" vertical="center" shrinkToFit="1"/>
    </xf>
    <xf numFmtId="38" fontId="5" fillId="0" borderId="77" xfId="2" applyFont="1" applyFill="1" applyBorder="1" applyAlignment="1">
      <alignment horizontal="distributed" vertical="center"/>
    </xf>
    <xf numFmtId="178" fontId="5" fillId="0" borderId="78" xfId="2" applyNumberFormat="1" applyFont="1" applyFill="1" applyBorder="1" applyAlignment="1">
      <alignment vertical="center" shrinkToFit="1"/>
    </xf>
    <xf numFmtId="38" fontId="5" fillId="0" borderId="69" xfId="2" applyFont="1" applyFill="1" applyBorder="1" applyAlignment="1">
      <alignment horizontal="left" vertical="center" shrinkToFit="1"/>
    </xf>
    <xf numFmtId="178" fontId="5" fillId="0" borderId="69" xfId="2" applyNumberFormat="1" applyFont="1" applyFill="1" applyBorder="1" applyAlignment="1">
      <alignment vertical="center" shrinkToFit="1"/>
    </xf>
    <xf numFmtId="178" fontId="5" fillId="0" borderId="134" xfId="2" applyNumberFormat="1" applyFont="1" applyFill="1" applyBorder="1" applyAlignment="1">
      <alignment vertical="center" shrinkToFit="1"/>
    </xf>
    <xf numFmtId="0" fontId="5" fillId="0" borderId="77" xfId="2" applyNumberFormat="1" applyFont="1" applyFill="1" applyBorder="1" applyAlignment="1">
      <alignment horizontal="distributed" vertical="center" wrapText="1" justifyLastLine="1"/>
    </xf>
    <xf numFmtId="38" fontId="9" fillId="0" borderId="0" xfId="2" applyFont="1" applyFill="1" applyAlignment="1">
      <alignment horizontal="center" vertical="center"/>
    </xf>
    <xf numFmtId="193" fontId="6" fillId="0" borderId="4" xfId="2" applyNumberFormat="1" applyFont="1" applyFill="1" applyBorder="1" applyAlignment="1">
      <alignment horizontal="right" vertical="center"/>
    </xf>
    <xf numFmtId="214" fontId="6" fillId="0" borderId="4" xfId="1" applyNumberFormat="1" applyFont="1" applyFill="1" applyBorder="1" applyAlignment="1">
      <alignment horizontal="right" vertical="center"/>
    </xf>
    <xf numFmtId="57" fontId="6" fillId="0" borderId="4" xfId="1" applyNumberFormat="1" applyFont="1" applyFill="1" applyBorder="1" applyAlignment="1">
      <alignment horizontal="center" vertical="center"/>
    </xf>
    <xf numFmtId="0" fontId="6" fillId="0" borderId="4" xfId="1" applyFont="1" applyFill="1" applyBorder="1" applyAlignment="1">
      <alignment vertical="center" shrinkToFit="1"/>
    </xf>
    <xf numFmtId="179" fontId="5" fillId="0" borderId="4" xfId="2" applyNumberFormat="1" applyFont="1" applyFill="1" applyBorder="1" applyAlignment="1">
      <alignment horizontal="distributed" vertical="center" justifyLastLine="1"/>
    </xf>
    <xf numFmtId="179" fontId="12" fillId="0" borderId="4" xfId="2" applyNumberFormat="1" applyFont="1" applyFill="1" applyBorder="1" applyAlignment="1">
      <alignment horizontal="distributed" vertical="center" justifyLastLine="1"/>
    </xf>
    <xf numFmtId="179" fontId="5" fillId="0" borderId="4" xfId="2" applyNumberFormat="1" applyFont="1" applyFill="1" applyBorder="1" applyAlignment="1">
      <alignment horizontal="distributed" vertical="center" wrapText="1" justifyLastLine="1" shrinkToFit="1"/>
    </xf>
    <xf numFmtId="0" fontId="6" fillId="0" borderId="6" xfId="1" applyFont="1" applyFill="1" applyBorder="1" applyAlignment="1">
      <alignment vertical="center" justifyLastLine="1"/>
    </xf>
    <xf numFmtId="178" fontId="7" fillId="0" borderId="76" xfId="2" applyNumberFormat="1" applyFont="1" applyFill="1" applyBorder="1" applyAlignment="1">
      <alignment horizontal="right" vertical="center"/>
    </xf>
    <xf numFmtId="38" fontId="23" fillId="0" borderId="76" xfId="2" applyFont="1" applyFill="1" applyBorder="1" applyAlignment="1">
      <alignment horizontal="distributed" vertical="center" wrapText="1"/>
    </xf>
    <xf numFmtId="38" fontId="5" fillId="0" borderId="76" xfId="2" applyFont="1" applyFill="1" applyBorder="1" applyAlignment="1">
      <alignment horizontal="distributed" vertical="center" wrapText="1" justifyLastLine="1"/>
    </xf>
    <xf numFmtId="38" fontId="6" fillId="0" borderId="51" xfId="2" applyFont="1" applyFill="1" applyBorder="1" applyAlignment="1">
      <alignment vertical="center" shrinkToFit="1"/>
    </xf>
    <xf numFmtId="202" fontId="6" fillId="0" borderId="7" xfId="2" applyNumberFormat="1" applyFont="1" applyFill="1" applyBorder="1" applyAlignment="1">
      <alignment vertical="center" shrinkToFit="1"/>
    </xf>
    <xf numFmtId="40" fontId="6" fillId="0" borderId="4" xfId="13" applyNumberFormat="1" applyFont="1" applyFill="1" applyBorder="1" applyAlignment="1">
      <alignment horizontal="center" vertical="center" shrinkToFit="1"/>
    </xf>
    <xf numFmtId="38" fontId="6" fillId="0" borderId="69" xfId="2" quotePrefix="1" applyFont="1" applyFill="1" applyBorder="1" applyAlignment="1">
      <alignment horizontal="center" vertical="center" shrinkToFit="1"/>
    </xf>
    <xf numFmtId="38" fontId="6" fillId="0" borderId="47" xfId="2" applyFont="1" applyFill="1" applyBorder="1" applyAlignment="1">
      <alignment horizontal="left" vertical="center" shrinkToFit="1"/>
    </xf>
    <xf numFmtId="202" fontId="6" fillId="0" borderId="61" xfId="2" applyNumberFormat="1" applyFont="1" applyFill="1" applyBorder="1" applyAlignment="1">
      <alignment horizontal="right" vertical="center"/>
    </xf>
    <xf numFmtId="202" fontId="6" fillId="0" borderId="62" xfId="2" applyNumberFormat="1" applyFont="1" applyFill="1" applyBorder="1" applyAlignment="1">
      <alignment horizontal="right" vertical="center"/>
    </xf>
    <xf numFmtId="202" fontId="6" fillId="0" borderId="73" xfId="2" applyNumberFormat="1" applyFont="1" applyFill="1" applyBorder="1" applyAlignment="1">
      <alignment horizontal="right" vertical="center"/>
    </xf>
    <xf numFmtId="38" fontId="6" fillId="0" borderId="73" xfId="2" applyFont="1" applyFill="1" applyBorder="1" applyAlignment="1">
      <alignment horizontal="distributed" vertical="center"/>
    </xf>
    <xf numFmtId="38" fontId="12" fillId="0" borderId="9" xfId="2" applyFont="1" applyFill="1" applyBorder="1" applyAlignment="1">
      <alignment horizontal="center" vertical="center" shrinkToFit="1"/>
    </xf>
    <xf numFmtId="202" fontId="6" fillId="0" borderId="85" xfId="2" applyNumberFormat="1" applyFont="1" applyFill="1" applyBorder="1" applyAlignment="1">
      <alignment horizontal="right" vertical="center"/>
    </xf>
    <xf numFmtId="38" fontId="6" fillId="0" borderId="5" xfId="2" applyFont="1" applyFill="1" applyBorder="1" applyAlignment="1">
      <alignment horizontal="center" vertical="center" shrinkToFit="1"/>
    </xf>
    <xf numFmtId="202" fontId="6" fillId="0" borderId="58" xfId="2" applyNumberFormat="1" applyFont="1" applyFill="1" applyBorder="1" applyAlignment="1">
      <alignment horizontal="right" vertical="center"/>
    </xf>
    <xf numFmtId="38" fontId="6" fillId="0" borderId="0" xfId="2" quotePrefix="1" applyFont="1" applyFill="1" applyBorder="1" applyAlignment="1">
      <alignment horizontal="center" vertical="center" shrinkToFit="1"/>
    </xf>
    <xf numFmtId="40" fontId="5" fillId="0" borderId="4" xfId="13" applyNumberFormat="1" applyFont="1" applyFill="1" applyBorder="1" applyAlignment="1">
      <alignment horizontal="right" vertical="center" shrinkToFit="1"/>
    </xf>
    <xf numFmtId="40" fontId="5" fillId="0" borderId="4" xfId="2" applyNumberFormat="1" applyFont="1" applyFill="1" applyBorder="1" applyAlignment="1">
      <alignment horizontal="right" vertical="center" shrinkToFit="1"/>
    </xf>
    <xf numFmtId="40" fontId="6" fillId="0" borderId="0" xfId="2" applyNumberFormat="1" applyFont="1" applyFill="1" applyAlignment="1">
      <alignment vertical="center"/>
    </xf>
    <xf numFmtId="201" fontId="6" fillId="0" borderId="4" xfId="2" applyNumberFormat="1" applyFont="1" applyFill="1" applyBorder="1" applyAlignment="1">
      <alignment vertical="center"/>
    </xf>
    <xf numFmtId="57" fontId="6" fillId="0" borderId="4" xfId="1" applyNumberFormat="1" applyFont="1" applyFill="1" applyBorder="1" applyAlignment="1">
      <alignment horizontal="center" vertical="center" shrinkToFit="1"/>
    </xf>
    <xf numFmtId="0" fontId="6" fillId="0" borderId="4" xfId="1" applyFont="1" applyFill="1" applyBorder="1" applyAlignment="1">
      <alignment horizontal="left" vertical="center" shrinkToFit="1"/>
    </xf>
    <xf numFmtId="0" fontId="6" fillId="0" borderId="1" xfId="1" applyFont="1" applyFill="1" applyBorder="1" applyAlignment="1">
      <alignment horizontal="center" vertical="center" shrinkToFit="1"/>
    </xf>
    <xf numFmtId="0" fontId="6" fillId="0" borderId="62" xfId="1" applyFont="1" applyFill="1" applyBorder="1" applyAlignment="1">
      <alignment horizontal="distributed" vertical="center"/>
    </xf>
    <xf numFmtId="0" fontId="6" fillId="0" borderId="76" xfId="1" applyFont="1" applyFill="1" applyBorder="1" applyAlignment="1">
      <alignment horizontal="center" vertical="center" shrinkToFit="1"/>
    </xf>
    <xf numFmtId="0" fontId="6" fillId="0" borderId="69" xfId="1" applyFont="1" applyFill="1" applyBorder="1" applyAlignment="1">
      <alignment horizontal="distributed" vertical="center"/>
    </xf>
    <xf numFmtId="0" fontId="6" fillId="0" borderId="47" xfId="1" applyFont="1" applyFill="1" applyBorder="1" applyAlignment="1">
      <alignment horizontal="center" vertical="center" shrinkToFit="1"/>
    </xf>
    <xf numFmtId="188" fontId="6" fillId="0" borderId="4" xfId="2" applyNumberFormat="1" applyFont="1" applyFill="1" applyBorder="1" applyAlignment="1">
      <alignment vertical="center"/>
    </xf>
    <xf numFmtId="57" fontId="6" fillId="0" borderId="60" xfId="1" applyNumberFormat="1" applyFont="1" applyFill="1" applyBorder="1" applyAlignment="1">
      <alignment horizontal="center" vertical="center" shrinkToFit="1"/>
    </xf>
    <xf numFmtId="0" fontId="6" fillId="0" borderId="3" xfId="1" applyFont="1" applyFill="1" applyBorder="1" applyAlignment="1">
      <alignment vertical="center" shrinkToFit="1"/>
    </xf>
    <xf numFmtId="188" fontId="6" fillId="0" borderId="13" xfId="2" applyNumberFormat="1" applyFont="1" applyFill="1" applyBorder="1" applyAlignment="1">
      <alignment vertical="center"/>
    </xf>
    <xf numFmtId="0" fontId="6" fillId="0" borderId="13" xfId="1" applyFont="1" applyFill="1" applyBorder="1" applyAlignment="1">
      <alignment horizontal="center" vertical="center"/>
    </xf>
    <xf numFmtId="57" fontId="6" fillId="0" borderId="79" xfId="1" applyNumberFormat="1" applyFont="1" applyFill="1" applyBorder="1" applyAlignment="1">
      <alignment horizontal="center" vertical="center" shrinkToFit="1"/>
    </xf>
    <xf numFmtId="0" fontId="6" fillId="0" borderId="51" xfId="1" applyFont="1" applyFill="1" applyBorder="1" applyAlignment="1">
      <alignment horizontal="left" vertical="center" shrinkToFit="1"/>
    </xf>
    <xf numFmtId="0" fontId="6" fillId="0" borderId="51" xfId="1" applyFont="1" applyFill="1" applyBorder="1" applyAlignment="1">
      <alignment horizontal="center" vertical="center" shrinkToFit="1"/>
    </xf>
    <xf numFmtId="0" fontId="6" fillId="0" borderId="7" xfId="1" applyFont="1" applyFill="1" applyBorder="1" applyAlignment="1">
      <alignment horizontal="distributed" vertical="center"/>
    </xf>
    <xf numFmtId="0" fontId="15" fillId="0" borderId="4" xfId="1" applyFont="1" applyFill="1" applyBorder="1" applyAlignment="1">
      <alignment horizontal="distributed" vertical="center" wrapText="1" justifyLastLine="1"/>
    </xf>
    <xf numFmtId="57" fontId="6" fillId="0" borderId="0" xfId="1" applyNumberFormat="1" applyFont="1" applyFill="1" applyBorder="1" applyAlignment="1">
      <alignment horizontal="center" vertical="center"/>
    </xf>
    <xf numFmtId="210" fontId="5" fillId="0" borderId="4" xfId="1" applyNumberFormat="1" applyFont="1" applyFill="1" applyBorder="1" applyAlignment="1">
      <alignment vertical="center"/>
    </xf>
    <xf numFmtId="196" fontId="17" fillId="0" borderId="4" xfId="1" applyNumberFormat="1" applyFont="1" applyFill="1" applyBorder="1" applyAlignment="1">
      <alignment vertical="center"/>
    </xf>
    <xf numFmtId="0" fontId="17" fillId="0" borderId="4" xfId="1" applyFont="1" applyFill="1" applyBorder="1" applyAlignment="1">
      <alignment horizontal="center" vertical="center" shrinkToFit="1"/>
    </xf>
    <xf numFmtId="0" fontId="17" fillId="0" borderId="1" xfId="1" applyFont="1" applyFill="1" applyBorder="1" applyAlignment="1">
      <alignment horizontal="center" vertical="center" shrinkToFit="1"/>
    </xf>
    <xf numFmtId="0" fontId="17" fillId="0" borderId="3" xfId="1" applyFont="1" applyFill="1" applyBorder="1" applyAlignment="1">
      <alignment horizontal="distributed" vertical="center"/>
    </xf>
    <xf numFmtId="210" fontId="5" fillId="0" borderId="4" xfId="1" applyNumberFormat="1" applyFont="1" applyFill="1" applyBorder="1" applyAlignment="1">
      <alignment horizontal="right" vertical="center"/>
    </xf>
    <xf numFmtId="0" fontId="17" fillId="0" borderId="7" xfId="1" applyFont="1" applyFill="1" applyBorder="1" applyAlignment="1">
      <alignment horizontal="distributed" vertical="center"/>
    </xf>
    <xf numFmtId="210" fontId="5" fillId="0" borderId="4" xfId="2" applyNumberFormat="1" applyFont="1" applyFill="1" applyBorder="1" applyAlignment="1">
      <alignment horizontal="right" vertical="center"/>
    </xf>
    <xf numFmtId="196" fontId="5" fillId="0" borderId="4" xfId="2" applyNumberFormat="1" applyFont="1" applyFill="1" applyBorder="1" applyAlignment="1">
      <alignment horizontal="right" vertical="center"/>
    </xf>
    <xf numFmtId="57" fontId="5" fillId="0" borderId="4" xfId="1" applyNumberFormat="1" applyFont="1" applyFill="1" applyBorder="1" applyAlignment="1">
      <alignment horizontal="center" vertical="center" shrinkToFit="1"/>
    </xf>
    <xf numFmtId="0" fontId="5" fillId="0" borderId="1" xfId="1" applyFont="1" applyFill="1" applyBorder="1" applyAlignment="1">
      <alignment horizontal="center" vertical="center" shrinkToFit="1"/>
    </xf>
    <xf numFmtId="2" fontId="6" fillId="0" borderId="0" xfId="1" applyNumberFormat="1" applyFont="1" applyFill="1" applyBorder="1" applyAlignment="1">
      <alignment vertical="center"/>
    </xf>
    <xf numFmtId="210" fontId="6" fillId="0" borderId="0" xfId="1" applyNumberFormat="1" applyFont="1" applyFill="1" applyBorder="1" applyAlignment="1">
      <alignment vertical="center"/>
    </xf>
    <xf numFmtId="191" fontId="6" fillId="0" borderId="0" xfId="1" applyNumberFormat="1" applyFont="1" applyFill="1" applyAlignment="1">
      <alignment vertical="center"/>
    </xf>
    <xf numFmtId="179" fontId="5" fillId="0" borderId="4" xfId="1" applyNumberFormat="1" applyFont="1" applyFill="1" applyBorder="1" applyAlignment="1">
      <alignment vertical="center"/>
    </xf>
    <xf numFmtId="0" fontId="5" fillId="0" borderId="11" xfId="1" applyFont="1" applyFill="1" applyBorder="1" applyAlignment="1">
      <alignment horizontal="distributed" vertical="center" wrapText="1" justifyLastLine="1"/>
    </xf>
    <xf numFmtId="3" fontId="6" fillId="0" borderId="0" xfId="1" applyNumberFormat="1" applyFont="1" applyFill="1" applyBorder="1" applyAlignment="1">
      <alignment vertical="center"/>
    </xf>
    <xf numFmtId="0" fontId="5" fillId="0" borderId="0" xfId="1" applyFont="1" applyFill="1" applyBorder="1" applyAlignment="1">
      <alignment vertical="center"/>
    </xf>
    <xf numFmtId="3" fontId="6" fillId="0" borderId="79" xfId="1" applyNumberFormat="1" applyFont="1" applyFill="1" applyBorder="1" applyAlignment="1">
      <alignment vertical="center"/>
    </xf>
    <xf numFmtId="0" fontId="6" fillId="0" borderId="0" xfId="1" applyFont="1" applyFill="1" applyBorder="1" applyAlignment="1">
      <alignment horizontal="left" vertical="center" indent="1"/>
    </xf>
    <xf numFmtId="0" fontId="6" fillId="0" borderId="0" xfId="1" applyFont="1" applyFill="1" applyAlignment="1">
      <alignment vertical="center" shrinkToFit="1"/>
    </xf>
    <xf numFmtId="4" fontId="6" fillId="0" borderId="0" xfId="1" applyNumberFormat="1" applyFont="1" applyFill="1" applyBorder="1" applyAlignment="1">
      <alignment horizontal="center" vertical="center" shrinkToFit="1"/>
    </xf>
    <xf numFmtId="0" fontId="9" fillId="0" borderId="0" xfId="1" applyFont="1" applyFill="1" applyBorder="1" applyAlignment="1">
      <alignment vertical="center"/>
    </xf>
    <xf numFmtId="179" fontId="5" fillId="2" borderId="4" xfId="1" applyNumberFormat="1" applyFont="1" applyFill="1" applyBorder="1" applyAlignment="1">
      <alignment horizontal="right" vertical="center"/>
    </xf>
    <xf numFmtId="38" fontId="7" fillId="0" borderId="0" xfId="2" quotePrefix="1" applyFont="1" applyFill="1" applyBorder="1" applyAlignment="1">
      <alignment horizontal="center" vertical="center" shrinkToFit="1"/>
    </xf>
    <xf numFmtId="38" fontId="7" fillId="0" borderId="0" xfId="2" applyFont="1" applyFill="1" applyBorder="1" applyAlignment="1">
      <alignment horizontal="center" vertical="center" shrinkToFit="1"/>
    </xf>
    <xf numFmtId="181" fontId="5" fillId="0" borderId="76" xfId="2" applyNumberFormat="1" applyFont="1" applyFill="1" applyBorder="1" applyAlignment="1">
      <alignment vertical="center"/>
    </xf>
    <xf numFmtId="196" fontId="17" fillId="0" borderId="76" xfId="2" applyNumberFormat="1" applyFont="1" applyFill="1" applyBorder="1" applyAlignment="1">
      <alignment vertical="center"/>
    </xf>
    <xf numFmtId="0" fontId="17" fillId="0" borderId="76" xfId="2" quotePrefix="1" applyNumberFormat="1" applyFont="1" applyFill="1" applyBorder="1" applyAlignment="1">
      <alignment horizontal="center" vertical="center" shrinkToFit="1"/>
    </xf>
    <xf numFmtId="38" fontId="45" fillId="0" borderId="76" xfId="2" applyFont="1" applyFill="1" applyBorder="1" applyAlignment="1">
      <alignment horizontal="distributed" vertical="center" wrapText="1" justifyLastLine="1"/>
    </xf>
    <xf numFmtId="38" fontId="11" fillId="0" borderId="0" xfId="2" applyFont="1" applyFill="1" applyAlignment="1">
      <alignment vertical="center" shrinkToFit="1"/>
    </xf>
    <xf numFmtId="179" fontId="6" fillId="0" borderId="0" xfId="2" applyNumberFormat="1" applyFont="1" applyFill="1" applyBorder="1" applyAlignment="1">
      <alignment horizontal="right" vertical="center" shrinkToFit="1"/>
    </xf>
    <xf numFmtId="38" fontId="17" fillId="0" borderId="4" xfId="2" applyFont="1" applyFill="1" applyBorder="1" applyAlignment="1">
      <alignment horizontal="distributed" vertical="center" shrinkToFit="1"/>
    </xf>
    <xf numFmtId="38" fontId="16" fillId="0" borderId="4" xfId="2" applyFont="1" applyFill="1" applyBorder="1" applyAlignment="1">
      <alignment horizontal="distributed" vertical="center" wrapText="1"/>
    </xf>
    <xf numFmtId="179" fontId="6" fillId="0" borderId="8" xfId="2" applyNumberFormat="1" applyFont="1" applyFill="1" applyBorder="1" applyAlignment="1">
      <alignment horizontal="right" vertical="center" shrinkToFit="1"/>
    </xf>
    <xf numFmtId="179" fontId="6" fillId="0" borderId="12" xfId="2" applyNumberFormat="1" applyFont="1" applyFill="1" applyBorder="1" applyAlignment="1">
      <alignment horizontal="right" vertical="center" shrinkToFit="1"/>
    </xf>
    <xf numFmtId="38" fontId="6" fillId="0" borderId="13" xfId="2" applyFont="1" applyFill="1" applyBorder="1" applyAlignment="1">
      <alignment horizontal="center" vertical="center" shrinkToFit="1"/>
    </xf>
    <xf numFmtId="213" fontId="17" fillId="0" borderId="4" xfId="2" applyNumberFormat="1" applyFont="1" applyFill="1" applyBorder="1" applyAlignment="1">
      <alignment horizontal="distributed" vertical="center"/>
    </xf>
    <xf numFmtId="179" fontId="6" fillId="0" borderId="10" xfId="2" applyNumberFormat="1" applyFont="1" applyFill="1" applyBorder="1" applyAlignment="1">
      <alignment horizontal="right" vertical="center" shrinkToFit="1"/>
    </xf>
    <xf numFmtId="38" fontId="45" fillId="0" borderId="4" xfId="2" applyFont="1" applyFill="1" applyBorder="1" applyAlignment="1">
      <alignment horizontal="distributed" vertical="center"/>
    </xf>
    <xf numFmtId="38" fontId="61" fillId="0" borderId="0" xfId="2" applyFont="1" applyFill="1" applyAlignment="1">
      <alignment vertical="center"/>
    </xf>
    <xf numFmtId="38" fontId="62" fillId="0" borderId="0" xfId="2" applyFont="1" applyFill="1" applyAlignment="1">
      <alignment vertical="center"/>
    </xf>
    <xf numFmtId="38" fontId="63" fillId="0" borderId="0" xfId="2" applyFont="1" applyFill="1" applyAlignment="1">
      <alignment vertical="center"/>
    </xf>
    <xf numFmtId="38" fontId="64" fillId="0" borderId="0" xfId="2" applyFont="1" applyFill="1" applyAlignment="1">
      <alignment vertical="center"/>
    </xf>
    <xf numFmtId="0" fontId="6" fillId="0" borderId="0" xfId="1" applyFont="1" applyFill="1" applyAlignment="1">
      <alignment horizontal="distributed" vertical="center"/>
    </xf>
    <xf numFmtId="0" fontId="6" fillId="0" borderId="0" xfId="1" applyFont="1" applyFill="1" applyBorder="1" applyAlignment="1">
      <alignment horizontal="right" vertical="center" wrapText="1"/>
    </xf>
    <xf numFmtId="0" fontId="6" fillId="0" borderId="0" xfId="1" quotePrefix="1" applyFont="1" applyFill="1" applyAlignment="1">
      <alignment horizontal="distributed" vertical="center"/>
    </xf>
    <xf numFmtId="188" fontId="6" fillId="0" borderId="4" xfId="2" applyNumberFormat="1" applyFont="1" applyFill="1" applyBorder="1" applyAlignment="1">
      <alignment horizontal="right" vertical="center" shrinkToFit="1"/>
    </xf>
    <xf numFmtId="0" fontId="7" fillId="0" borderId="4" xfId="1" applyFont="1" applyFill="1" applyBorder="1" applyAlignment="1">
      <alignment horizontal="left" vertical="center" shrinkToFit="1"/>
    </xf>
    <xf numFmtId="188" fontId="7" fillId="0" borderId="4" xfId="2" applyNumberFormat="1" applyFont="1" applyFill="1" applyBorder="1" applyAlignment="1">
      <alignment vertical="center" shrinkToFit="1"/>
    </xf>
    <xf numFmtId="57" fontId="7" fillId="0" borderId="4" xfId="1" applyNumberFormat="1" applyFont="1" applyFill="1" applyBorder="1" applyAlignment="1">
      <alignment horizontal="center" vertical="center" shrinkToFit="1"/>
    </xf>
    <xf numFmtId="188" fontId="6" fillId="0" borderId="4" xfId="2" applyNumberFormat="1" applyFont="1" applyFill="1" applyBorder="1" applyAlignment="1">
      <alignment vertical="center" shrinkToFit="1"/>
    </xf>
    <xf numFmtId="40" fontId="6" fillId="0" borderId="4" xfId="2" applyNumberFormat="1" applyFont="1" applyFill="1" applyBorder="1" applyAlignment="1">
      <alignment horizontal="distributed" vertical="center" wrapText="1" justifyLastLine="1"/>
    </xf>
    <xf numFmtId="0" fontId="6" fillId="0" borderId="4" xfId="1" applyFont="1" applyFill="1" applyBorder="1" applyAlignment="1">
      <alignment horizontal="distributed" vertical="center" wrapText="1" justifyLastLine="1" shrinkToFit="1"/>
    </xf>
    <xf numFmtId="0" fontId="39" fillId="0" borderId="0" xfId="1" applyFont="1" applyFill="1" applyAlignment="1">
      <alignment vertical="center"/>
    </xf>
    <xf numFmtId="38" fontId="35" fillId="0" borderId="0" xfId="2" applyFont="1" applyFill="1" applyBorder="1" applyAlignment="1">
      <alignment horizontal="right" vertical="center"/>
    </xf>
    <xf numFmtId="196" fontId="6" fillId="0" borderId="4" xfId="2" applyNumberFormat="1" applyFont="1" applyFill="1" applyBorder="1" applyAlignment="1">
      <alignment horizontal="right" vertical="center"/>
    </xf>
    <xf numFmtId="38" fontId="35" fillId="0" borderId="0" xfId="2" applyFont="1" applyFill="1" applyAlignment="1">
      <alignment horizontal="right" vertical="center"/>
    </xf>
    <xf numFmtId="38" fontId="11" fillId="0" borderId="4" xfId="2" applyFont="1" applyFill="1" applyBorder="1" applyAlignment="1">
      <alignment vertical="center"/>
    </xf>
    <xf numFmtId="187" fontId="6" fillId="0" borderId="0" xfId="3" applyNumberFormat="1" applyFont="1" applyFill="1" applyBorder="1" applyAlignment="1">
      <alignment horizontal="right" vertical="center"/>
    </xf>
    <xf numFmtId="187" fontId="6" fillId="0" borderId="136" xfId="1" applyNumberFormat="1" applyFont="1" applyFill="1" applyBorder="1" applyAlignment="1">
      <alignment horizontal="right" vertical="center"/>
    </xf>
    <xf numFmtId="187" fontId="6" fillId="0" borderId="137" xfId="3" applyNumberFormat="1" applyFont="1" applyFill="1" applyBorder="1" applyAlignment="1">
      <alignment horizontal="right" vertical="center"/>
    </xf>
    <xf numFmtId="0" fontId="6" fillId="0" borderId="138" xfId="1" applyFont="1" applyFill="1" applyBorder="1" applyAlignment="1">
      <alignment horizontal="distributed" vertical="center"/>
    </xf>
    <xf numFmtId="178" fontId="6" fillId="0" borderId="0" xfId="1" applyNumberFormat="1" applyFont="1" applyFill="1" applyBorder="1" applyAlignment="1">
      <alignment horizontal="right" vertical="center"/>
    </xf>
    <xf numFmtId="178" fontId="6" fillId="0" borderId="139" xfId="1" applyNumberFormat="1" applyFont="1" applyFill="1" applyBorder="1" applyAlignment="1">
      <alignment horizontal="right" vertical="center"/>
    </xf>
    <xf numFmtId="178" fontId="6" fillId="0" borderId="4" xfId="1" applyNumberFormat="1" applyFont="1" applyFill="1" applyBorder="1" applyAlignment="1">
      <alignment horizontal="right" vertical="center"/>
    </xf>
    <xf numFmtId="0" fontId="6" fillId="0" borderId="140" xfId="1" applyFont="1" applyFill="1" applyBorder="1" applyAlignment="1">
      <alignment horizontal="distributed" vertical="center"/>
    </xf>
    <xf numFmtId="193" fontId="6" fillId="0" borderId="0" xfId="1" applyNumberFormat="1" applyFont="1" applyFill="1" applyBorder="1" applyAlignment="1">
      <alignment vertical="center"/>
    </xf>
    <xf numFmtId="193" fontId="6" fillId="0" borderId="141" xfId="1" applyNumberFormat="1" applyFont="1" applyFill="1" applyBorder="1" applyAlignment="1">
      <alignment vertical="center"/>
    </xf>
    <xf numFmtId="193" fontId="6" fillId="0" borderId="142" xfId="1" applyNumberFormat="1" applyFont="1" applyFill="1" applyBorder="1" applyAlignment="1">
      <alignment vertical="center"/>
    </xf>
    <xf numFmtId="0" fontId="6" fillId="0" borderId="143" xfId="1" applyFont="1" applyFill="1" applyBorder="1" applyAlignment="1">
      <alignment horizontal="distributed" vertical="center"/>
    </xf>
    <xf numFmtId="193" fontId="7" fillId="0" borderId="0" xfId="1" applyNumberFormat="1" applyFont="1" applyFill="1" applyBorder="1" applyAlignment="1">
      <alignment vertical="center"/>
    </xf>
    <xf numFmtId="193" fontId="7" fillId="0" borderId="139" xfId="1" applyNumberFormat="1" applyFont="1" applyFill="1" applyBorder="1" applyAlignment="1">
      <alignment vertical="center"/>
    </xf>
    <xf numFmtId="193" fontId="7" fillId="0" borderId="4" xfId="1" applyNumberFormat="1" applyFont="1" applyFill="1" applyBorder="1" applyAlignment="1">
      <alignment vertical="center"/>
    </xf>
    <xf numFmtId="0" fontId="6" fillId="0" borderId="139" xfId="1" applyFont="1" applyFill="1" applyBorder="1" applyAlignment="1">
      <alignment horizontal="distributed" vertical="center" justifyLastLine="1"/>
    </xf>
    <xf numFmtId="0" fontId="9" fillId="0" borderId="0" xfId="1" applyFont="1" applyFill="1" applyBorder="1" applyAlignment="1">
      <alignment vertical="center" wrapText="1"/>
    </xf>
    <xf numFmtId="38" fontId="9" fillId="0" borderId="0" xfId="2" applyFont="1" applyFill="1" applyBorder="1" applyAlignment="1">
      <alignment vertical="center" wrapText="1"/>
    </xf>
    <xf numFmtId="38" fontId="6" fillId="0" borderId="5" xfId="2" applyFont="1" applyFill="1" applyBorder="1" applyAlignment="1">
      <alignment vertical="center"/>
    </xf>
    <xf numFmtId="38" fontId="39" fillId="0" borderId="0" xfId="2" applyFont="1" applyFill="1" applyAlignment="1">
      <alignment vertical="center" shrinkToFit="1"/>
    </xf>
    <xf numFmtId="38" fontId="12" fillId="0" borderId="0" xfId="2" applyFont="1" applyFill="1" applyAlignment="1">
      <alignment vertical="center" shrinkToFit="1"/>
    </xf>
    <xf numFmtId="38" fontId="6" fillId="0" borderId="0" xfId="2" applyFont="1" applyFill="1" applyAlignment="1">
      <alignment horizontal="left" vertical="center" wrapText="1"/>
    </xf>
    <xf numFmtId="38" fontId="12" fillId="0" borderId="4" xfId="2" applyFont="1" applyFill="1" applyBorder="1" applyAlignment="1">
      <alignment horizontal="distributed" vertical="center" justifyLastLine="1" shrinkToFit="1"/>
    </xf>
    <xf numFmtId="38" fontId="9" fillId="0" borderId="0" xfId="2" applyFont="1" applyFill="1" applyBorder="1" applyAlignment="1">
      <alignment horizontal="right" vertical="center" shrinkToFit="1"/>
    </xf>
    <xf numFmtId="38" fontId="9" fillId="0" borderId="0" xfId="2" applyFont="1" applyFill="1" applyBorder="1" applyAlignment="1">
      <alignment horizontal="center" vertical="center"/>
    </xf>
    <xf numFmtId="38" fontId="39" fillId="0" borderId="0" xfId="2" applyFont="1" applyFill="1" applyAlignment="1">
      <alignment vertical="center"/>
    </xf>
    <xf numFmtId="38" fontId="6" fillId="0" borderId="4" xfId="13" applyFont="1" applyFill="1" applyBorder="1" applyAlignment="1">
      <alignment horizontal="right" vertical="center"/>
    </xf>
    <xf numFmtId="38" fontId="7" fillId="0" borderId="4" xfId="13" applyFont="1" applyFill="1" applyBorder="1" applyAlignment="1">
      <alignment vertical="center"/>
    </xf>
    <xf numFmtId="0" fontId="35" fillId="0" borderId="0" xfId="16" applyFont="1" applyFill="1" applyBorder="1" applyAlignment="1" applyProtection="1">
      <alignment horizontal="center" vertical="center" shrinkToFit="1"/>
      <protection hidden="1"/>
    </xf>
    <xf numFmtId="0" fontId="35" fillId="0" borderId="0" xfId="16" applyFont="1" applyFill="1" applyBorder="1" applyAlignment="1" applyProtection="1">
      <alignment horizontal="center" vertical="center"/>
      <protection hidden="1"/>
    </xf>
    <xf numFmtId="0" fontId="35" fillId="0" borderId="0" xfId="16" applyNumberFormat="1" applyFont="1" applyFill="1" applyBorder="1" applyAlignment="1" applyProtection="1">
      <alignment horizontal="center" vertical="center"/>
      <protection hidden="1"/>
    </xf>
    <xf numFmtId="0" fontId="35" fillId="0" borderId="0" xfId="16" applyFont="1" applyFill="1" applyBorder="1" applyAlignment="1" applyProtection="1">
      <alignment vertical="center"/>
      <protection hidden="1"/>
    </xf>
    <xf numFmtId="0" fontId="47" fillId="0" borderId="0" xfId="10" applyFont="1" applyFill="1" applyAlignment="1">
      <alignment horizontal="left" vertical="center"/>
    </xf>
    <xf numFmtId="184" fontId="47" fillId="0" borderId="0" xfId="2" applyNumberFormat="1" applyFont="1" applyFill="1" applyAlignment="1">
      <alignment vertical="center"/>
    </xf>
    <xf numFmtId="0" fontId="25" fillId="0" borderId="0" xfId="15" applyFont="1" applyFill="1" applyAlignment="1">
      <alignment vertical="center"/>
    </xf>
    <xf numFmtId="38" fontId="47" fillId="0" borderId="0" xfId="2" applyFont="1" applyFill="1" applyAlignment="1">
      <alignment vertical="center"/>
    </xf>
    <xf numFmtId="0" fontId="25" fillId="0" borderId="0" xfId="1" applyFont="1" applyFill="1" applyAlignment="1">
      <alignment vertical="center"/>
    </xf>
    <xf numFmtId="0" fontId="37" fillId="0" borderId="0" xfId="1" applyFont="1" applyAlignment="1">
      <alignment vertical="center"/>
    </xf>
    <xf numFmtId="38" fontId="37" fillId="0" borderId="0" xfId="2" applyFont="1" applyAlignment="1">
      <alignment vertical="center"/>
    </xf>
    <xf numFmtId="0" fontId="25" fillId="0" borderId="0" xfId="5" applyFont="1" applyAlignment="1">
      <alignment vertical="center"/>
    </xf>
    <xf numFmtId="0" fontId="70" fillId="0" borderId="0" xfId="18" applyFont="1" applyFill="1" applyBorder="1" applyAlignment="1">
      <alignment horizontal="center" vertical="center"/>
    </xf>
    <xf numFmtId="0" fontId="35" fillId="5" borderId="0" xfId="16" applyFont="1" applyFill="1" applyBorder="1" applyAlignment="1" applyProtection="1">
      <alignment vertical="center"/>
      <protection hidden="1"/>
    </xf>
    <xf numFmtId="0" fontId="38" fillId="5" borderId="0" xfId="16" applyFont="1" applyFill="1" applyBorder="1" applyAlignment="1" applyProtection="1">
      <alignment vertical="center"/>
      <protection hidden="1"/>
    </xf>
    <xf numFmtId="0" fontId="35" fillId="6" borderId="5" xfId="16" applyNumberFormat="1" applyFont="1" applyFill="1" applyBorder="1" applyAlignment="1" applyProtection="1">
      <alignment horizontal="center" vertical="center"/>
      <protection hidden="1"/>
    </xf>
    <xf numFmtId="0" fontId="35" fillId="6" borderId="5" xfId="16" applyFont="1" applyFill="1" applyBorder="1" applyAlignment="1" applyProtection="1">
      <alignment horizontal="center" vertical="center" shrinkToFit="1"/>
      <protection hidden="1"/>
    </xf>
    <xf numFmtId="0" fontId="47" fillId="6" borderId="5" xfId="16" applyFont="1" applyFill="1" applyBorder="1" applyAlignment="1" applyProtection="1">
      <alignment horizontal="center" vertical="center" wrapText="1" shrinkToFit="1"/>
      <protection hidden="1"/>
    </xf>
    <xf numFmtId="0" fontId="5" fillId="0" borderId="0" xfId="1" applyFont="1" applyBorder="1" applyAlignment="1">
      <alignment horizontal="center" vertical="center"/>
    </xf>
    <xf numFmtId="0" fontId="71" fillId="5" borderId="0" xfId="16" applyFont="1" applyFill="1" applyBorder="1" applyAlignment="1" applyProtection="1">
      <alignment horizontal="center" vertical="center" wrapText="1" shrinkToFit="1"/>
      <protection hidden="1"/>
    </xf>
    <xf numFmtId="0" fontId="5" fillId="0" borderId="0" xfId="1" applyFont="1" applyBorder="1" applyAlignment="1">
      <alignment vertical="center"/>
    </xf>
    <xf numFmtId="0" fontId="5" fillId="0" borderId="0" xfId="1" applyFont="1" applyBorder="1" applyAlignment="1">
      <alignment horizontal="left" vertical="center"/>
    </xf>
    <xf numFmtId="0" fontId="48" fillId="5" borderId="0" xfId="1" applyFont="1" applyFill="1" applyBorder="1" applyAlignment="1">
      <alignment vertical="center"/>
    </xf>
    <xf numFmtId="0" fontId="5" fillId="5" borderId="0" xfId="1" applyFont="1" applyFill="1" applyBorder="1" applyAlignment="1">
      <alignment horizontal="center" vertical="center"/>
    </xf>
    <xf numFmtId="178" fontId="5" fillId="0" borderId="3" xfId="2" applyNumberFormat="1" applyFont="1" applyFill="1" applyBorder="1" applyAlignment="1">
      <alignment horizontal="right" vertical="center" shrinkToFit="1"/>
    </xf>
    <xf numFmtId="0" fontId="68" fillId="5" borderId="0" xfId="18" applyFill="1" applyBorder="1" applyAlignment="1" applyProtection="1">
      <alignment horizontal="center" vertical="center"/>
      <protection hidden="1"/>
    </xf>
    <xf numFmtId="0" fontId="73" fillId="5" borderId="0" xfId="16" applyFont="1" applyFill="1" applyBorder="1" applyAlignment="1" applyProtection="1">
      <alignment vertical="center"/>
      <protection hidden="1"/>
    </xf>
    <xf numFmtId="0" fontId="75" fillId="5" borderId="0" xfId="18" applyFont="1" applyFill="1" applyBorder="1" applyAlignment="1" applyProtection="1">
      <alignment horizontal="center" vertical="center"/>
      <protection hidden="1"/>
    </xf>
    <xf numFmtId="0" fontId="74" fillId="5" borderId="0" xfId="16" applyFont="1" applyFill="1" applyBorder="1" applyAlignment="1" applyProtection="1">
      <alignment vertical="center"/>
      <protection hidden="1"/>
    </xf>
    <xf numFmtId="0" fontId="74" fillId="0" borderId="0" xfId="16" applyFont="1" applyFill="1" applyBorder="1" applyAlignment="1" applyProtection="1">
      <alignment vertical="center"/>
      <protection hidden="1"/>
    </xf>
    <xf numFmtId="38" fontId="70" fillId="0" borderId="0" xfId="2" applyFont="1" applyFill="1" applyAlignment="1">
      <alignment vertical="center"/>
    </xf>
    <xf numFmtId="0" fontId="70" fillId="0" borderId="0" xfId="1" applyFont="1" applyFill="1" applyAlignment="1">
      <alignment vertical="center"/>
    </xf>
    <xf numFmtId="38" fontId="70" fillId="0" borderId="0" xfId="2" applyFont="1" applyAlignment="1">
      <alignment vertical="center"/>
    </xf>
    <xf numFmtId="0" fontId="70" fillId="0" borderId="0" xfId="1" applyFont="1" applyAlignment="1">
      <alignment vertical="center"/>
    </xf>
    <xf numFmtId="0" fontId="70" fillId="0" borderId="0" xfId="15" applyFont="1" applyFill="1" applyAlignment="1">
      <alignment vertical="center"/>
    </xf>
    <xf numFmtId="38" fontId="70" fillId="0" borderId="0" xfId="2" applyNumberFormat="1" applyFont="1" applyFill="1" applyAlignment="1">
      <alignment vertical="center"/>
    </xf>
    <xf numFmtId="0" fontId="76" fillId="0" borderId="0" xfId="1" applyFont="1" applyFill="1" applyAlignment="1">
      <alignment vertical="center"/>
    </xf>
    <xf numFmtId="0" fontId="77" fillId="0" borderId="0" xfId="1" applyFont="1" applyFill="1" applyAlignment="1">
      <alignment vertical="center"/>
    </xf>
    <xf numFmtId="0" fontId="79" fillId="0" borderId="0" xfId="1" applyFont="1" applyFill="1" applyAlignment="1">
      <alignment vertical="center"/>
    </xf>
    <xf numFmtId="38" fontId="80" fillId="0" borderId="0" xfId="2" applyFont="1" applyFill="1" applyBorder="1" applyAlignment="1">
      <alignment vertical="center"/>
    </xf>
    <xf numFmtId="38" fontId="65" fillId="0" borderId="0" xfId="2" applyFont="1" applyFill="1" applyAlignment="1">
      <alignment horizontal="right" vertical="center"/>
    </xf>
    <xf numFmtId="0" fontId="81" fillId="0" borderId="0" xfId="1" applyFont="1" applyFill="1" applyAlignment="1">
      <alignment vertical="center"/>
    </xf>
    <xf numFmtId="0" fontId="78" fillId="0" borderId="0" xfId="0" applyFont="1" applyAlignment="1">
      <alignment vertical="center"/>
    </xf>
    <xf numFmtId="38" fontId="65" fillId="0" borderId="0" xfId="2" applyFont="1" applyFill="1" applyAlignment="1">
      <alignment vertical="center"/>
    </xf>
    <xf numFmtId="0" fontId="65" fillId="0" borderId="0" xfId="1" applyFont="1" applyFill="1" applyAlignment="1">
      <alignment vertical="center"/>
    </xf>
    <xf numFmtId="0" fontId="79" fillId="0" borderId="0" xfId="1" applyFont="1" applyFill="1" applyAlignment="1">
      <alignment horizontal="center" vertical="center" wrapText="1"/>
    </xf>
    <xf numFmtId="0" fontId="79" fillId="0" borderId="0" xfId="1" applyFont="1" applyFill="1" applyAlignment="1">
      <alignment vertical="center" wrapText="1"/>
    </xf>
    <xf numFmtId="178" fontId="5" fillId="0" borderId="4" xfId="9" applyNumberFormat="1" applyFont="1" applyFill="1" applyBorder="1" applyAlignment="1">
      <alignment horizontal="right" vertical="center"/>
    </xf>
    <xf numFmtId="38" fontId="70" fillId="0" borderId="0" xfId="2" applyFont="1" applyFill="1" applyAlignment="1">
      <alignment vertical="center"/>
    </xf>
    <xf numFmtId="0" fontId="70" fillId="0" borderId="0" xfId="1" applyFont="1" applyFill="1" applyAlignment="1">
      <alignment vertical="center"/>
    </xf>
    <xf numFmtId="0" fontId="7" fillId="0" borderId="1" xfId="1" applyFont="1" applyFill="1" applyBorder="1" applyAlignment="1">
      <alignment horizontal="center" vertical="center" wrapText="1"/>
    </xf>
    <xf numFmtId="0" fontId="6" fillId="0" borderId="10" xfId="1" applyFont="1" applyFill="1" applyBorder="1" applyAlignment="1">
      <alignment horizontal="distributed" vertical="center"/>
    </xf>
    <xf numFmtId="0" fontId="3" fillId="0" borderId="0" xfId="5" applyFont="1" applyAlignment="1">
      <alignment vertical="center"/>
    </xf>
    <xf numFmtId="0" fontId="3" fillId="0" borderId="0" xfId="5" applyFont="1" applyBorder="1" applyAlignment="1">
      <alignment vertical="center"/>
    </xf>
    <xf numFmtId="0" fontId="3" fillId="0" borderId="0" xfId="6" applyFont="1" applyAlignment="1">
      <alignment vertical="center"/>
    </xf>
    <xf numFmtId="0" fontId="24" fillId="0" borderId="0" xfId="5" applyFont="1" applyBorder="1" applyAlignment="1">
      <alignment vertical="center"/>
    </xf>
    <xf numFmtId="0" fontId="7" fillId="0" borderId="3" xfId="1" applyFont="1" applyFill="1" applyBorder="1" applyAlignment="1">
      <alignment horizontal="distributed" vertical="center"/>
    </xf>
    <xf numFmtId="0" fontId="7" fillId="0" borderId="0" xfId="1" applyFont="1" applyFill="1" applyAlignment="1">
      <alignment horizontal="left" vertical="center" indent="1"/>
    </xf>
    <xf numFmtId="38" fontId="17" fillId="0" borderId="4" xfId="2" applyFont="1" applyFill="1" applyBorder="1" applyAlignment="1">
      <alignment horizontal="distributed" vertical="center" wrapText="1" justifyLastLine="1"/>
    </xf>
    <xf numFmtId="38" fontId="17" fillId="0" borderId="4" xfId="2" applyFont="1" applyFill="1" applyBorder="1" applyAlignment="1">
      <alignment horizontal="distributed" vertical="center" justifyLastLine="1"/>
    </xf>
    <xf numFmtId="38" fontId="17" fillId="0" borderId="4" xfId="2" applyFont="1" applyFill="1" applyBorder="1" applyAlignment="1">
      <alignment horizontal="center" vertical="center"/>
    </xf>
    <xf numFmtId="0" fontId="70" fillId="0" borderId="0" xfId="18" applyFont="1" applyFill="1" applyAlignment="1">
      <alignment vertical="center"/>
    </xf>
    <xf numFmtId="38" fontId="6" fillId="0" borderId="4" xfId="2" applyFont="1" applyFill="1" applyBorder="1" applyAlignment="1">
      <alignment horizontal="distributed" vertical="center" wrapText="1" justifyLastLine="1"/>
    </xf>
    <xf numFmtId="38" fontId="6" fillId="0" borderId="4" xfId="2" applyFont="1" applyFill="1" applyBorder="1" applyAlignment="1">
      <alignment horizontal="distributed" vertical="center" justifyLastLine="1"/>
    </xf>
    <xf numFmtId="38" fontId="70" fillId="0" borderId="0" xfId="2" applyFont="1" applyFill="1" applyAlignment="1">
      <alignment vertical="center"/>
    </xf>
    <xf numFmtId="38" fontId="7" fillId="0" borderId="4" xfId="2" applyFont="1" applyFill="1" applyBorder="1" applyAlignment="1">
      <alignment horizontal="distributed" vertical="center" justifyLastLine="1"/>
    </xf>
    <xf numFmtId="38" fontId="17" fillId="0" borderId="4" xfId="2" applyFont="1" applyFill="1" applyBorder="1" applyAlignment="1">
      <alignment horizontal="distributed" vertical="center" wrapText="1" justifyLastLine="1"/>
    </xf>
    <xf numFmtId="38" fontId="5" fillId="0" borderId="4" xfId="2" applyFont="1" applyFill="1" applyBorder="1" applyAlignment="1">
      <alignment horizontal="distributed" vertical="center" wrapText="1" justifyLastLine="1"/>
    </xf>
    <xf numFmtId="38" fontId="6" fillId="0" borderId="11" xfId="2" applyFont="1" applyFill="1" applyBorder="1" applyAlignment="1">
      <alignment horizontal="distributed" vertical="center" justifyLastLine="1"/>
    </xf>
    <xf numFmtId="38" fontId="5" fillId="0" borderId="4" xfId="2" applyFont="1" applyFill="1" applyBorder="1" applyAlignment="1">
      <alignment horizontal="distributed" vertical="center" wrapText="1" shrinkToFit="1"/>
    </xf>
    <xf numFmtId="0" fontId="6" fillId="0" borderId="9" xfId="1" applyFont="1" applyFill="1" applyBorder="1" applyAlignment="1">
      <alignment vertical="center"/>
    </xf>
    <xf numFmtId="38" fontId="6" fillId="0" borderId="9" xfId="2" applyFont="1" applyFill="1" applyBorder="1" applyAlignment="1">
      <alignment vertical="center" justifyLastLine="1"/>
    </xf>
    <xf numFmtId="0" fontId="18" fillId="0" borderId="0" xfId="5" applyFont="1" applyAlignment="1">
      <alignment vertical="center"/>
    </xf>
    <xf numFmtId="0" fontId="18" fillId="0" borderId="0" xfId="5" applyFont="1" applyAlignment="1">
      <alignment horizontal="center" vertical="center"/>
    </xf>
    <xf numFmtId="0" fontId="18" fillId="0" borderId="0" xfId="0" applyFont="1" applyBorder="1" applyAlignment="1">
      <alignment vertical="center"/>
    </xf>
    <xf numFmtId="0" fontId="18" fillId="0" borderId="0" xfId="5" applyFont="1">
      <alignment vertical="center"/>
    </xf>
    <xf numFmtId="0" fontId="84" fillId="0" borderId="0" xfId="1" applyFont="1" applyFill="1" applyAlignment="1">
      <alignment vertical="center"/>
    </xf>
    <xf numFmtId="0" fontId="3" fillId="0" borderId="0" xfId="1" applyFont="1" applyFill="1" applyAlignment="1" applyProtection="1">
      <alignment vertical="top" shrinkToFit="1"/>
      <protection locked="0"/>
    </xf>
    <xf numFmtId="0" fontId="3" fillId="0" borderId="0" xfId="10" applyFont="1" applyFill="1" applyAlignment="1">
      <alignment horizontal="left" vertical="center"/>
    </xf>
    <xf numFmtId="0" fontId="84" fillId="0" borderId="0" xfId="1" applyFont="1" applyFill="1" applyAlignment="1">
      <alignment horizontal="distributed" vertical="center"/>
    </xf>
    <xf numFmtId="0" fontId="3" fillId="0" borderId="0" xfId="1" applyFont="1" applyFill="1" applyAlignment="1">
      <alignment vertical="top" shrinkToFit="1"/>
    </xf>
    <xf numFmtId="0" fontId="3" fillId="0" borderId="8" xfId="1" applyFont="1" applyFill="1" applyBorder="1"/>
    <xf numFmtId="0" fontId="3" fillId="0" borderId="9" xfId="1" applyFont="1" applyFill="1" applyBorder="1" applyAlignment="1">
      <alignment vertical="top" shrinkToFit="1"/>
    </xf>
    <xf numFmtId="0" fontId="3" fillId="0" borderId="8" xfId="1" applyFont="1" applyFill="1" applyBorder="1" applyAlignment="1">
      <alignment vertical="top"/>
    </xf>
    <xf numFmtId="0" fontId="3" fillId="0" borderId="8" xfId="1" applyFont="1" applyFill="1" applyBorder="1" applyAlignment="1">
      <alignment vertical="center" wrapText="1" shrinkToFit="1"/>
    </xf>
    <xf numFmtId="0" fontId="3" fillId="0" borderId="0" xfId="10" applyFont="1" applyFill="1">
      <alignment vertical="center"/>
    </xf>
    <xf numFmtId="0" fontId="3" fillId="0" borderId="0" xfId="10" applyFont="1" applyFill="1" applyAlignment="1">
      <alignment horizontal="right" vertical="center"/>
    </xf>
    <xf numFmtId="0" fontId="3" fillId="0" borderId="0" xfId="10" applyFont="1" applyFill="1" applyAlignment="1">
      <alignment vertical="top"/>
    </xf>
    <xf numFmtId="0" fontId="3" fillId="0" borderId="0" xfId="1" applyFill="1" applyAlignment="1">
      <alignment horizontal="left" vertical="center" indent="1"/>
    </xf>
    <xf numFmtId="49" fontId="6" fillId="0" borderId="1" xfId="1" quotePrefix="1" applyNumberFormat="1" applyFont="1" applyFill="1" applyBorder="1" applyAlignment="1">
      <alignment horizontal="center" vertical="center"/>
    </xf>
    <xf numFmtId="0" fontId="3" fillId="0" borderId="156" xfId="1" applyFont="1" applyFill="1" applyBorder="1" applyAlignment="1">
      <alignment horizontal="distributed" vertical="center"/>
    </xf>
    <xf numFmtId="0" fontId="3" fillId="0" borderId="9" xfId="1" applyFont="1" applyFill="1" applyBorder="1" applyAlignment="1">
      <alignment horizontal="distributed" vertical="center"/>
    </xf>
    <xf numFmtId="0" fontId="3" fillId="0" borderId="0" xfId="1" applyFont="1" applyFill="1" applyBorder="1" applyAlignment="1">
      <alignment vertical="top" shrinkToFit="1"/>
    </xf>
    <xf numFmtId="0" fontId="3" fillId="0" borderId="0" xfId="1" applyFont="1" applyFill="1" applyBorder="1" applyAlignment="1">
      <alignment vertical="top"/>
    </xf>
    <xf numFmtId="0" fontId="3" fillId="0" borderId="9" xfId="1" applyFont="1" applyFill="1" applyBorder="1" applyAlignment="1">
      <alignment vertical="top"/>
    </xf>
    <xf numFmtId="0" fontId="3" fillId="0" borderId="0" xfId="1" applyFont="1" applyFill="1" applyBorder="1" applyAlignment="1">
      <alignment horizontal="left" vertical="center"/>
    </xf>
    <xf numFmtId="0" fontId="3" fillId="0" borderId="156" xfId="1" applyFont="1" applyFill="1" applyBorder="1" applyAlignment="1">
      <alignment vertical="center"/>
    </xf>
    <xf numFmtId="0" fontId="3" fillId="0" borderId="0" xfId="1" applyFont="1" applyFill="1" applyBorder="1" applyAlignment="1">
      <alignment vertical="top" wrapText="1"/>
    </xf>
    <xf numFmtId="0" fontId="3" fillId="0" borderId="156" xfId="1" applyFont="1" applyFill="1" applyBorder="1" applyAlignment="1">
      <alignment horizontal="distributed" vertical="top"/>
    </xf>
    <xf numFmtId="0" fontId="3" fillId="0" borderId="9" xfId="1" applyFont="1" applyFill="1" applyBorder="1" applyAlignment="1">
      <alignment horizontal="distributed" vertical="top"/>
    </xf>
    <xf numFmtId="38" fontId="35" fillId="0" borderId="0" xfId="2" applyFont="1" applyFill="1" applyBorder="1" applyAlignment="1">
      <alignment horizontal="left" vertical="center"/>
    </xf>
    <xf numFmtId="38" fontId="35" fillId="0" borderId="0" xfId="2" applyFont="1" applyFill="1" applyBorder="1" applyAlignment="1">
      <alignment horizontal="center" vertical="center"/>
    </xf>
    <xf numFmtId="179" fontId="6" fillId="0" borderId="4" xfId="0" applyNumberFormat="1" applyFont="1" applyFill="1" applyBorder="1" applyAlignment="1">
      <alignment horizontal="center" vertical="center"/>
    </xf>
    <xf numFmtId="38" fontId="6" fillId="0" borderId="4" xfId="2" applyFont="1" applyFill="1" applyBorder="1" applyAlignment="1">
      <alignment horizontal="distributed" vertical="center" justifyLastLine="1"/>
    </xf>
    <xf numFmtId="38" fontId="70" fillId="0" borderId="0" xfId="2" applyFont="1" applyFill="1" applyAlignment="1">
      <alignment vertical="center"/>
    </xf>
    <xf numFmtId="0" fontId="70" fillId="0" borderId="0" xfId="1" applyFont="1" applyFill="1" applyAlignment="1">
      <alignment vertical="center"/>
    </xf>
    <xf numFmtId="0" fontId="6" fillId="0" borderId="4" xfId="1" applyFont="1" applyFill="1" applyBorder="1" applyAlignment="1">
      <alignment horizontal="distributed" vertical="center"/>
    </xf>
    <xf numFmtId="38" fontId="5" fillId="0" borderId="4" xfId="2" applyFont="1" applyFill="1" applyBorder="1" applyAlignment="1">
      <alignment horizontal="distributed" vertical="center" wrapText="1"/>
    </xf>
    <xf numFmtId="0" fontId="5" fillId="0" borderId="4" xfId="1" applyFont="1" applyFill="1" applyBorder="1" applyAlignment="1">
      <alignment horizontal="distributed" vertical="center"/>
    </xf>
    <xf numFmtId="38" fontId="6" fillId="0" borderId="4" xfId="2" applyFont="1" applyFill="1" applyBorder="1" applyAlignment="1">
      <alignment horizontal="distributed" vertical="center"/>
    </xf>
    <xf numFmtId="179" fontId="6" fillId="0" borderId="4" xfId="1" applyNumberFormat="1" applyFont="1" applyFill="1" applyBorder="1" applyAlignment="1">
      <alignment vertical="center"/>
    </xf>
    <xf numFmtId="179" fontId="6" fillId="0" borderId="4" xfId="2" applyNumberFormat="1" applyFont="1" applyFill="1" applyBorder="1" applyAlignment="1">
      <alignment vertical="center"/>
    </xf>
    <xf numFmtId="0" fontId="5" fillId="0" borderId="4" xfId="1" applyFont="1" applyFill="1" applyBorder="1" applyAlignment="1">
      <alignment horizontal="distributed" vertical="center" justifyLastLine="1" shrinkToFit="1"/>
    </xf>
    <xf numFmtId="0" fontId="5" fillId="0" borderId="4" xfId="1" applyFont="1" applyFill="1" applyBorder="1" applyAlignment="1">
      <alignment vertical="center"/>
    </xf>
    <xf numFmtId="38" fontId="5" fillId="0" borderId="5" xfId="2" applyFont="1" applyFill="1" applyBorder="1" applyAlignment="1">
      <alignment horizontal="distributed" vertical="center" wrapText="1" justifyLastLine="1"/>
    </xf>
    <xf numFmtId="38" fontId="5" fillId="0" borderId="4" xfId="2" applyFont="1" applyFill="1" applyBorder="1" applyAlignment="1">
      <alignment horizontal="distributed" vertical="center" wrapText="1" justifyLastLine="1"/>
    </xf>
    <xf numFmtId="0" fontId="5" fillId="0" borderId="4" xfId="1" applyFont="1" applyFill="1" applyBorder="1" applyAlignment="1">
      <alignment horizontal="distributed" vertical="center" wrapText="1"/>
    </xf>
    <xf numFmtId="202" fontId="6" fillId="0" borderId="4" xfId="2" applyNumberFormat="1" applyFont="1" applyFill="1" applyBorder="1" applyAlignment="1">
      <alignment vertical="center"/>
    </xf>
    <xf numFmtId="38" fontId="35" fillId="0" borderId="0" xfId="2" applyFont="1" applyFill="1" applyBorder="1" applyAlignment="1">
      <alignment horizontal="left" vertical="center" indent="1"/>
    </xf>
    <xf numFmtId="49" fontId="6" fillId="0" borderId="4" xfId="0" applyNumberFormat="1" applyFont="1" applyFill="1" applyBorder="1" applyAlignment="1">
      <alignment horizontal="distributed" vertical="center" wrapText="1" justifyLastLine="1"/>
    </xf>
    <xf numFmtId="178" fontId="6" fillId="0" borderId="159" xfId="2" applyNumberFormat="1" applyFont="1" applyFill="1" applyBorder="1" applyAlignment="1">
      <alignment vertical="center"/>
    </xf>
    <xf numFmtId="38" fontId="5" fillId="0" borderId="11" xfId="2" applyFont="1" applyFill="1" applyBorder="1" applyAlignment="1">
      <alignment horizontal="distributed" vertical="center" wrapText="1" justifyLastLine="1"/>
    </xf>
    <xf numFmtId="178" fontId="6" fillId="0" borderId="4" xfId="2" applyNumberFormat="1" applyFont="1" applyFill="1" applyBorder="1" applyAlignment="1">
      <alignment horizontal="distributed" vertical="center"/>
    </xf>
    <xf numFmtId="38" fontId="6" fillId="0" borderId="65" xfId="2" applyFont="1" applyFill="1" applyBorder="1" applyAlignment="1">
      <alignment horizontal="distributed" vertical="center" wrapText="1" justifyLastLine="1"/>
    </xf>
    <xf numFmtId="38" fontId="6" fillId="0" borderId="77" xfId="2" applyFont="1" applyFill="1" applyBorder="1" applyAlignment="1">
      <alignment horizontal="distributed" vertical="center" wrapText="1" justifyLastLine="1"/>
    </xf>
    <xf numFmtId="38" fontId="6" fillId="0" borderId="3" xfId="2" applyFont="1" applyFill="1" applyBorder="1" applyAlignment="1">
      <alignment horizontal="distributed" vertical="center" wrapText="1" justifyLastLine="1"/>
    </xf>
    <xf numFmtId="0" fontId="5" fillId="0" borderId="0" xfId="0" applyFont="1" applyFill="1" applyBorder="1" applyAlignment="1">
      <alignment horizontal="distributed" vertical="center" wrapText="1" justifyLastLine="1"/>
    </xf>
    <xf numFmtId="38" fontId="5" fillId="0" borderId="0" xfId="2" applyFont="1" applyFill="1" applyBorder="1" applyAlignment="1">
      <alignment vertical="center" wrapText="1" shrinkToFit="1"/>
    </xf>
    <xf numFmtId="57" fontId="5" fillId="0" borderId="0" xfId="2" quotePrefix="1" applyNumberFormat="1" applyFont="1" applyFill="1" applyBorder="1" applyAlignment="1">
      <alignment horizontal="center" vertical="center" shrinkToFit="1"/>
    </xf>
    <xf numFmtId="57" fontId="5" fillId="0" borderId="0" xfId="2" applyNumberFormat="1" applyFont="1" applyFill="1" applyBorder="1" applyAlignment="1">
      <alignment horizontal="center" vertical="center"/>
    </xf>
    <xf numFmtId="40" fontId="5" fillId="0" borderId="0" xfId="13" applyNumberFormat="1" applyFont="1" applyFill="1" applyBorder="1" applyAlignment="1">
      <alignment vertical="center" shrinkToFit="1"/>
    </xf>
    <xf numFmtId="38" fontId="5" fillId="0" borderId="0" xfId="13" applyFont="1" applyFill="1" applyBorder="1" applyAlignment="1">
      <alignment horizontal="right" vertical="center"/>
    </xf>
    <xf numFmtId="38" fontId="5" fillId="0" borderId="0" xfId="13" applyFont="1" applyFill="1" applyBorder="1" applyAlignment="1">
      <alignment horizontal="right" vertical="center" shrinkToFit="1"/>
    </xf>
    <xf numFmtId="57" fontId="3" fillId="0" borderId="4" xfId="1" applyNumberFormat="1" applyFont="1" applyFill="1" applyBorder="1" applyAlignment="1">
      <alignment horizontal="center" vertical="center" wrapText="1"/>
    </xf>
    <xf numFmtId="57" fontId="3" fillId="0" borderId="4" xfId="1" applyNumberFormat="1" applyFont="1" applyFill="1" applyBorder="1" applyAlignment="1">
      <alignment horizontal="center" vertical="center"/>
    </xf>
    <xf numFmtId="38" fontId="6" fillId="0" borderId="4" xfId="2" applyFont="1" applyFill="1" applyBorder="1" applyAlignment="1">
      <alignment horizontal="distributed" vertical="center" justifyLastLine="1"/>
    </xf>
    <xf numFmtId="0" fontId="7" fillId="0" borderId="0" xfId="1" applyFont="1" applyFill="1" applyAlignment="1">
      <alignment horizontal="left" vertical="center"/>
    </xf>
    <xf numFmtId="38" fontId="7" fillId="0" borderId="4" xfId="2" applyFont="1" applyFill="1" applyBorder="1" applyAlignment="1">
      <alignment horizontal="distributed" vertical="center" justifyLastLine="1"/>
    </xf>
    <xf numFmtId="38" fontId="6" fillId="0" borderId="4" xfId="2" applyFont="1" applyFill="1" applyBorder="1" applyAlignment="1">
      <alignment horizontal="distributed" vertical="center" justifyLastLine="1" shrinkToFit="1"/>
    </xf>
    <xf numFmtId="0" fontId="12" fillId="0" borderId="4" xfId="1" applyFont="1" applyFill="1" applyBorder="1" applyAlignment="1">
      <alignment horizontal="distributed" vertical="center" justifyLastLine="1" shrinkToFit="1"/>
    </xf>
    <xf numFmtId="38" fontId="5" fillId="0" borderId="4" xfId="2" applyFont="1" applyFill="1" applyBorder="1" applyAlignment="1">
      <alignment horizontal="distributed" vertical="center" wrapText="1" justifyLastLine="1"/>
    </xf>
    <xf numFmtId="38" fontId="12" fillId="0" borderId="4" xfId="2" applyFont="1" applyFill="1" applyBorder="1" applyAlignment="1">
      <alignment horizontal="distributed" vertical="center" wrapText="1" justifyLastLine="1" shrinkToFit="1"/>
    </xf>
    <xf numFmtId="0" fontId="23" fillId="0" borderId="4" xfId="1" applyFont="1" applyFill="1" applyBorder="1" applyAlignment="1">
      <alignment vertical="center" shrinkToFit="1"/>
    </xf>
    <xf numFmtId="38" fontId="6" fillId="0" borderId="4" xfId="2" applyFont="1" applyFill="1" applyBorder="1" applyAlignment="1">
      <alignment horizontal="distributed" vertical="center" wrapText="1" justifyLastLine="1" shrinkToFit="1"/>
    </xf>
    <xf numFmtId="38" fontId="17" fillId="0" borderId="3" xfId="2" applyFont="1" applyFill="1" applyBorder="1" applyAlignment="1">
      <alignment horizontal="distributed" vertical="center"/>
    </xf>
    <xf numFmtId="0" fontId="5" fillId="0" borderId="4" xfId="1" applyFont="1" applyFill="1" applyBorder="1" applyAlignment="1">
      <alignment horizontal="distributed" vertical="center" wrapText="1"/>
    </xf>
    <xf numFmtId="38" fontId="5" fillId="0" borderId="4" xfId="2" applyFont="1" applyFill="1" applyBorder="1" applyAlignment="1">
      <alignment horizontal="right" vertical="center" wrapText="1"/>
    </xf>
    <xf numFmtId="184" fontId="5" fillId="0" borderId="4" xfId="13" applyNumberFormat="1" applyFont="1" applyFill="1" applyBorder="1" applyAlignment="1">
      <alignment vertical="center"/>
    </xf>
    <xf numFmtId="0" fontId="5" fillId="0" borderId="160" xfId="1" applyFont="1" applyFill="1" applyBorder="1" applyAlignment="1">
      <alignment horizontal="center" vertical="center" shrinkToFit="1"/>
    </xf>
    <xf numFmtId="178" fontId="6" fillId="0" borderId="0" xfId="2" applyNumberFormat="1" applyFont="1" applyFill="1" applyBorder="1" applyAlignment="1">
      <alignment vertical="center"/>
    </xf>
    <xf numFmtId="178" fontId="6" fillId="0" borderId="4" xfId="2" applyNumberFormat="1" applyFont="1" applyFill="1" applyBorder="1" applyAlignment="1">
      <alignment horizontal="distributed" vertical="center" justifyLastLine="1"/>
    </xf>
    <xf numFmtId="0" fontId="5" fillId="0" borderId="159" xfId="1" applyFont="1" applyFill="1" applyBorder="1" applyAlignment="1">
      <alignment horizontal="distributed" vertical="center" justifyLastLine="1"/>
    </xf>
    <xf numFmtId="0" fontId="5" fillId="0" borderId="94" xfId="1" applyFont="1" applyFill="1" applyBorder="1" applyAlignment="1">
      <alignment horizontal="distributed" vertical="center" justifyLastLine="1"/>
    </xf>
    <xf numFmtId="38" fontId="39" fillId="5" borderId="0" xfId="2" applyFont="1" applyFill="1" applyAlignment="1">
      <alignment vertical="center"/>
    </xf>
    <xf numFmtId="38" fontId="48" fillId="5" borderId="0" xfId="2" applyFont="1" applyFill="1" applyAlignment="1">
      <alignment vertical="center"/>
    </xf>
    <xf numFmtId="38" fontId="48" fillId="0" borderId="0" xfId="2" applyFont="1" applyFill="1" applyAlignment="1">
      <alignment vertical="center"/>
    </xf>
    <xf numFmtId="177" fontId="6" fillId="0" borderId="4" xfId="1" applyNumberFormat="1" applyFont="1" applyFill="1" applyBorder="1" applyAlignment="1">
      <alignment horizontal="distributed" vertical="center" justifyLastLine="1"/>
    </xf>
    <xf numFmtId="0" fontId="6" fillId="0" borderId="4" xfId="1" applyFont="1" applyFill="1" applyBorder="1" applyAlignment="1">
      <alignment horizontal="distributed" vertical="center" justifyLastLine="1"/>
    </xf>
    <xf numFmtId="38" fontId="5" fillId="0" borderId="4" xfId="2" applyFont="1" applyFill="1" applyBorder="1" applyAlignment="1">
      <alignment horizontal="distributed" vertical="center" wrapText="1" justifyLastLine="1"/>
    </xf>
    <xf numFmtId="38" fontId="5" fillId="0" borderId="77" xfId="2" applyFont="1" applyFill="1" applyBorder="1" applyAlignment="1">
      <alignment horizontal="distributed" vertical="center" wrapText="1" justifyLastLine="1" shrinkToFit="1"/>
    </xf>
    <xf numFmtId="38" fontId="5" fillId="0" borderId="66" xfId="2" applyFont="1" applyFill="1" applyBorder="1" applyAlignment="1">
      <alignment horizontal="distributed" vertical="center" wrapText="1" justifyLastLine="1"/>
    </xf>
    <xf numFmtId="40" fontId="6" fillId="0" borderId="0" xfId="13" applyNumberFormat="1" applyFont="1" applyFill="1" applyBorder="1" applyAlignment="1">
      <alignment horizontal="center" vertical="center" shrinkToFit="1"/>
    </xf>
    <xf numFmtId="202" fontId="6" fillId="0" borderId="0" xfId="2" applyNumberFormat="1" applyFont="1" applyFill="1" applyBorder="1" applyAlignment="1">
      <alignment vertical="center" shrinkToFit="1"/>
    </xf>
    <xf numFmtId="38" fontId="6" fillId="0" borderId="78" xfId="2" applyFont="1" applyFill="1" applyBorder="1" applyAlignment="1">
      <alignment horizontal="distributed" vertical="center" justifyLastLine="1" shrinkToFit="1"/>
    </xf>
    <xf numFmtId="38" fontId="6" fillId="0" borderId="5" xfId="2" applyFont="1" applyFill="1" applyBorder="1" applyAlignment="1">
      <alignment horizontal="distributed" vertical="center" justifyLastLine="1" shrinkToFit="1"/>
    </xf>
    <xf numFmtId="38" fontId="6" fillId="0" borderId="62" xfId="2" applyFont="1" applyFill="1" applyBorder="1" applyAlignment="1">
      <alignment horizontal="distributed" vertical="center" justifyLastLine="1" shrinkToFit="1"/>
    </xf>
    <xf numFmtId="38" fontId="6" fillId="0" borderId="76" xfId="2" applyFont="1" applyFill="1" applyBorder="1" applyAlignment="1">
      <alignment horizontal="distributed" vertical="center" justifyLastLine="1" shrinkToFit="1"/>
    </xf>
    <xf numFmtId="38" fontId="5" fillId="0" borderId="62" xfId="2" applyFont="1" applyFill="1" applyBorder="1" applyAlignment="1">
      <alignment horizontal="distributed" vertical="center" justifyLastLine="1" shrinkToFit="1"/>
    </xf>
    <xf numFmtId="38" fontId="5" fillId="0" borderId="102" xfId="2" applyFont="1" applyFill="1" applyBorder="1" applyAlignment="1">
      <alignment horizontal="distributed" vertical="center" justifyLastLine="1" shrinkToFit="1"/>
    </xf>
    <xf numFmtId="0" fontId="17" fillId="0" borderId="0" xfId="2" quotePrefix="1" applyNumberFormat="1" applyFont="1" applyFill="1" applyBorder="1" applyAlignment="1">
      <alignment horizontal="center" vertical="center" shrinkToFit="1"/>
    </xf>
    <xf numFmtId="57" fontId="17" fillId="0" borderId="4" xfId="2" quotePrefix="1" applyNumberFormat="1" applyFont="1" applyFill="1" applyBorder="1" applyAlignment="1">
      <alignment horizontal="center" vertical="center" shrinkToFit="1"/>
    </xf>
    <xf numFmtId="57" fontId="6" fillId="0" borderId="0" xfId="1" applyNumberFormat="1" applyFont="1" applyFill="1" applyBorder="1" applyAlignment="1">
      <alignment horizontal="center" vertical="center" shrinkToFit="1"/>
    </xf>
    <xf numFmtId="188" fontId="6" fillId="0" borderId="0" xfId="2" applyNumberFormat="1" applyFont="1" applyFill="1" applyBorder="1" applyAlignment="1">
      <alignment horizontal="right" vertical="center" shrinkToFit="1"/>
    </xf>
    <xf numFmtId="0" fontId="5" fillId="0" borderId="0" xfId="1" applyFont="1" applyFill="1" applyBorder="1" applyAlignment="1">
      <alignment horizontal="distributed" vertical="center" wrapText="1"/>
    </xf>
    <xf numFmtId="38" fontId="23" fillId="0" borderId="4" xfId="13" applyFont="1" applyFill="1" applyBorder="1" applyAlignment="1">
      <alignment horizontal="right" vertical="center" shrinkToFit="1"/>
    </xf>
    <xf numFmtId="38" fontId="23" fillId="0" borderId="152" xfId="13" applyFont="1" applyFill="1" applyBorder="1" applyAlignment="1">
      <alignment horizontal="right" vertical="center" shrinkToFit="1"/>
    </xf>
    <xf numFmtId="0" fontId="23" fillId="0" borderId="154" xfId="1" applyFont="1" applyFill="1" applyBorder="1" applyAlignment="1">
      <alignment vertical="center" shrinkToFit="1"/>
    </xf>
    <xf numFmtId="0" fontId="23" fillId="0" borderId="4" xfId="1" applyFont="1" applyFill="1" applyBorder="1" applyAlignment="1">
      <alignment horizontal="distributed" vertical="center" justifyLastLine="1" shrinkToFit="1"/>
    </xf>
    <xf numFmtId="0" fontId="23" fillId="0" borderId="5" xfId="1" applyFont="1" applyFill="1" applyBorder="1" applyAlignment="1">
      <alignment horizontal="distributed" vertical="center" justifyLastLine="1" shrinkToFit="1"/>
    </xf>
    <xf numFmtId="38" fontId="23" fillId="0" borderId="5" xfId="13" applyFont="1" applyFill="1" applyBorder="1" applyAlignment="1">
      <alignment horizontal="right" vertical="center" shrinkToFit="1"/>
    </xf>
    <xf numFmtId="0" fontId="5" fillId="0" borderId="0" xfId="1" applyFont="1" applyFill="1" applyAlignment="1">
      <alignment horizontal="right" vertical="center"/>
    </xf>
    <xf numFmtId="0" fontId="5" fillId="0" borderId="0" xfId="1" applyFont="1" applyFill="1" applyAlignment="1">
      <alignment horizontal="center" vertical="center" wrapText="1"/>
    </xf>
    <xf numFmtId="0" fontId="12" fillId="0" borderId="152" xfId="1" applyFont="1" applyFill="1" applyBorder="1" applyAlignment="1">
      <alignment horizontal="distributed" vertical="center" justifyLastLine="1" shrinkToFit="1"/>
    </xf>
    <xf numFmtId="0" fontId="15" fillId="0" borderId="4" xfId="1" applyFont="1" applyFill="1" applyBorder="1" applyAlignment="1">
      <alignment horizontal="center" vertical="center" shrinkToFit="1"/>
    </xf>
    <xf numFmtId="0" fontId="87" fillId="5" borderId="13" xfId="1" applyFont="1" applyFill="1" applyBorder="1" applyAlignment="1">
      <alignment horizontal="distributed" vertical="center" shrinkToFit="1"/>
    </xf>
    <xf numFmtId="38" fontId="87" fillId="5" borderId="13" xfId="13" applyFont="1" applyFill="1" applyBorder="1" applyAlignment="1">
      <alignment horizontal="right" vertical="center" shrinkToFit="1"/>
    </xf>
    <xf numFmtId="38" fontId="87" fillId="5" borderId="153" xfId="13" applyFont="1" applyFill="1" applyBorder="1" applyAlignment="1">
      <alignment horizontal="right" vertical="center" shrinkToFit="1"/>
    </xf>
    <xf numFmtId="0" fontId="87" fillId="5" borderId="154" xfId="1" applyFont="1" applyFill="1" applyBorder="1" applyAlignment="1">
      <alignment horizontal="distributed" vertical="center" shrinkToFit="1"/>
    </xf>
    <xf numFmtId="38" fontId="87" fillId="5" borderId="4" xfId="13" applyFont="1" applyFill="1" applyBorder="1" applyAlignment="1">
      <alignment horizontal="right" vertical="center" shrinkToFit="1"/>
    </xf>
    <xf numFmtId="0" fontId="87" fillId="5" borderId="4" xfId="1" applyFont="1" applyFill="1" applyBorder="1" applyAlignment="1">
      <alignment horizontal="distributed" vertical="center" shrinkToFit="1"/>
    </xf>
    <xf numFmtId="38" fontId="87" fillId="5" borderId="152" xfId="13" applyFont="1" applyFill="1" applyBorder="1" applyAlignment="1">
      <alignment horizontal="right" vertical="center" shrinkToFit="1"/>
    </xf>
    <xf numFmtId="0" fontId="88" fillId="5" borderId="154" xfId="1" applyFont="1" applyFill="1" applyBorder="1" applyAlignment="1">
      <alignment horizontal="distributed" vertical="center" shrinkToFit="1"/>
    </xf>
    <xf numFmtId="0" fontId="87" fillId="5" borderId="4" xfId="1" applyFont="1" applyFill="1" applyBorder="1" applyAlignment="1">
      <alignment horizontal="distributed" vertical="center" justifyLastLine="1" shrinkToFit="1"/>
    </xf>
    <xf numFmtId="38" fontId="17" fillId="0" borderId="94" xfId="2" applyFont="1" applyFill="1" applyBorder="1" applyAlignment="1">
      <alignment horizontal="distributed" vertical="center" wrapText="1" justifyLastLine="1" shrinkToFit="1"/>
    </xf>
    <xf numFmtId="38" fontId="5" fillId="0" borderId="94" xfId="2" applyFont="1" applyFill="1" applyBorder="1" applyAlignment="1">
      <alignment horizontal="distributed" vertical="center" wrapText="1" justifyLastLine="1"/>
    </xf>
    <xf numFmtId="179" fontId="6" fillId="0" borderId="4" xfId="0" applyNumberFormat="1" applyFont="1" applyFill="1" applyBorder="1" applyAlignment="1">
      <alignment horizontal="distributed" vertical="center"/>
    </xf>
    <xf numFmtId="57" fontId="6" fillId="0" borderId="4" xfId="2" quotePrefix="1" applyNumberFormat="1" applyFont="1" applyFill="1" applyBorder="1" applyAlignment="1">
      <alignment horizontal="center" vertical="center" shrinkToFit="1"/>
    </xf>
    <xf numFmtId="38" fontId="6" fillId="0" borderId="4" xfId="13" applyFont="1" applyFill="1" applyBorder="1" applyAlignment="1">
      <alignment horizontal="right" vertical="center" shrinkToFit="1"/>
    </xf>
    <xf numFmtId="57" fontId="6" fillId="0" borderId="4" xfId="2" applyNumberFormat="1" applyFont="1" applyFill="1" applyBorder="1" applyAlignment="1">
      <alignment horizontal="center" vertical="center" shrinkToFit="1"/>
    </xf>
    <xf numFmtId="0" fontId="6" fillId="0" borderId="6" xfId="1" applyFont="1" applyFill="1" applyBorder="1" applyAlignment="1">
      <alignment horizontal="right" vertical="center" justifyLastLine="1"/>
    </xf>
    <xf numFmtId="38" fontId="6" fillId="0" borderId="4" xfId="2" applyFont="1" applyFill="1" applyBorder="1" applyAlignment="1">
      <alignment horizontal="distributed" vertical="center" wrapText="1" justifyLastLine="1"/>
    </xf>
    <xf numFmtId="38" fontId="6" fillId="0" borderId="4" xfId="2" applyFont="1" applyFill="1" applyBorder="1" applyAlignment="1">
      <alignment horizontal="distributed" vertical="center" justifyLastLine="1"/>
    </xf>
    <xf numFmtId="38" fontId="6" fillId="0" borderId="11" xfId="2" applyFont="1" applyFill="1" applyBorder="1" applyAlignment="1">
      <alignment horizontal="distributed" vertical="center" justifyLastLine="1"/>
    </xf>
    <xf numFmtId="178" fontId="6" fillId="0" borderId="5" xfId="2" applyNumberFormat="1" applyFont="1" applyFill="1" applyBorder="1" applyAlignment="1">
      <alignment horizontal="right" vertical="center"/>
    </xf>
    <xf numFmtId="57" fontId="6" fillId="0" borderId="5" xfId="1" applyNumberFormat="1" applyFont="1" applyFill="1" applyBorder="1" applyAlignment="1">
      <alignment horizontal="center" vertical="center" shrinkToFit="1"/>
    </xf>
    <xf numFmtId="38" fontId="6" fillId="0" borderId="5" xfId="2" applyFont="1" applyFill="1" applyBorder="1" applyAlignment="1">
      <alignment horizontal="left" vertical="center" shrinkToFit="1"/>
    </xf>
    <xf numFmtId="38" fontId="5" fillId="0" borderId="4" xfId="2" applyFont="1" applyFill="1" applyBorder="1" applyAlignment="1">
      <alignment horizontal="distributed" vertical="center" wrapText="1" justifyLastLine="1"/>
    </xf>
    <xf numFmtId="178" fontId="6" fillId="0" borderId="4" xfId="13" applyNumberFormat="1" applyFont="1" applyFill="1" applyBorder="1" applyAlignment="1">
      <alignment vertical="center"/>
    </xf>
    <xf numFmtId="0" fontId="6" fillId="0" borderId="4" xfId="1" applyFont="1" applyFill="1" applyBorder="1" applyAlignment="1">
      <alignment horizontal="left" vertical="center" indent="1"/>
    </xf>
    <xf numFmtId="0" fontId="6" fillId="0" borderId="4" xfId="1" applyFont="1" applyFill="1" applyBorder="1" applyAlignment="1">
      <alignment horizontal="left" vertical="center" wrapText="1" indent="1"/>
    </xf>
    <xf numFmtId="38" fontId="6" fillId="0" borderId="157" xfId="2" applyFont="1" applyFill="1" applyBorder="1" applyAlignment="1">
      <alignment horizontal="distributed" vertical="center" justifyLastLine="1" shrinkToFit="1"/>
    </xf>
    <xf numFmtId="38" fontId="6" fillId="0" borderId="4" xfId="2" applyFont="1" applyFill="1" applyBorder="1" applyAlignment="1">
      <alignment horizontal="distributed" vertical="center" justifyLastLine="1"/>
    </xf>
    <xf numFmtId="38" fontId="6" fillId="0" borderId="0" xfId="2" applyFont="1" applyFill="1" applyBorder="1" applyAlignment="1">
      <alignment horizontal="distributed" vertical="center" justifyLastLine="1"/>
    </xf>
    <xf numFmtId="179" fontId="6" fillId="0" borderId="4" xfId="2" applyNumberFormat="1" applyFont="1" applyFill="1" applyBorder="1" applyAlignment="1">
      <alignment vertical="center"/>
    </xf>
    <xf numFmtId="38" fontId="6" fillId="0" borderId="4" xfId="2" applyFont="1" applyFill="1" applyBorder="1" applyAlignment="1">
      <alignment horizontal="distributed" vertical="center" justifyLastLine="1" shrinkToFit="1"/>
    </xf>
    <xf numFmtId="38" fontId="5" fillId="0" borderId="4" xfId="2" applyFont="1" applyFill="1" applyBorder="1" applyAlignment="1">
      <alignment horizontal="distributed" vertical="center" justifyLastLine="1"/>
    </xf>
    <xf numFmtId="179" fontId="6" fillId="0" borderId="159" xfId="2" applyNumberFormat="1" applyFont="1" applyFill="1" applyBorder="1" applyAlignment="1">
      <alignment horizontal="right" vertical="center" shrinkToFit="1"/>
    </xf>
    <xf numFmtId="179" fontId="6" fillId="0" borderId="0" xfId="2" applyNumberFormat="1" applyFont="1" applyFill="1" applyBorder="1" applyAlignment="1">
      <alignment vertical="center"/>
    </xf>
    <xf numFmtId="179" fontId="6" fillId="0" borderId="0" xfId="13" applyNumberFormat="1" applyFont="1" applyFill="1" applyBorder="1" applyAlignment="1">
      <alignment vertical="center"/>
    </xf>
    <xf numFmtId="57" fontId="17" fillId="0" borderId="76" xfId="2" quotePrefix="1" applyNumberFormat="1" applyFont="1" applyFill="1" applyBorder="1" applyAlignment="1">
      <alignment horizontal="center" vertical="center" shrinkToFit="1"/>
    </xf>
    <xf numFmtId="38" fontId="6" fillId="0" borderId="4" xfId="2" applyFont="1" applyFill="1" applyBorder="1" applyAlignment="1">
      <alignment horizontal="distributed" vertical="center" justifyLastLine="1"/>
    </xf>
    <xf numFmtId="38" fontId="6" fillId="0" borderId="77" xfId="2" applyFont="1" applyFill="1" applyBorder="1" applyAlignment="1">
      <alignment horizontal="distributed" vertical="center" justifyLastLine="1"/>
    </xf>
    <xf numFmtId="0" fontId="6" fillId="0" borderId="4" xfId="1" applyFont="1" applyFill="1" applyBorder="1" applyAlignment="1">
      <alignment horizontal="distributed" vertical="center" justifyLastLine="1"/>
    </xf>
    <xf numFmtId="38" fontId="5" fillId="0" borderId="4" xfId="2" applyFont="1" applyFill="1" applyBorder="1" applyAlignment="1">
      <alignment horizontal="distributed" vertical="center" justifyLastLine="1" shrinkToFit="1"/>
    </xf>
    <xf numFmtId="38" fontId="5" fillId="0" borderId="4" xfId="2" applyFont="1" applyFill="1" applyBorder="1" applyAlignment="1">
      <alignment horizontal="distributed" vertical="center" justifyLastLine="1"/>
    </xf>
    <xf numFmtId="0" fontId="6" fillId="0" borderId="5" xfId="1" applyFont="1" applyFill="1" applyBorder="1" applyAlignment="1">
      <alignment horizontal="distributed" vertical="center" justifyLastLine="1"/>
    </xf>
    <xf numFmtId="38" fontId="12" fillId="0" borderId="4" xfId="2" applyFont="1" applyFill="1" applyBorder="1" applyAlignment="1">
      <alignment horizontal="distributed" vertical="center" wrapText="1" justifyLastLine="1"/>
    </xf>
    <xf numFmtId="38" fontId="5" fillId="0" borderId="4" xfId="2" applyFont="1" applyFill="1" applyBorder="1" applyAlignment="1">
      <alignment horizontal="distributed" vertical="center" wrapText="1" justifyLastLine="1"/>
    </xf>
    <xf numFmtId="0" fontId="6" fillId="0" borderId="4" xfId="1" applyFont="1" applyFill="1" applyBorder="1" applyAlignment="1">
      <alignment vertical="center"/>
    </xf>
    <xf numFmtId="38" fontId="6" fillId="0" borderId="104" xfId="2" applyFont="1" applyFill="1" applyBorder="1" applyAlignment="1">
      <alignment horizontal="distributed" vertical="center"/>
    </xf>
    <xf numFmtId="38" fontId="12" fillId="0" borderId="4" xfId="2" applyFont="1" applyFill="1" applyBorder="1" applyAlignment="1">
      <alignment horizontal="distributed" vertical="center" shrinkToFit="1"/>
    </xf>
    <xf numFmtId="0" fontId="5" fillId="0" borderId="4" xfId="1" applyFont="1" applyFill="1" applyBorder="1" applyAlignment="1">
      <alignment horizontal="distributed" vertical="center" wrapText="1" justifyLastLine="1" shrinkToFit="1"/>
    </xf>
    <xf numFmtId="38" fontId="6" fillId="0" borderId="66" xfId="2" applyFont="1" applyFill="1" applyBorder="1" applyAlignment="1">
      <alignment horizontal="distributed" vertical="center" justifyLastLine="1"/>
    </xf>
    <xf numFmtId="0" fontId="67" fillId="0" borderId="0" xfId="18" applyFont="1" applyFill="1" applyBorder="1" applyAlignment="1" applyProtection="1">
      <alignment horizontal="left" vertical="center"/>
      <protection hidden="1"/>
    </xf>
    <xf numFmtId="0" fontId="3" fillId="0" borderId="0" xfId="18" applyFont="1" applyFill="1" applyBorder="1" applyAlignment="1" applyProtection="1">
      <alignment horizontal="left" vertical="center"/>
      <protection hidden="1"/>
    </xf>
    <xf numFmtId="0" fontId="68" fillId="0" borderId="0" xfId="18" applyFill="1" applyBorder="1" applyAlignment="1" applyProtection="1">
      <alignment horizontal="center" vertical="center" wrapText="1" shrinkToFit="1"/>
      <protection hidden="1"/>
    </xf>
    <xf numFmtId="0" fontId="89" fillId="6" borderId="5" xfId="18" applyFont="1" applyFill="1" applyBorder="1" applyAlignment="1" applyProtection="1">
      <alignment horizontal="center" vertical="center" wrapText="1"/>
      <protection hidden="1"/>
    </xf>
    <xf numFmtId="0" fontId="5" fillId="0" borderId="0" xfId="1" quotePrefix="1" applyFont="1" applyBorder="1" applyAlignment="1">
      <alignment horizontal="center" vertical="center"/>
    </xf>
    <xf numFmtId="0" fontId="5" fillId="0" borderId="0" xfId="1" quotePrefix="1" applyNumberFormat="1" applyFont="1" applyBorder="1" applyAlignment="1">
      <alignment horizontal="center" vertical="center"/>
    </xf>
    <xf numFmtId="38" fontId="6" fillId="0" borderId="111" xfId="2" applyFont="1" applyFill="1" applyBorder="1" applyAlignment="1">
      <alignment horizontal="left" vertical="center"/>
    </xf>
    <xf numFmtId="201" fontId="6" fillId="0" borderId="4" xfId="2" applyNumberFormat="1" applyFont="1" applyFill="1" applyBorder="1" applyAlignment="1">
      <alignment horizontal="distributed" vertical="center" justifyLastLine="1" shrinkToFit="1"/>
    </xf>
    <xf numFmtId="0" fontId="5" fillId="0" borderId="0" xfId="1" applyFont="1" applyBorder="1" applyAlignment="1">
      <alignment horizontal="left" vertical="center" indent="1"/>
    </xf>
    <xf numFmtId="0" fontId="5" fillId="0" borderId="0" xfId="1" applyFont="1" applyBorder="1" applyAlignment="1">
      <alignment horizontal="left" vertical="center" indent="2"/>
    </xf>
    <xf numFmtId="38" fontId="12" fillId="0" borderId="4" xfId="2" applyFont="1" applyFill="1" applyBorder="1" applyAlignment="1">
      <alignment horizontal="distributed" vertical="center" wrapText="1" justifyLastLine="1"/>
    </xf>
    <xf numFmtId="0" fontId="5" fillId="0" borderId="4" xfId="1" applyFont="1" applyFill="1" applyBorder="1" applyAlignment="1">
      <alignment horizontal="distributed" vertical="center" wrapText="1" justifyLastLine="1"/>
    </xf>
    <xf numFmtId="0" fontId="5" fillId="0" borderId="4" xfId="1" applyFont="1" applyFill="1" applyBorder="1" applyAlignment="1">
      <alignment horizontal="distributed" vertical="center" justifyLastLine="1"/>
    </xf>
    <xf numFmtId="0" fontId="5" fillId="0" borderId="4" xfId="1" applyFont="1" applyFill="1" applyBorder="1" applyAlignment="1">
      <alignment horizontal="center" vertical="center" shrinkToFit="1"/>
    </xf>
    <xf numFmtId="180" fontId="5" fillId="0" borderId="4" xfId="1" applyNumberFormat="1" applyFont="1" applyFill="1" applyBorder="1" applyAlignment="1">
      <alignment horizontal="right" vertical="center"/>
    </xf>
    <xf numFmtId="179" fontId="5" fillId="0" borderId="4" xfId="1" applyNumberFormat="1" applyFont="1" applyFill="1" applyBorder="1" applyAlignment="1">
      <alignment horizontal="right" vertical="center"/>
    </xf>
    <xf numFmtId="0" fontId="5" fillId="0" borderId="5" xfId="1" applyFont="1" applyFill="1" applyBorder="1" applyAlignment="1">
      <alignment horizontal="distributed" vertical="center" justifyLastLine="1"/>
    </xf>
    <xf numFmtId="214" fontId="5" fillId="0" borderId="4" xfId="1" applyNumberFormat="1" applyFont="1" applyFill="1" applyBorder="1" applyAlignment="1">
      <alignment horizontal="right" vertical="center" shrinkToFit="1"/>
    </xf>
    <xf numFmtId="38" fontId="12" fillId="0" borderId="4" xfId="2" applyFont="1" applyFill="1" applyBorder="1" applyAlignment="1">
      <alignment horizontal="distributed" vertical="center" wrapText="1" justifyLastLine="1"/>
    </xf>
    <xf numFmtId="38" fontId="12" fillId="0" borderId="4" xfId="2" applyFont="1" applyFill="1" applyBorder="1" applyAlignment="1">
      <alignment horizontal="distributed" vertical="center" wrapText="1" justifyLastLine="1" shrinkToFit="1"/>
    </xf>
    <xf numFmtId="38" fontId="12" fillId="0" borderId="4" xfId="2" applyFont="1" applyFill="1" applyBorder="1" applyAlignment="1">
      <alignment horizontal="distributed" vertical="center" justifyLastLine="1"/>
    </xf>
    <xf numFmtId="0" fontId="12" fillId="0" borderId="4" xfId="1" applyFont="1" applyFill="1" applyBorder="1" applyAlignment="1">
      <alignment horizontal="distributed" vertical="center" wrapText="1"/>
    </xf>
    <xf numFmtId="0" fontId="12" fillId="0" borderId="4" xfId="1" applyFont="1" applyFill="1" applyBorder="1" applyAlignment="1">
      <alignment vertical="center" wrapText="1"/>
    </xf>
    <xf numFmtId="38" fontId="6" fillId="0" borderId="1" xfId="2" applyFont="1" applyFill="1" applyBorder="1" applyAlignment="1">
      <alignment vertical="center"/>
    </xf>
    <xf numFmtId="0" fontId="70" fillId="5" borderId="0" xfId="18" applyFont="1" applyFill="1" applyBorder="1" applyAlignment="1">
      <alignment horizontal="center" vertical="center"/>
    </xf>
    <xf numFmtId="38" fontId="6" fillId="0" borderId="4" xfId="2" applyFont="1" applyFill="1" applyBorder="1" applyAlignment="1">
      <alignment horizontal="distributed" vertical="center" justifyLastLine="1"/>
    </xf>
    <xf numFmtId="38" fontId="15" fillId="0" borderId="4" xfId="2" applyFont="1" applyFill="1" applyBorder="1" applyAlignment="1">
      <alignment horizontal="distributed" vertical="center" shrinkToFit="1"/>
    </xf>
    <xf numFmtId="0" fontId="6" fillId="0" borderId="4" xfId="1" applyFont="1" applyFill="1" applyBorder="1" applyAlignment="1">
      <alignment horizontal="distributed" vertical="center"/>
    </xf>
    <xf numFmtId="0" fontId="6" fillId="0" borderId="4" xfId="1" applyFont="1" applyFill="1" applyBorder="1" applyAlignment="1">
      <alignment horizontal="distributed" vertical="center" justifyLastLine="1"/>
    </xf>
    <xf numFmtId="0" fontId="5" fillId="0" borderId="4" xfId="1" applyFont="1" applyFill="1" applyBorder="1" applyAlignment="1">
      <alignment horizontal="left" vertical="center" shrinkToFit="1"/>
    </xf>
    <xf numFmtId="38" fontId="5" fillId="0" borderId="4" xfId="2" applyFont="1" applyFill="1" applyBorder="1" applyAlignment="1">
      <alignment horizontal="distributed" vertical="center" wrapText="1"/>
    </xf>
    <xf numFmtId="38" fontId="5" fillId="0" borderId="4" xfId="2" applyFont="1" applyFill="1" applyBorder="1" applyAlignment="1">
      <alignment horizontal="distributed" vertical="center"/>
    </xf>
    <xf numFmtId="38" fontId="5" fillId="0" borderId="4" xfId="2" applyFont="1" applyFill="1" applyBorder="1" applyAlignment="1">
      <alignment horizontal="distributed" vertical="center" wrapText="1" justifyLastLine="1" shrinkToFit="1"/>
    </xf>
    <xf numFmtId="38" fontId="5" fillId="0" borderId="4" xfId="2" applyFont="1" applyFill="1" applyBorder="1" applyAlignment="1">
      <alignment horizontal="distributed" vertical="center" justifyLastLine="1" shrinkToFit="1"/>
    </xf>
    <xf numFmtId="38" fontId="15" fillId="0" borderId="4" xfId="2" applyFont="1" applyFill="1" applyBorder="1" applyAlignment="1">
      <alignment horizontal="distributed" vertical="center" wrapText="1"/>
    </xf>
    <xf numFmtId="38" fontId="6" fillId="0" borderId="4" xfId="2" applyFont="1" applyFill="1" applyBorder="1" applyAlignment="1">
      <alignment horizontal="distributed" vertical="center" justifyLastLine="1" shrinkToFit="1"/>
    </xf>
    <xf numFmtId="38" fontId="5" fillId="0" borderId="4" xfId="2" applyFont="1" applyFill="1" applyBorder="1" applyAlignment="1">
      <alignment horizontal="distributed" vertical="center" justifyLastLine="1"/>
    </xf>
    <xf numFmtId="0" fontId="6" fillId="0" borderId="0" xfId="1" applyFont="1" applyFill="1" applyBorder="1" applyAlignment="1">
      <alignment horizontal="center" vertical="center"/>
    </xf>
    <xf numFmtId="0" fontId="17" fillId="0" borderId="4" xfId="1" applyFont="1" applyFill="1" applyBorder="1" applyAlignment="1">
      <alignment vertical="center" shrinkToFit="1"/>
    </xf>
    <xf numFmtId="0" fontId="5" fillId="0" borderId="4" xfId="1" applyFont="1" applyFill="1" applyBorder="1" applyAlignment="1">
      <alignment vertical="center" shrinkToFit="1"/>
    </xf>
    <xf numFmtId="38" fontId="5" fillId="0" borderId="4" xfId="2" applyFont="1" applyFill="1" applyBorder="1" applyAlignment="1">
      <alignment vertical="center"/>
    </xf>
    <xf numFmtId="202" fontId="6" fillId="0" borderId="94" xfId="1" applyNumberFormat="1" applyFont="1" applyFill="1" applyBorder="1" applyAlignment="1">
      <alignment horizontal="right" vertical="center"/>
    </xf>
    <xf numFmtId="202" fontId="6" fillId="0" borderId="93" xfId="1" applyNumberFormat="1" applyFont="1" applyFill="1" applyBorder="1" applyAlignment="1">
      <alignment horizontal="right" vertical="center"/>
    </xf>
    <xf numFmtId="38" fontId="5" fillId="0" borderId="94" xfId="2" applyFont="1" applyFill="1" applyBorder="1" applyAlignment="1">
      <alignment horizontal="distributed" vertical="center"/>
    </xf>
    <xf numFmtId="38" fontId="12" fillId="0" borderId="4" xfId="2" applyFont="1" applyFill="1" applyBorder="1" applyAlignment="1">
      <alignment horizontal="distributed" vertical="center" wrapText="1" justifyLastLine="1" shrinkToFit="1"/>
    </xf>
    <xf numFmtId="38" fontId="5" fillId="0" borderId="11" xfId="2" applyFont="1" applyFill="1" applyBorder="1" applyAlignment="1">
      <alignment horizontal="distributed" vertical="center" wrapText="1" justifyLastLine="1" shrinkToFit="1"/>
    </xf>
    <xf numFmtId="38" fontId="5" fillId="0" borderId="47" xfId="2" applyFont="1" applyFill="1" applyBorder="1" applyAlignment="1">
      <alignment horizontal="distributed" vertical="center"/>
    </xf>
    <xf numFmtId="38" fontId="5" fillId="0" borderId="4" xfId="2" applyFont="1" applyFill="1" applyBorder="1" applyAlignment="1">
      <alignment horizontal="left" vertical="center" shrinkToFit="1"/>
    </xf>
    <xf numFmtId="38" fontId="15" fillId="0" borderId="4" xfId="2" applyFont="1" applyFill="1" applyBorder="1" applyAlignment="1">
      <alignment horizontal="distributed" vertical="center"/>
    </xf>
    <xf numFmtId="38" fontId="6" fillId="0" borderId="58" xfId="2" applyFont="1" applyFill="1" applyBorder="1" applyAlignment="1">
      <alignment horizontal="distributed" vertical="center" justifyLastLine="1"/>
    </xf>
    <xf numFmtId="38" fontId="17" fillId="0" borderId="4" xfId="2" applyFont="1" applyFill="1" applyBorder="1" applyAlignment="1">
      <alignment horizontal="distributed" vertical="center"/>
    </xf>
    <xf numFmtId="38" fontId="56" fillId="0" borderId="109" xfId="2" applyFont="1" applyFill="1" applyBorder="1" applyAlignment="1">
      <alignment horizontal="distributed" vertical="center"/>
    </xf>
    <xf numFmtId="0" fontId="5" fillId="0" borderId="3" xfId="1" applyFont="1" applyFill="1" applyBorder="1" applyAlignment="1">
      <alignment horizontal="distributed" vertical="center" wrapText="1" shrinkToFit="1"/>
    </xf>
    <xf numFmtId="38" fontId="17" fillId="0" borderId="4" xfId="2" applyFont="1" applyFill="1" applyBorder="1" applyAlignment="1">
      <alignment horizontal="center" vertical="center" shrinkToFit="1"/>
    </xf>
    <xf numFmtId="38" fontId="12" fillId="0" borderId="4" xfId="2" applyFont="1" applyFill="1" applyBorder="1" applyAlignment="1">
      <alignment horizontal="distributed" vertical="center" justifyLastLine="1"/>
    </xf>
    <xf numFmtId="38" fontId="6" fillId="0" borderId="4" xfId="2" applyFont="1" applyFill="1" applyBorder="1" applyAlignment="1">
      <alignment horizontal="distributed" vertical="center" wrapText="1" justifyLastLine="1" shrinkToFit="1"/>
    </xf>
    <xf numFmtId="38" fontId="17" fillId="0" borderId="4" xfId="2" applyFont="1" applyFill="1" applyBorder="1" applyAlignment="1">
      <alignment horizontal="center" vertical="center"/>
    </xf>
    <xf numFmtId="0" fontId="17" fillId="0" borderId="4" xfId="1" applyFont="1" applyFill="1" applyBorder="1" applyAlignment="1">
      <alignment horizontal="distributed" vertical="center" shrinkToFit="1"/>
    </xf>
    <xf numFmtId="0" fontId="17" fillId="0" borderId="4" xfId="1" applyFont="1" applyFill="1" applyBorder="1" applyAlignment="1">
      <alignment horizontal="distributed" vertical="center"/>
    </xf>
    <xf numFmtId="0" fontId="5" fillId="0" borderId="4" xfId="1" applyFont="1" applyFill="1" applyBorder="1" applyAlignment="1">
      <alignment horizontal="distributed" vertical="center" justifyLastLine="1"/>
    </xf>
    <xf numFmtId="38" fontId="6" fillId="0" borderId="4" xfId="2" applyFont="1" applyFill="1" applyBorder="1" applyAlignment="1">
      <alignment horizontal="center" vertical="center" shrinkToFit="1"/>
    </xf>
    <xf numFmtId="0" fontId="5" fillId="0" borderId="4" xfId="1" applyFont="1" applyFill="1" applyBorder="1" applyAlignment="1">
      <alignment horizontal="distributed" vertical="center"/>
    </xf>
    <xf numFmtId="179" fontId="6" fillId="0" borderId="4" xfId="1" applyNumberFormat="1" applyFont="1" applyFill="1" applyBorder="1" applyAlignment="1">
      <alignment vertical="center"/>
    </xf>
    <xf numFmtId="38" fontId="17" fillId="0" borderId="4" xfId="2" applyFont="1" applyFill="1" applyBorder="1" applyAlignment="1">
      <alignment horizontal="distributed" vertical="center" wrapText="1"/>
    </xf>
    <xf numFmtId="38" fontId="12" fillId="0" borderId="4" xfId="2" applyFont="1" applyFill="1" applyBorder="1" applyAlignment="1">
      <alignment horizontal="distributed" vertical="center" wrapText="1" justifyLastLine="1"/>
    </xf>
    <xf numFmtId="38" fontId="17" fillId="0" borderId="4" xfId="2" applyFont="1" applyFill="1" applyBorder="1" applyAlignment="1">
      <alignment horizontal="distributed" vertical="center"/>
    </xf>
    <xf numFmtId="0" fontId="17" fillId="2" borderId="4" xfId="1" applyFont="1" applyFill="1" applyBorder="1" applyAlignment="1">
      <alignment horizontal="distributed" vertical="center"/>
    </xf>
    <xf numFmtId="0" fontId="17" fillId="2" borderId="3" xfId="1" applyFont="1" applyFill="1" applyBorder="1" applyAlignment="1">
      <alignment horizontal="distributed" vertical="center"/>
    </xf>
    <xf numFmtId="0" fontId="16" fillId="2" borderId="3" xfId="1" applyFont="1" applyFill="1" applyBorder="1" applyAlignment="1">
      <alignment horizontal="distributed" vertical="center"/>
    </xf>
    <xf numFmtId="0" fontId="22" fillId="2" borderId="3" xfId="1" applyFont="1" applyFill="1" applyBorder="1" applyAlignment="1">
      <alignment horizontal="distributed" vertical="center"/>
    </xf>
    <xf numFmtId="38" fontId="6" fillId="0" borderId="65" xfId="2" applyFont="1" applyFill="1" applyBorder="1" applyAlignment="1">
      <alignment horizontal="right" vertical="center" shrinkToFit="1"/>
    </xf>
    <xf numFmtId="38" fontId="6" fillId="0" borderId="77" xfId="2" applyFont="1" applyFill="1" applyBorder="1" applyAlignment="1">
      <alignment horizontal="right" vertical="center" shrinkToFit="1"/>
    </xf>
    <xf numFmtId="38" fontId="7" fillId="0" borderId="58" xfId="2" applyFont="1" applyFill="1" applyBorder="1" applyAlignment="1">
      <alignment horizontal="right" vertical="center" shrinkToFit="1"/>
    </xf>
    <xf numFmtId="38" fontId="7" fillId="0" borderId="76" xfId="2" applyFont="1" applyFill="1" applyBorder="1" applyAlignment="1">
      <alignment horizontal="right" vertical="center" shrinkToFit="1"/>
    </xf>
    <xf numFmtId="38" fontId="5" fillId="0" borderId="41" xfId="2" applyFont="1" applyFill="1" applyBorder="1" applyAlignment="1">
      <alignment horizontal="distributed" vertical="center" shrinkToFit="1"/>
    </xf>
    <xf numFmtId="0" fontId="6" fillId="0" borderId="159" xfId="1" applyFont="1" applyFill="1" applyBorder="1" applyAlignment="1">
      <alignment horizontal="distributed" vertical="center" justifyLastLine="1"/>
    </xf>
    <xf numFmtId="177" fontId="6" fillId="0" borderId="159" xfId="1" applyNumberFormat="1" applyFont="1" applyFill="1" applyBorder="1" applyAlignment="1">
      <alignment horizontal="right" vertical="center"/>
    </xf>
    <xf numFmtId="0" fontId="6" fillId="0" borderId="163" xfId="1" applyFont="1" applyFill="1" applyBorder="1" applyAlignment="1">
      <alignment horizontal="distributed" vertical="center" justifyLastLine="1"/>
    </xf>
    <xf numFmtId="0" fontId="6" fillId="0" borderId="163" xfId="1" applyFont="1" applyFill="1" applyBorder="1" applyAlignment="1">
      <alignment horizontal="distributed" vertical="center"/>
    </xf>
    <xf numFmtId="0" fontId="12" fillId="0" borderId="163" xfId="1" applyFont="1" applyFill="1" applyBorder="1" applyAlignment="1">
      <alignment horizontal="distributed" vertical="center"/>
    </xf>
    <xf numFmtId="0" fontId="12" fillId="0" borderId="163" xfId="1" applyFont="1" applyFill="1" applyBorder="1" applyAlignment="1">
      <alignment horizontal="distributed" vertical="center" wrapText="1"/>
    </xf>
    <xf numFmtId="40" fontId="5" fillId="0" borderId="4" xfId="13" applyNumberFormat="1" applyFont="1" applyFill="1" applyBorder="1" applyAlignment="1">
      <alignment vertical="center"/>
    </xf>
    <xf numFmtId="177" fontId="17" fillId="0" borderId="4" xfId="1" applyNumberFormat="1" applyFont="1" applyFill="1" applyBorder="1" applyAlignment="1">
      <alignment vertical="center"/>
    </xf>
    <xf numFmtId="0" fontId="16" fillId="0" borderId="4" xfId="1" applyFont="1" applyFill="1" applyBorder="1" applyAlignment="1">
      <alignment horizontal="left" vertical="center" shrinkToFit="1"/>
    </xf>
    <xf numFmtId="0" fontId="16" fillId="0" borderId="4" xfId="0" applyFont="1" applyFill="1" applyBorder="1" applyAlignment="1">
      <alignment horizontal="left" vertical="center" shrinkToFit="1"/>
    </xf>
    <xf numFmtId="38" fontId="45" fillId="0" borderId="59" xfId="2" applyFont="1" applyFill="1" applyBorder="1" applyAlignment="1">
      <alignment horizontal="distributed" vertical="center" wrapText="1"/>
    </xf>
    <xf numFmtId="38" fontId="70" fillId="0" borderId="0" xfId="2" applyFont="1" applyFill="1" applyAlignment="1">
      <alignment vertical="center" shrinkToFit="1"/>
    </xf>
    <xf numFmtId="38" fontId="6" fillId="0" borderId="0" xfId="2" applyFont="1" applyFill="1" applyAlignment="1">
      <alignment horizontal="right" vertical="center" shrinkToFit="1"/>
    </xf>
    <xf numFmtId="38" fontId="5" fillId="0" borderId="5" xfId="2" applyFont="1" applyFill="1" applyBorder="1" applyAlignment="1">
      <alignment horizontal="left" vertical="center" shrinkToFit="1"/>
    </xf>
    <xf numFmtId="179" fontId="15" fillId="0" borderId="4" xfId="2" applyNumberFormat="1" applyFont="1" applyFill="1" applyBorder="1" applyAlignment="1">
      <alignment horizontal="right" vertical="center" wrapText="1" shrinkToFit="1"/>
    </xf>
    <xf numFmtId="178" fontId="15" fillId="0" borderId="4" xfId="2" applyNumberFormat="1" applyFont="1" applyFill="1" applyBorder="1" applyAlignment="1">
      <alignment horizontal="right" vertical="center" wrapText="1" shrinkToFit="1"/>
    </xf>
    <xf numFmtId="179" fontId="17" fillId="0" borderId="159" xfId="2" applyNumberFormat="1" applyFont="1" applyFill="1" applyBorder="1" applyAlignment="1">
      <alignment horizontal="right" vertical="center"/>
    </xf>
    <xf numFmtId="38" fontId="17" fillId="0" borderId="163" xfId="2" applyFont="1" applyFill="1" applyBorder="1" applyAlignment="1" applyProtection="1">
      <alignment horizontal="distributed" vertical="center" justifyLastLine="1" shrinkToFit="1"/>
      <protection locked="0"/>
    </xf>
    <xf numFmtId="38" fontId="17" fillId="0" borderId="163" xfId="2" applyFont="1" applyFill="1" applyBorder="1" applyAlignment="1">
      <alignment horizontal="distributed" vertical="center"/>
    </xf>
    <xf numFmtId="0" fontId="17" fillId="0" borderId="163" xfId="2" applyNumberFormat="1" applyFont="1" applyFill="1" applyBorder="1" applyAlignment="1">
      <alignment horizontal="distributed" vertical="center"/>
    </xf>
    <xf numFmtId="178" fontId="17" fillId="0" borderId="4" xfId="2" applyNumberFormat="1" applyFont="1" applyFill="1" applyBorder="1" applyAlignment="1">
      <alignment horizontal="right" vertical="center" shrinkToFit="1"/>
    </xf>
    <xf numFmtId="38" fontId="5" fillId="0" borderId="76" xfId="2" applyFont="1" applyFill="1" applyBorder="1" applyAlignment="1">
      <alignment horizontal="distributed" vertical="center" wrapText="1"/>
    </xf>
    <xf numFmtId="0" fontId="12" fillId="0" borderId="4" xfId="1" applyFont="1" applyFill="1" applyBorder="1" applyAlignment="1">
      <alignment horizontal="distributed" vertical="center" justifyLastLine="1"/>
    </xf>
    <xf numFmtId="38" fontId="5" fillId="0" borderId="75" xfId="2" applyFont="1" applyFill="1" applyBorder="1" applyAlignment="1">
      <alignment horizontal="center" vertical="center"/>
    </xf>
    <xf numFmtId="38" fontId="5" fillId="0" borderId="108" xfId="2" applyFont="1" applyFill="1" applyBorder="1" applyAlignment="1">
      <alignment horizontal="center" vertical="center" shrinkToFit="1"/>
    </xf>
    <xf numFmtId="0" fontId="70" fillId="0" borderId="0" xfId="1" applyFont="1" applyFill="1" applyAlignment="1">
      <alignment vertical="center"/>
    </xf>
    <xf numFmtId="0" fontId="5" fillId="0" borderId="4" xfId="1" applyFont="1" applyFill="1" applyBorder="1" applyAlignment="1">
      <alignment horizontal="distributed" vertical="center" wrapText="1" justifyLastLine="1"/>
    </xf>
    <xf numFmtId="38" fontId="12" fillId="0" borderId="4" xfId="2" applyFont="1" applyFill="1" applyBorder="1" applyAlignment="1">
      <alignment horizontal="distributed" vertical="center" wrapText="1" justifyLastLine="1" shrinkToFit="1"/>
    </xf>
    <xf numFmtId="0" fontId="5" fillId="0" borderId="4" xfId="1" applyFont="1" applyFill="1" applyBorder="1" applyAlignment="1">
      <alignment horizontal="distributed" vertical="center" shrinkToFit="1"/>
    </xf>
    <xf numFmtId="38" fontId="15" fillId="0" borderId="76" xfId="2" applyFont="1" applyFill="1" applyBorder="1" applyAlignment="1">
      <alignment horizontal="distributed" vertical="center" wrapText="1"/>
    </xf>
    <xf numFmtId="38" fontId="15" fillId="0" borderId="76" xfId="2" applyFont="1" applyFill="1" applyBorder="1" applyAlignment="1">
      <alignment horizontal="distributed" vertical="center" wrapText="1" shrinkToFit="1"/>
    </xf>
    <xf numFmtId="0" fontId="45" fillId="2" borderId="4" xfId="1" applyFont="1" applyFill="1" applyBorder="1" applyAlignment="1">
      <alignment horizontal="distributed" vertical="center"/>
    </xf>
    <xf numFmtId="202" fontId="6" fillId="0" borderId="4" xfId="1" applyNumberFormat="1" applyFont="1" applyFill="1" applyBorder="1" applyAlignment="1">
      <alignment horizontal="right" vertical="center" justifyLastLine="1"/>
    </xf>
    <xf numFmtId="179" fontId="6" fillId="0" borderId="13" xfId="1" applyNumberFormat="1" applyFont="1" applyFill="1" applyBorder="1" applyAlignment="1">
      <alignment vertical="center"/>
    </xf>
    <xf numFmtId="179" fontId="6" fillId="2" borderId="13" xfId="1" applyNumberFormat="1" applyFont="1" applyFill="1" applyBorder="1" applyAlignment="1">
      <alignment vertical="center"/>
    </xf>
    <xf numFmtId="179" fontId="6" fillId="2" borderId="4" xfId="1" applyNumberFormat="1" applyFont="1" applyFill="1" applyBorder="1" applyAlignment="1">
      <alignment vertical="center"/>
    </xf>
    <xf numFmtId="179" fontId="6" fillId="0" borderId="4" xfId="13" applyNumberFormat="1" applyFont="1" applyFill="1" applyBorder="1" applyAlignment="1">
      <alignment horizontal="right" vertical="center"/>
    </xf>
    <xf numFmtId="0" fontId="5" fillId="2" borderId="4" xfId="1" applyFont="1" applyFill="1" applyBorder="1" applyAlignment="1">
      <alignment horizontal="distributed" vertical="center"/>
    </xf>
    <xf numFmtId="179" fontId="17" fillId="0" borderId="4" xfId="1" applyNumberFormat="1" applyFont="1" applyFill="1" applyBorder="1" applyAlignment="1">
      <alignment vertical="center"/>
    </xf>
    <xf numFmtId="0" fontId="60" fillId="0" borderId="4" xfId="1" applyFont="1" applyFill="1" applyBorder="1" applyAlignment="1">
      <alignment horizontal="distributed" vertical="center" wrapText="1"/>
    </xf>
    <xf numFmtId="0" fontId="32" fillId="0" borderId="4" xfId="1" applyFont="1" applyFill="1" applyBorder="1" applyAlignment="1">
      <alignment horizontal="distributed" vertical="center" wrapText="1"/>
    </xf>
    <xf numFmtId="201" fontId="6" fillId="0" borderId="47" xfId="2" applyNumberFormat="1" applyFont="1" applyFill="1" applyBorder="1" applyAlignment="1">
      <alignment vertical="center"/>
    </xf>
    <xf numFmtId="181" fontId="48" fillId="0" borderId="51" xfId="0" applyNumberFormat="1" applyFont="1" applyFill="1" applyBorder="1" applyAlignment="1">
      <alignment horizontal="right" vertical="center"/>
    </xf>
    <xf numFmtId="38" fontId="12" fillId="0" borderId="164" xfId="2" applyFont="1" applyFill="1" applyBorder="1" applyAlignment="1">
      <alignment horizontal="distributed" vertical="center" justifyLastLine="1" shrinkToFit="1"/>
    </xf>
    <xf numFmtId="202" fontId="6" fillId="0" borderId="164" xfId="2" applyNumberFormat="1" applyFont="1" applyFill="1" applyBorder="1" applyAlignment="1">
      <alignment horizontal="right" vertical="center"/>
    </xf>
    <xf numFmtId="0" fontId="12" fillId="0" borderId="4" xfId="1" applyFont="1" applyFill="1" applyBorder="1" applyAlignment="1">
      <alignment horizontal="left" vertical="center" shrinkToFit="1"/>
    </xf>
    <xf numFmtId="188" fontId="6" fillId="0" borderId="4" xfId="2" applyNumberFormat="1" applyFont="1" applyFill="1" applyBorder="1" applyAlignment="1">
      <alignment horizontal="center" vertical="center" shrinkToFit="1"/>
    </xf>
    <xf numFmtId="38" fontId="7" fillId="0" borderId="4" xfId="2" applyFont="1" applyFill="1" applyBorder="1" applyAlignment="1">
      <alignment horizontal="distributed" vertical="center" justifyLastLine="1"/>
    </xf>
    <xf numFmtId="38" fontId="6" fillId="0" borderId="4" xfId="2" applyFont="1" applyFill="1" applyBorder="1" applyAlignment="1">
      <alignment horizontal="center" vertical="center" shrinkToFit="1"/>
    </xf>
    <xf numFmtId="38" fontId="6" fillId="0" borderId="11" xfId="2" applyFont="1" applyFill="1" applyBorder="1" applyAlignment="1">
      <alignment horizontal="distributed" vertical="center" justifyLastLine="1"/>
    </xf>
    <xf numFmtId="184" fontId="6" fillId="0" borderId="0" xfId="2" applyNumberFormat="1" applyFont="1" applyFill="1" applyAlignment="1">
      <alignment vertical="center"/>
    </xf>
    <xf numFmtId="57" fontId="7" fillId="0" borderId="4" xfId="2" quotePrefix="1" applyNumberFormat="1" applyFont="1" applyFill="1" applyBorder="1" applyAlignment="1">
      <alignment horizontal="center" vertical="center" shrinkToFit="1"/>
    </xf>
    <xf numFmtId="57" fontId="5" fillId="0" borderId="4" xfId="2" quotePrefix="1" applyNumberFormat="1" applyFont="1" applyFill="1" applyBorder="1" applyAlignment="1">
      <alignment horizontal="center" vertical="center" shrinkToFit="1"/>
    </xf>
    <xf numFmtId="38" fontId="7" fillId="0" borderId="4" xfId="2" quotePrefix="1" applyFont="1" applyFill="1" applyBorder="1" applyAlignment="1">
      <alignment horizontal="center" vertical="center" shrinkToFit="1"/>
    </xf>
    <xf numFmtId="197" fontId="17" fillId="0" borderId="107" xfId="2" applyNumberFormat="1" applyFont="1" applyFill="1" applyBorder="1" applyAlignment="1">
      <alignment horizontal="center" vertical="center" shrinkToFit="1"/>
    </xf>
    <xf numFmtId="197" fontId="17" fillId="0" borderId="4" xfId="2" applyNumberFormat="1" applyFont="1" applyFill="1" applyBorder="1" applyAlignment="1">
      <alignment horizontal="center" vertical="center" shrinkToFit="1"/>
    </xf>
    <xf numFmtId="197" fontId="17" fillId="0" borderId="105" xfId="2" applyNumberFormat="1" applyFont="1" applyFill="1" applyBorder="1" applyAlignment="1">
      <alignment horizontal="center" vertical="center" shrinkToFit="1"/>
    </xf>
    <xf numFmtId="197" fontId="5" fillId="0" borderId="105" xfId="2" applyNumberFormat="1" applyFont="1" applyFill="1" applyBorder="1" applyAlignment="1">
      <alignment horizontal="center" vertical="center" shrinkToFit="1"/>
    </xf>
    <xf numFmtId="197" fontId="5" fillId="0" borderId="107" xfId="2" applyNumberFormat="1" applyFont="1" applyFill="1" applyBorder="1" applyAlignment="1">
      <alignment horizontal="center" vertical="center" shrinkToFit="1"/>
    </xf>
    <xf numFmtId="184" fontId="5" fillId="0" borderId="0" xfId="2" quotePrefix="1" applyNumberFormat="1" applyFont="1" applyFill="1" applyAlignment="1">
      <alignment vertical="center" shrinkToFit="1"/>
    </xf>
    <xf numFmtId="57" fontId="6" fillId="0" borderId="4" xfId="1" quotePrefix="1" applyNumberFormat="1" applyFont="1" applyFill="1" applyBorder="1" applyAlignment="1">
      <alignment horizontal="center" vertical="center" shrinkToFit="1"/>
    </xf>
    <xf numFmtId="57" fontId="5" fillId="0" borderId="4" xfId="1" applyNumberFormat="1" applyFont="1" applyFill="1" applyBorder="1" applyAlignment="1">
      <alignment horizontal="center" vertical="center" wrapText="1" shrinkToFit="1"/>
    </xf>
    <xf numFmtId="38" fontId="6" fillId="0" borderId="104" xfId="2" applyFont="1" applyFill="1" applyBorder="1" applyAlignment="1">
      <alignment horizontal="distributed" vertical="center" justifyLastLine="1"/>
    </xf>
    <xf numFmtId="0" fontId="12" fillId="0" borderId="0" xfId="1" applyFont="1" applyFill="1" applyBorder="1" applyAlignment="1">
      <alignment horizontal="distributed" vertical="center" wrapText="1" shrinkToFit="1"/>
    </xf>
    <xf numFmtId="0" fontId="5" fillId="0" borderId="0" xfId="1" applyFont="1" applyFill="1" applyBorder="1" applyAlignment="1">
      <alignment vertical="center" wrapText="1" shrinkToFit="1"/>
    </xf>
    <xf numFmtId="38" fontId="6" fillId="0" borderId="4" xfId="2" applyFont="1" applyFill="1" applyBorder="1" applyAlignment="1">
      <alignment horizontal="distributed" vertical="center" justifyLastLine="1"/>
    </xf>
    <xf numFmtId="38" fontId="6" fillId="0" borderId="77" xfId="2" applyFont="1" applyFill="1" applyBorder="1" applyAlignment="1">
      <alignment horizontal="distributed" vertical="center" shrinkToFit="1"/>
    </xf>
    <xf numFmtId="38" fontId="12" fillId="0" borderId="47" xfId="2" applyFont="1" applyFill="1" applyBorder="1" applyAlignment="1">
      <alignment horizontal="distributed" vertical="center" shrinkToFit="1"/>
    </xf>
    <xf numFmtId="179" fontId="6" fillId="0" borderId="4" xfId="2" applyNumberFormat="1" applyFont="1" applyFill="1" applyBorder="1" applyAlignment="1">
      <alignment vertical="center" shrinkToFit="1"/>
    </xf>
    <xf numFmtId="38" fontId="6" fillId="0" borderId="4" xfId="2" applyFont="1" applyFill="1" applyBorder="1" applyAlignment="1">
      <alignment horizontal="distributed" vertical="center" justifyLastLine="1" shrinkToFit="1"/>
    </xf>
    <xf numFmtId="38" fontId="5" fillId="0" borderId="4" xfId="2" applyFont="1" applyFill="1" applyBorder="1" applyAlignment="1">
      <alignment horizontal="distributed" vertical="center" wrapText="1" justifyLastLine="1"/>
    </xf>
    <xf numFmtId="38" fontId="6" fillId="0" borderId="3" xfId="2" applyFont="1" applyFill="1" applyBorder="1" applyAlignment="1">
      <alignment horizontal="distributed" vertical="center" justifyLastLine="1" shrinkToFit="1"/>
    </xf>
    <xf numFmtId="38" fontId="6" fillId="0" borderId="158" xfId="2" applyFont="1" applyFill="1" applyBorder="1" applyAlignment="1">
      <alignment vertical="center" shrinkToFit="1"/>
    </xf>
    <xf numFmtId="38" fontId="6" fillId="0" borderId="159" xfId="2" applyFont="1" applyFill="1" applyBorder="1" applyAlignment="1">
      <alignment vertical="center" shrinkToFit="1"/>
    </xf>
    <xf numFmtId="184" fontId="6" fillId="0" borderId="159" xfId="2" applyNumberFormat="1" applyFont="1" applyFill="1" applyBorder="1" applyAlignment="1">
      <alignment vertical="center" shrinkToFit="1"/>
    </xf>
    <xf numFmtId="38" fontId="5" fillId="0" borderId="4" xfId="2" applyFont="1" applyFill="1" applyBorder="1" applyAlignment="1">
      <alignment horizontal="distributed" vertical="center" wrapText="1" justifyLastLine="1" shrinkToFit="1"/>
    </xf>
    <xf numFmtId="197" fontId="17" fillId="0" borderId="4" xfId="2" quotePrefix="1" applyNumberFormat="1" applyFont="1" applyFill="1" applyBorder="1" applyAlignment="1">
      <alignment horizontal="center" vertical="center" wrapText="1" shrinkToFit="1"/>
    </xf>
    <xf numFmtId="0" fontId="12" fillId="0" borderId="4" xfId="1" applyFont="1" applyFill="1" applyBorder="1" applyAlignment="1">
      <alignment horizontal="distributed" vertical="center" wrapText="1"/>
    </xf>
    <xf numFmtId="38" fontId="12" fillId="0" borderId="4" xfId="2" applyFont="1" applyFill="1" applyBorder="1" applyAlignment="1">
      <alignment horizontal="distributed" vertical="center" wrapText="1"/>
    </xf>
    <xf numFmtId="38" fontId="16" fillId="0" borderId="4" xfId="2" applyFont="1" applyFill="1" applyBorder="1" applyAlignment="1">
      <alignment horizontal="distributed" vertical="center"/>
    </xf>
    <xf numFmtId="0" fontId="6" fillId="0" borderId="160" xfId="1" applyFont="1" applyFill="1" applyBorder="1" applyAlignment="1">
      <alignment horizontal="center" vertical="center" shrinkToFit="1"/>
    </xf>
    <xf numFmtId="38" fontId="16" fillId="0" borderId="84" xfId="2" applyFont="1" applyFill="1" applyBorder="1" applyAlignment="1">
      <alignment horizontal="distributed" vertical="center" justifyLastLine="1"/>
    </xf>
    <xf numFmtId="38" fontId="56" fillId="0" borderId="84" xfId="2" applyFont="1" applyFill="1" applyBorder="1" applyAlignment="1">
      <alignment horizontal="left" vertical="center" shrinkToFit="1"/>
    </xf>
    <xf numFmtId="184" fontId="17" fillId="0" borderId="159" xfId="2" applyNumberFormat="1" applyFont="1" applyFill="1" applyBorder="1" applyAlignment="1">
      <alignment vertical="center" shrinkToFit="1"/>
    </xf>
    <xf numFmtId="38" fontId="56" fillId="0" borderId="159" xfId="2" applyFont="1" applyFill="1" applyBorder="1" applyAlignment="1">
      <alignment horizontal="left" vertical="center" shrinkToFit="1"/>
    </xf>
    <xf numFmtId="38" fontId="5" fillId="0" borderId="159" xfId="2" applyNumberFormat="1" applyFont="1" applyFill="1" applyBorder="1" applyAlignment="1">
      <alignment horizontal="left" vertical="center" shrinkToFit="1"/>
    </xf>
    <xf numFmtId="184" fontId="17" fillId="0" borderId="4" xfId="2" applyNumberFormat="1" applyFont="1" applyFill="1" applyBorder="1" applyAlignment="1">
      <alignment horizontal="distributed" vertical="center" justifyLastLine="1" shrinkToFit="1"/>
    </xf>
    <xf numFmtId="196" fontId="17" fillId="0" borderId="12" xfId="2" applyNumberFormat="1" applyFont="1" applyFill="1" applyBorder="1" applyAlignment="1">
      <alignment horizontal="right" vertical="center" shrinkToFit="1"/>
    </xf>
    <xf numFmtId="190" fontId="5" fillId="0" borderId="4" xfId="1" applyNumberFormat="1" applyFont="1" applyFill="1" applyBorder="1" applyAlignment="1">
      <alignment horizontal="right" vertical="center" wrapText="1"/>
    </xf>
    <xf numFmtId="38" fontId="17" fillId="0" borderId="4" xfId="2" applyFont="1" applyFill="1" applyBorder="1" applyAlignment="1">
      <alignment horizontal="center" vertical="center"/>
    </xf>
    <xf numFmtId="38" fontId="91" fillId="0" borderId="0" xfId="2" applyFont="1" applyFill="1" applyBorder="1" applyAlignment="1">
      <alignment vertical="center"/>
    </xf>
    <xf numFmtId="38" fontId="65" fillId="0" borderId="4" xfId="2" applyFont="1" applyFill="1" applyBorder="1" applyAlignment="1">
      <alignment vertical="center"/>
    </xf>
    <xf numFmtId="40" fontId="65" fillId="0" borderId="4" xfId="2" applyNumberFormat="1" applyFont="1" applyFill="1" applyBorder="1" applyAlignment="1">
      <alignment vertical="center"/>
    </xf>
    <xf numFmtId="38" fontId="79" fillId="0" borderId="4" xfId="2" applyFont="1" applyFill="1" applyBorder="1" applyAlignment="1">
      <alignment vertical="center"/>
    </xf>
    <xf numFmtId="38" fontId="56" fillId="0" borderId="4" xfId="2" applyFont="1" applyFill="1" applyBorder="1" applyAlignment="1">
      <alignment horizontal="center" vertical="center"/>
    </xf>
    <xf numFmtId="49" fontId="65" fillId="0" borderId="0" xfId="2" applyNumberFormat="1" applyFont="1" applyFill="1" applyAlignment="1">
      <alignment vertical="center"/>
    </xf>
    <xf numFmtId="38" fontId="56" fillId="0" borderId="4" xfId="2" applyFont="1" applyFill="1" applyBorder="1" applyAlignment="1">
      <alignment horizontal="center" vertical="center" justifyLastLine="1"/>
    </xf>
    <xf numFmtId="49" fontId="56" fillId="0" borderId="4" xfId="2" applyNumberFormat="1" applyFont="1" applyFill="1" applyBorder="1" applyAlignment="1">
      <alignment horizontal="center" vertical="center" shrinkToFit="1"/>
    </xf>
    <xf numFmtId="38" fontId="65" fillId="0" borderId="0" xfId="2" quotePrefix="1" applyFont="1" applyFill="1" applyAlignment="1">
      <alignment vertical="center"/>
    </xf>
    <xf numFmtId="38" fontId="91" fillId="0" borderId="0" xfId="2" applyFont="1" applyFill="1" applyAlignment="1">
      <alignment vertical="center"/>
    </xf>
    <xf numFmtId="0" fontId="92" fillId="0" borderId="0" xfId="0" applyFont="1" applyAlignment="1">
      <alignment vertical="center"/>
    </xf>
    <xf numFmtId="38" fontId="37" fillId="0" borderId="0" xfId="2" applyFont="1" applyFill="1" applyBorder="1" applyAlignment="1">
      <alignment vertical="center"/>
    </xf>
    <xf numFmtId="0" fontId="12" fillId="0" borderId="140" xfId="1" applyFont="1" applyFill="1" applyBorder="1" applyAlignment="1">
      <alignment horizontal="distributed" vertical="center"/>
    </xf>
    <xf numFmtId="41" fontId="93" fillId="0" borderId="9" xfId="1" applyNumberFormat="1" applyFont="1" applyFill="1" applyBorder="1" applyAlignment="1">
      <alignment horizontal="right" vertical="center"/>
    </xf>
    <xf numFmtId="41" fontId="93" fillId="0" borderId="0" xfId="1" applyNumberFormat="1" applyFont="1" applyFill="1" applyBorder="1" applyAlignment="1">
      <alignment horizontal="right" vertical="center"/>
    </xf>
    <xf numFmtId="41" fontId="93" fillId="0" borderId="0" xfId="1" quotePrefix="1" applyNumberFormat="1" applyFont="1" applyFill="1" applyBorder="1" applyAlignment="1">
      <alignment horizontal="right" vertical="center"/>
    </xf>
    <xf numFmtId="0" fontId="65" fillId="0" borderId="157" xfId="1" applyFont="1" applyFill="1" applyBorder="1" applyAlignment="1">
      <alignment horizontal="left" vertical="center"/>
    </xf>
    <xf numFmtId="0" fontId="93" fillId="0" borderId="0" xfId="1" applyFont="1" applyFill="1" applyAlignment="1">
      <alignment horizontal="distributed" vertical="center" shrinkToFit="1"/>
    </xf>
    <xf numFmtId="0" fontId="65" fillId="0" borderId="0" xfId="1" applyFont="1" applyFill="1" applyAlignment="1">
      <alignment horizontal="center" vertical="center" shrinkToFit="1"/>
    </xf>
    <xf numFmtId="0" fontId="65" fillId="0" borderId="157" xfId="1" applyFont="1" applyFill="1" applyBorder="1" applyAlignment="1">
      <alignment horizontal="center" vertical="center" shrinkToFit="1"/>
    </xf>
    <xf numFmtId="49" fontId="6" fillId="0" borderId="0" xfId="2" applyNumberFormat="1" applyFont="1" applyFill="1" applyAlignment="1">
      <alignment vertical="center"/>
    </xf>
    <xf numFmtId="49" fontId="79" fillId="0" borderId="0" xfId="2" applyNumberFormat="1" applyFont="1" applyFill="1" applyAlignment="1">
      <alignment vertical="center"/>
    </xf>
    <xf numFmtId="0" fontId="79" fillId="0" borderId="4" xfId="1" applyFont="1" applyFill="1" applyBorder="1" applyAlignment="1">
      <alignment horizontal="distributed" vertical="center" justifyLastLine="1"/>
    </xf>
    <xf numFmtId="38" fontId="65" fillId="0" borderId="4" xfId="13" applyFont="1" applyFill="1" applyBorder="1" applyAlignment="1">
      <alignment horizontal="right" vertical="center"/>
    </xf>
    <xf numFmtId="38" fontId="12" fillId="0" borderId="0" xfId="2" applyFont="1" applyFill="1" applyBorder="1" applyAlignment="1">
      <alignment wrapText="1"/>
    </xf>
    <xf numFmtId="38" fontId="79" fillId="0" borderId="0" xfId="2" applyFont="1" applyFill="1" applyBorder="1" applyAlignment="1">
      <alignment horizontal="right" vertical="center"/>
    </xf>
    <xf numFmtId="0" fontId="90" fillId="0" borderId="4" xfId="0" applyFont="1" applyFill="1" applyBorder="1" applyAlignment="1">
      <alignment horizontal="distributed" vertical="center" wrapText="1" justifyLastLine="1"/>
    </xf>
    <xf numFmtId="38" fontId="6" fillId="0" borderId="4" xfId="2" applyFont="1" applyFill="1" applyBorder="1" applyAlignment="1">
      <alignment horizontal="distributed" vertical="center" justifyLastLine="1"/>
    </xf>
    <xf numFmtId="38" fontId="65" fillId="0" borderId="4" xfId="2" applyFont="1" applyFill="1" applyBorder="1" applyAlignment="1">
      <alignment horizontal="center" vertical="center"/>
    </xf>
    <xf numFmtId="38" fontId="79" fillId="0" borderId="4" xfId="2" applyFont="1" applyFill="1" applyBorder="1" applyAlignment="1">
      <alignment horizontal="center" vertical="center" shrinkToFit="1"/>
    </xf>
    <xf numFmtId="38" fontId="79" fillId="0" borderId="4" xfId="2" applyFont="1" applyFill="1" applyBorder="1" applyAlignment="1">
      <alignment horizontal="center" vertical="center"/>
    </xf>
    <xf numFmtId="0" fontId="70" fillId="0" borderId="0" xfId="1" applyFont="1" applyFill="1" applyAlignment="1">
      <alignment vertical="center"/>
    </xf>
    <xf numFmtId="0" fontId="65" fillId="0" borderId="4" xfId="0" applyFont="1" applyFill="1" applyBorder="1" applyAlignment="1">
      <alignment horizontal="distributed" vertical="center" wrapText="1" justifyLastLine="1"/>
    </xf>
    <xf numFmtId="0" fontId="6" fillId="0" borderId="4" xfId="1" applyFont="1" applyFill="1" applyBorder="1" applyAlignment="1">
      <alignment horizontal="distributed" vertical="center"/>
    </xf>
    <xf numFmtId="0" fontId="18" fillId="0" borderId="0" xfId="5" applyFont="1" applyAlignment="1">
      <alignment vertical="center"/>
    </xf>
    <xf numFmtId="38" fontId="6" fillId="0" borderId="4" xfId="2" applyFont="1" applyFill="1" applyBorder="1" applyAlignment="1">
      <alignment horizontal="center" vertical="center"/>
    </xf>
    <xf numFmtId="0" fontId="7" fillId="0" borderId="0" xfId="1" applyFont="1" applyFill="1" applyAlignment="1">
      <alignment horizontal="left" vertical="center"/>
    </xf>
    <xf numFmtId="38" fontId="5" fillId="0" borderId="4" xfId="2" applyFont="1" applyFill="1" applyBorder="1" applyAlignment="1">
      <alignment horizontal="distributed" vertical="center"/>
    </xf>
    <xf numFmtId="179" fontId="6" fillId="0" borderId="4" xfId="2" applyNumberFormat="1" applyFont="1" applyFill="1" applyBorder="1" applyAlignment="1">
      <alignment vertical="center"/>
    </xf>
    <xf numFmtId="179" fontId="6" fillId="0" borderId="4" xfId="2" applyNumberFormat="1" applyFont="1" applyFill="1" applyBorder="1" applyAlignment="1">
      <alignment vertical="center" shrinkToFit="1"/>
    </xf>
    <xf numFmtId="38" fontId="6" fillId="0" borderId="4" xfId="2" applyFont="1" applyFill="1" applyBorder="1" applyAlignment="1">
      <alignment horizontal="distributed" vertical="center"/>
    </xf>
    <xf numFmtId="38" fontId="5" fillId="0" borderId="4" xfId="2" applyFont="1" applyFill="1" applyBorder="1" applyAlignment="1">
      <alignment horizontal="distributed" vertical="center" wrapText="1" justifyLastLine="1"/>
    </xf>
    <xf numFmtId="0" fontId="5" fillId="0" borderId="4" xfId="1" applyFont="1" applyFill="1" applyBorder="1" applyAlignment="1">
      <alignment horizontal="center" vertical="center"/>
    </xf>
    <xf numFmtId="0" fontId="5" fillId="0" borderId="4" xfId="0" applyFont="1" applyFill="1" applyBorder="1" applyAlignment="1">
      <alignment horizontal="distributed" vertical="center" wrapText="1" justifyLastLine="1"/>
    </xf>
    <xf numFmtId="179" fontId="6" fillId="0" borderId="4" xfId="2" applyNumberFormat="1" applyFont="1" applyFill="1" applyBorder="1" applyAlignment="1">
      <alignment horizontal="distributed" vertical="center" wrapText="1" justifyLastLine="1"/>
    </xf>
    <xf numFmtId="38" fontId="6" fillId="0" borderId="4" xfId="2" applyFont="1" applyFill="1" applyBorder="1" applyAlignment="1">
      <alignment horizontal="center" vertical="center" wrapText="1" shrinkToFit="1"/>
    </xf>
    <xf numFmtId="0" fontId="79" fillId="0" borderId="0" xfId="1" applyFont="1" applyFill="1" applyAlignment="1">
      <alignment horizontal="center" vertical="center"/>
    </xf>
    <xf numFmtId="0" fontId="65" fillId="0" borderId="0" xfId="1" applyFont="1" applyFill="1" applyAlignment="1">
      <alignment horizontal="left" vertical="center"/>
    </xf>
    <xf numFmtId="0" fontId="79" fillId="0" borderId="0" xfId="1" applyFont="1" applyFill="1" applyAlignment="1">
      <alignment vertical="center"/>
    </xf>
    <xf numFmtId="0" fontId="91" fillId="0" borderId="0" xfId="1" applyFont="1" applyFill="1" applyAlignment="1">
      <alignment vertical="center"/>
    </xf>
    <xf numFmtId="38" fontId="79" fillId="0" borderId="0" xfId="2" applyFont="1" applyFill="1" applyAlignment="1">
      <alignment vertical="center"/>
    </xf>
    <xf numFmtId="38" fontId="79" fillId="0" borderId="0" xfId="2" applyFont="1" applyFill="1" applyBorder="1" applyAlignment="1">
      <alignment vertical="center"/>
    </xf>
    <xf numFmtId="38" fontId="6" fillId="0" borderId="0" xfId="2" applyFont="1" applyFill="1" applyAlignment="1">
      <alignment vertical="center"/>
    </xf>
    <xf numFmtId="0" fontId="65" fillId="0" borderId="0" xfId="1" applyFont="1" applyFill="1" applyAlignment="1">
      <alignment vertical="center"/>
    </xf>
    <xf numFmtId="0" fontId="65" fillId="0" borderId="4" xfId="1" applyFont="1" applyFill="1" applyBorder="1" applyAlignment="1">
      <alignment horizontal="distributed" vertical="center" justifyLastLine="1"/>
    </xf>
    <xf numFmtId="0" fontId="65" fillId="0" borderId="0" xfId="1" applyFont="1" applyFill="1" applyBorder="1" applyAlignment="1">
      <alignment horizontal="center" shrinkToFit="1"/>
    </xf>
    <xf numFmtId="38" fontId="65" fillId="0" borderId="0" xfId="2" applyFont="1" applyFill="1" applyBorder="1" applyAlignment="1">
      <alignment horizontal="right" vertical="center"/>
    </xf>
    <xf numFmtId="38" fontId="65" fillId="0" borderId="0" xfId="2" applyFont="1" applyFill="1" applyBorder="1" applyAlignment="1">
      <alignment vertical="center"/>
    </xf>
    <xf numFmtId="38" fontId="8" fillId="0" borderId="0" xfId="2" applyFont="1" applyFill="1" applyAlignment="1">
      <alignment vertical="center"/>
    </xf>
    <xf numFmtId="38" fontId="8" fillId="0" borderId="0" xfId="2" applyFont="1" applyFill="1" applyBorder="1" applyAlignment="1">
      <alignment vertical="center"/>
    </xf>
    <xf numFmtId="0" fontId="65" fillId="0" borderId="167" xfId="1" applyFont="1" applyFill="1" applyBorder="1" applyAlignment="1">
      <alignment horizontal="distributed" vertical="center" justifyLastLine="1"/>
    </xf>
    <xf numFmtId="0" fontId="65" fillId="0" borderId="152" xfId="1" applyFont="1" applyFill="1" applyBorder="1" applyAlignment="1">
      <alignment horizontal="distributed" vertical="center" justifyLastLine="1"/>
    </xf>
    <xf numFmtId="38" fontId="70" fillId="0" borderId="0" xfId="2" applyFont="1" applyFill="1" applyAlignment="1">
      <alignment vertical="center"/>
    </xf>
    <xf numFmtId="0" fontId="65" fillId="0" borderId="0" xfId="1" applyFont="1" applyFill="1" applyBorder="1" applyAlignment="1">
      <alignment horizontal="center" vertical="center" shrinkToFit="1"/>
    </xf>
    <xf numFmtId="38" fontId="5" fillId="0" borderId="167" xfId="2" applyFont="1" applyFill="1" applyBorder="1" applyAlignment="1">
      <alignment horizontal="distributed" vertical="center" wrapText="1" justifyLastLine="1"/>
    </xf>
    <xf numFmtId="38" fontId="6" fillId="0" borderId="163" xfId="2" applyFont="1" applyFill="1" applyBorder="1" applyAlignment="1">
      <alignment horizontal="distributed" vertical="center" justifyLastLine="1"/>
    </xf>
    <xf numFmtId="38" fontId="6" fillId="0" borderId="163" xfId="2" applyFont="1" applyFill="1" applyBorder="1" applyAlignment="1">
      <alignment horizontal="distributed" vertical="center"/>
    </xf>
    <xf numFmtId="183" fontId="6" fillId="0" borderId="0" xfId="1" applyNumberFormat="1" applyFont="1" applyFill="1" applyBorder="1" applyAlignment="1">
      <alignment horizontal="right" vertical="center"/>
    </xf>
    <xf numFmtId="38" fontId="6" fillId="0" borderId="9" xfId="2" applyFont="1" applyFill="1" applyBorder="1" applyAlignment="1">
      <alignment horizontal="distributed" vertical="center" wrapText="1" justifyLastLine="1"/>
    </xf>
    <xf numFmtId="38" fontId="6" fillId="0" borderId="9" xfId="2" applyFont="1" applyFill="1" applyBorder="1" applyAlignment="1">
      <alignment vertical="center" wrapText="1"/>
    </xf>
    <xf numFmtId="0" fontId="5" fillId="0" borderId="0" xfId="0" applyFont="1" applyFill="1" applyBorder="1" applyAlignment="1">
      <alignment horizontal="left" vertical="center"/>
    </xf>
    <xf numFmtId="0" fontId="5" fillId="0" borderId="0" xfId="1" applyFont="1" applyAlignment="1">
      <alignment vertical="center"/>
    </xf>
    <xf numFmtId="38" fontId="79" fillId="0" borderId="4" xfId="2" applyFont="1" applyFill="1" applyBorder="1" applyAlignment="1">
      <alignment horizontal="center" vertical="center"/>
    </xf>
    <xf numFmtId="38" fontId="79" fillId="0" borderId="4" xfId="2" applyFont="1" applyFill="1" applyBorder="1" applyAlignment="1">
      <alignment horizontal="center" vertical="center" shrinkToFit="1"/>
    </xf>
    <xf numFmtId="0" fontId="21" fillId="0" borderId="0" xfId="1" applyFont="1" applyFill="1" applyAlignment="1">
      <alignment vertical="center" wrapText="1"/>
    </xf>
    <xf numFmtId="38" fontId="70" fillId="0" borderId="0" xfId="2" applyFont="1" applyAlignment="1">
      <alignment vertical="center"/>
    </xf>
    <xf numFmtId="38" fontId="8" fillId="0" borderId="167" xfId="2" applyFont="1" applyFill="1" applyBorder="1" applyAlignment="1">
      <alignment horizontal="distributed" vertical="center" justifyLastLine="1"/>
    </xf>
    <xf numFmtId="38" fontId="6" fillId="0" borderId="183" xfId="2" applyFont="1" applyFill="1" applyBorder="1" applyAlignment="1">
      <alignment horizontal="distributed" vertical="center"/>
    </xf>
    <xf numFmtId="38" fontId="6" fillId="0" borderId="184" xfId="2" applyFont="1" applyFill="1" applyBorder="1" applyAlignment="1">
      <alignment horizontal="distributed" vertical="center"/>
    </xf>
    <xf numFmtId="38" fontId="7" fillId="0" borderId="182" xfId="2" applyFont="1" applyFill="1" applyBorder="1" applyAlignment="1">
      <alignment horizontal="distributed" vertical="center" justifyLastLine="1"/>
    </xf>
    <xf numFmtId="40" fontId="65" fillId="0" borderId="0" xfId="2" applyNumberFormat="1" applyFont="1" applyFill="1" applyBorder="1" applyAlignment="1">
      <alignment vertical="center"/>
    </xf>
    <xf numFmtId="196" fontId="7" fillId="0" borderId="47" xfId="2" applyNumberFormat="1" applyFont="1" applyFill="1" applyBorder="1" applyAlignment="1">
      <alignment horizontal="right" vertical="center"/>
    </xf>
    <xf numFmtId="179" fontId="7" fillId="0" borderId="0" xfId="2" applyNumberFormat="1" applyFont="1" applyFill="1" applyBorder="1" applyAlignment="1">
      <alignment horizontal="right" vertical="center"/>
    </xf>
    <xf numFmtId="38" fontId="56" fillId="0" borderId="0" xfId="2" applyFont="1" applyFill="1" applyBorder="1" applyAlignment="1">
      <alignment horizontal="center" vertical="center"/>
    </xf>
    <xf numFmtId="0" fontId="65" fillId="0" borderId="188" xfId="1" applyFont="1" applyFill="1" applyBorder="1" applyAlignment="1">
      <alignment horizontal="distributed" vertical="center" justifyLastLine="1"/>
    </xf>
    <xf numFmtId="204" fontId="65" fillId="0" borderId="185" xfId="1" applyNumberFormat="1" applyFont="1" applyFill="1" applyBorder="1" applyAlignment="1">
      <alignment horizontal="right"/>
    </xf>
    <xf numFmtId="0" fontId="65" fillId="0" borderId="189" xfId="1" applyFont="1" applyFill="1" applyBorder="1" applyAlignment="1">
      <alignment horizontal="right"/>
    </xf>
    <xf numFmtId="38" fontId="15" fillId="0" borderId="4" xfId="2" applyFont="1" applyFill="1" applyBorder="1" applyAlignment="1">
      <alignment horizontal="center" vertical="center" wrapText="1"/>
    </xf>
    <xf numFmtId="210" fontId="6" fillId="0" borderId="4" xfId="2" applyNumberFormat="1" applyFont="1" applyFill="1" applyBorder="1" applyAlignment="1">
      <alignment horizontal="right" vertical="center" shrinkToFit="1"/>
    </xf>
    <xf numFmtId="210" fontId="6" fillId="0" borderId="0" xfId="2" applyNumberFormat="1" applyFont="1" applyFill="1" applyAlignment="1">
      <alignment horizontal="right" vertical="center"/>
    </xf>
    <xf numFmtId="179" fontId="6" fillId="0" borderId="4" xfId="0" applyNumberFormat="1" applyFont="1" applyFill="1" applyBorder="1" applyAlignment="1">
      <alignment vertical="center"/>
    </xf>
    <xf numFmtId="179" fontId="6" fillId="0" borderId="0" xfId="2" applyNumberFormat="1" applyFont="1" applyFill="1" applyAlignment="1">
      <alignment vertical="center"/>
    </xf>
    <xf numFmtId="201" fontId="6" fillId="0" borderId="167" xfId="13" applyNumberFormat="1" applyFont="1" applyFill="1" applyBorder="1" applyAlignment="1">
      <alignment vertical="center"/>
    </xf>
    <xf numFmtId="201" fontId="6" fillId="0" borderId="4" xfId="13" applyNumberFormat="1" applyFont="1" applyFill="1" applyBorder="1" applyAlignment="1">
      <alignment vertical="center"/>
    </xf>
    <xf numFmtId="49" fontId="65" fillId="0" borderId="0" xfId="2" quotePrefix="1" applyNumberFormat="1" applyFont="1" applyFill="1" applyAlignment="1">
      <alignment vertical="center"/>
    </xf>
    <xf numFmtId="49" fontId="65" fillId="0" borderId="186" xfId="0" applyNumberFormat="1" applyFont="1" applyFill="1" applyBorder="1" applyAlignment="1">
      <alignment horizontal="center" vertical="center" wrapText="1" justifyLastLine="1"/>
    </xf>
    <xf numFmtId="0" fontId="65" fillId="0" borderId="4" xfId="0" applyFont="1" applyFill="1" applyBorder="1" applyAlignment="1">
      <alignment horizontal="center" vertical="center" wrapText="1" justifyLastLine="1"/>
    </xf>
    <xf numFmtId="38" fontId="65" fillId="0" borderId="186" xfId="2" applyFont="1" applyFill="1" applyBorder="1" applyAlignment="1">
      <alignment horizontal="center" vertical="center" wrapText="1" justifyLastLine="1" shrinkToFit="1"/>
    </xf>
    <xf numFmtId="179" fontId="65" fillId="0" borderId="4" xfId="2" applyNumberFormat="1" applyFont="1" applyFill="1" applyBorder="1" applyAlignment="1">
      <alignment vertical="center"/>
    </xf>
    <xf numFmtId="181" fontId="65" fillId="0" borderId="4" xfId="2" applyNumberFormat="1" applyFont="1" applyFill="1" applyBorder="1" applyAlignment="1">
      <alignment vertical="center"/>
    </xf>
    <xf numFmtId="38" fontId="65" fillId="0" borderId="4" xfId="2" applyFont="1" applyFill="1" applyBorder="1" applyAlignment="1">
      <alignment horizontal="center" vertical="center" justifyLastLine="1" shrinkToFit="1"/>
    </xf>
    <xf numFmtId="38" fontId="65" fillId="0" borderId="4" xfId="2" applyFont="1" applyFill="1" applyBorder="1" applyAlignment="1">
      <alignment horizontal="center" vertical="center" wrapText="1" justifyLastLine="1" shrinkToFit="1"/>
    </xf>
    <xf numFmtId="38" fontId="65" fillId="0" borderId="4" xfId="2" applyFont="1" applyFill="1" applyBorder="1" applyAlignment="1">
      <alignment horizontal="distributed" vertical="center"/>
    </xf>
    <xf numFmtId="38" fontId="79" fillId="0" borderId="4" xfId="2" applyFont="1" applyFill="1" applyBorder="1" applyAlignment="1">
      <alignment horizontal="center" vertical="center" wrapText="1"/>
    </xf>
    <xf numFmtId="38" fontId="90" fillId="0" borderId="4" xfId="2" applyFont="1" applyFill="1" applyBorder="1" applyAlignment="1">
      <alignment horizontal="center" vertical="center" wrapText="1" shrinkToFit="1"/>
    </xf>
    <xf numFmtId="38" fontId="65" fillId="0" borderId="4" xfId="2" applyFont="1" applyFill="1" applyBorder="1" applyAlignment="1">
      <alignment horizontal="center" vertical="center" wrapText="1"/>
    </xf>
    <xf numFmtId="38" fontId="65" fillId="0" borderId="4" xfId="2" applyFont="1" applyFill="1" applyBorder="1" applyAlignment="1">
      <alignment horizontal="center" vertical="center" wrapText="1" shrinkToFit="1"/>
    </xf>
    <xf numFmtId="179" fontId="6" fillId="0" borderId="0" xfId="1" applyNumberFormat="1" applyFont="1" applyFill="1" applyAlignment="1">
      <alignment vertical="center"/>
    </xf>
    <xf numFmtId="179" fontId="9" fillId="0" borderId="0" xfId="1" applyNumberFormat="1" applyFont="1" applyFill="1" applyAlignment="1">
      <alignment vertical="center"/>
    </xf>
    <xf numFmtId="0" fontId="65" fillId="0" borderId="4" xfId="1" applyFont="1" applyFill="1" applyBorder="1" applyAlignment="1">
      <alignment vertical="center"/>
    </xf>
    <xf numFmtId="38" fontId="7" fillId="0" borderId="4" xfId="13" applyFont="1" applyFill="1" applyBorder="1" applyAlignment="1">
      <alignment vertical="center" shrinkToFit="1"/>
    </xf>
    <xf numFmtId="0" fontId="92" fillId="0" borderId="4" xfId="0" applyFont="1" applyBorder="1" applyAlignment="1">
      <alignment horizontal="center"/>
    </xf>
    <xf numFmtId="38" fontId="65" fillId="0" borderId="4" xfId="2" applyFont="1" applyFill="1" applyBorder="1" applyAlignment="1">
      <alignment horizontal="center" vertical="center" shrinkToFit="1"/>
    </xf>
    <xf numFmtId="0" fontId="65" fillId="0" borderId="4" xfId="1" applyFont="1" applyFill="1" applyBorder="1" applyAlignment="1">
      <alignment horizontal="center" vertical="center"/>
    </xf>
    <xf numFmtId="0" fontId="108" fillId="0" borderId="4" xfId="1" applyFont="1" applyFill="1" applyBorder="1" applyAlignment="1">
      <alignment horizontal="left" vertical="center" wrapText="1"/>
    </xf>
    <xf numFmtId="0" fontId="65" fillId="0" borderId="4" xfId="1" applyFont="1" applyFill="1" applyBorder="1" applyAlignment="1">
      <alignment horizontal="center" vertical="center" wrapText="1" shrinkToFit="1"/>
    </xf>
    <xf numFmtId="177" fontId="65" fillId="0" borderId="4" xfId="1" applyNumberFormat="1" applyFont="1" applyFill="1" applyBorder="1" applyAlignment="1">
      <alignment horizontal="right" vertical="center"/>
    </xf>
    <xf numFmtId="0" fontId="110" fillId="0" borderId="0" xfId="1" applyFont="1" applyFill="1" applyAlignment="1">
      <alignment vertical="center"/>
    </xf>
    <xf numFmtId="38" fontId="65" fillId="0" borderId="4" xfId="2" applyFont="1" applyFill="1" applyBorder="1" applyAlignment="1">
      <alignment horizontal="left" vertical="center" wrapText="1" shrinkToFit="1"/>
    </xf>
    <xf numFmtId="0" fontId="65" fillId="0" borderId="4" xfId="1" applyFont="1" applyFill="1" applyBorder="1" applyAlignment="1">
      <alignment horizontal="left" vertical="center" wrapText="1" shrinkToFit="1"/>
    </xf>
    <xf numFmtId="0" fontId="108" fillId="0" borderId="4" xfId="1" applyFont="1" applyFill="1" applyBorder="1" applyAlignment="1">
      <alignment horizontal="left" vertical="center" wrapText="1" shrinkToFit="1"/>
    </xf>
    <xf numFmtId="179" fontId="5" fillId="0" borderId="4" xfId="1" applyNumberFormat="1" applyFont="1" applyFill="1" applyBorder="1" applyAlignment="1">
      <alignment horizontal="center" vertical="center" wrapText="1"/>
    </xf>
    <xf numFmtId="179" fontId="5" fillId="0" borderId="4" xfId="1" applyNumberFormat="1" applyFont="1" applyFill="1" applyBorder="1" applyAlignment="1">
      <alignment horizontal="center" vertical="center" wrapText="1" shrinkToFit="1"/>
    </xf>
    <xf numFmtId="40" fontId="111" fillId="0" borderId="4" xfId="2" applyNumberFormat="1" applyFont="1" applyFill="1" applyBorder="1" applyAlignment="1">
      <alignment vertical="center"/>
    </xf>
    <xf numFmtId="38" fontId="111" fillId="0" borderId="4" xfId="2" applyFont="1" applyFill="1" applyBorder="1" applyAlignment="1">
      <alignment vertical="center"/>
    </xf>
    <xf numFmtId="38" fontId="112" fillId="0" borderId="4" xfId="2" applyFont="1" applyFill="1" applyBorder="1" applyAlignment="1">
      <alignment vertical="center"/>
    </xf>
    <xf numFmtId="38" fontId="113" fillId="0" borderId="4" xfId="2" applyFont="1" applyFill="1" applyBorder="1" applyAlignment="1">
      <alignment horizontal="center" vertical="center"/>
    </xf>
    <xf numFmtId="179" fontId="113" fillId="0" borderId="4" xfId="2" applyNumberFormat="1" applyFont="1" applyFill="1" applyBorder="1" applyAlignment="1">
      <alignment horizontal="right" vertical="center"/>
    </xf>
    <xf numFmtId="38" fontId="113" fillId="0" borderId="4" xfId="2" applyFont="1" applyFill="1" applyBorder="1" applyAlignment="1">
      <alignment horizontal="center" vertical="center" wrapText="1"/>
    </xf>
    <xf numFmtId="38" fontId="113" fillId="0" borderId="4" xfId="2" applyFont="1" applyFill="1" applyBorder="1" applyAlignment="1">
      <alignment vertical="center"/>
    </xf>
    <xf numFmtId="38" fontId="113" fillId="0" borderId="4" xfId="2" applyFont="1" applyFill="1" applyBorder="1" applyAlignment="1" applyProtection="1">
      <alignment vertical="center"/>
      <protection locked="0"/>
    </xf>
    <xf numFmtId="38" fontId="114" fillId="0" borderId="4" xfId="2" applyFont="1" applyFill="1" applyBorder="1" applyAlignment="1">
      <alignment horizontal="center" vertical="center"/>
    </xf>
    <xf numFmtId="38" fontId="114" fillId="0" borderId="4" xfId="2" applyFont="1" applyFill="1" applyBorder="1" applyAlignment="1">
      <alignment vertical="center"/>
    </xf>
    <xf numFmtId="38" fontId="114" fillId="0" borderId="4" xfId="2" quotePrefix="1" applyFont="1" applyFill="1" applyBorder="1" applyAlignment="1">
      <alignment vertical="center"/>
    </xf>
    <xf numFmtId="184" fontId="114" fillId="0" borderId="4" xfId="2" applyNumberFormat="1" applyFont="1" applyFill="1" applyBorder="1" applyAlignment="1">
      <alignment vertical="center"/>
    </xf>
    <xf numFmtId="38" fontId="114" fillId="0" borderId="0" xfId="2" applyFont="1" applyFill="1" applyBorder="1" applyAlignment="1">
      <alignment vertical="center"/>
    </xf>
    <xf numFmtId="38" fontId="111" fillId="0" borderId="4" xfId="13" applyFont="1" applyFill="1" applyBorder="1" applyAlignment="1">
      <alignment horizontal="right" vertical="center"/>
    </xf>
    <xf numFmtId="38" fontId="111" fillId="0" borderId="4" xfId="13" applyFont="1" applyFill="1" applyBorder="1" applyAlignment="1">
      <alignment vertical="center"/>
    </xf>
    <xf numFmtId="38" fontId="112" fillId="0" borderId="4" xfId="13" applyFont="1" applyFill="1" applyBorder="1" applyAlignment="1">
      <alignment vertical="center"/>
    </xf>
    <xf numFmtId="41" fontId="111" fillId="0" borderId="9" xfId="1" applyNumberFormat="1" applyFont="1" applyFill="1" applyBorder="1" applyAlignment="1">
      <alignment horizontal="right" vertical="center"/>
    </xf>
    <xf numFmtId="41" fontId="111" fillId="0" borderId="0" xfId="1" applyNumberFormat="1" applyFont="1" applyFill="1" applyBorder="1" applyAlignment="1">
      <alignment horizontal="right" vertical="center"/>
    </xf>
    <xf numFmtId="41" fontId="111" fillId="0" borderId="0" xfId="1" quotePrefix="1" applyNumberFormat="1" applyFont="1" applyFill="1" applyBorder="1" applyAlignment="1">
      <alignment horizontal="right" vertical="center"/>
    </xf>
    <xf numFmtId="41" fontId="111" fillId="0" borderId="7" xfId="1" applyNumberFormat="1" applyFont="1" applyFill="1" applyBorder="1" applyAlignment="1">
      <alignment horizontal="right" vertical="center"/>
    </xf>
    <xf numFmtId="41" fontId="111" fillId="0" borderId="157" xfId="1" applyNumberFormat="1" applyFont="1" applyFill="1" applyBorder="1" applyAlignment="1">
      <alignment horizontal="right" vertical="center"/>
    </xf>
    <xf numFmtId="41" fontId="111" fillId="0" borderId="157" xfId="1" quotePrefix="1" applyNumberFormat="1" applyFont="1" applyFill="1" applyBorder="1" applyAlignment="1">
      <alignment horizontal="right" vertical="center"/>
    </xf>
    <xf numFmtId="38" fontId="112" fillId="0" borderId="4" xfId="2" applyFont="1" applyFill="1" applyBorder="1" applyAlignment="1">
      <alignment horizontal="center" vertical="center"/>
    </xf>
    <xf numFmtId="184" fontId="112" fillId="0" borderId="4" xfId="2" applyNumberFormat="1" applyFont="1" applyFill="1" applyBorder="1" applyAlignment="1">
      <alignment vertical="center"/>
    </xf>
    <xf numFmtId="38" fontId="111" fillId="0" borderId="4" xfId="2" applyFont="1" applyFill="1" applyBorder="1" applyAlignment="1">
      <alignment horizontal="center" vertical="center"/>
    </xf>
    <xf numFmtId="184" fontId="111" fillId="0" borderId="4" xfId="2" applyNumberFormat="1" applyFont="1" applyFill="1" applyBorder="1" applyAlignment="1">
      <alignment vertical="center"/>
    </xf>
    <xf numFmtId="38" fontId="111" fillId="0" borderId="177" xfId="2" applyFont="1" applyFill="1" applyBorder="1" applyAlignment="1">
      <alignment vertical="center"/>
    </xf>
    <xf numFmtId="179" fontId="111" fillId="0" borderId="4" xfId="2" applyNumberFormat="1" applyFont="1" applyFill="1" applyBorder="1" applyAlignment="1">
      <alignment vertical="center"/>
    </xf>
    <xf numFmtId="181" fontId="111" fillId="0" borderId="4" xfId="2" applyNumberFormat="1" applyFont="1" applyFill="1" applyBorder="1" applyAlignment="1">
      <alignment vertical="center"/>
    </xf>
    <xf numFmtId="179" fontId="113" fillId="0" borderId="4" xfId="2" applyNumberFormat="1" applyFont="1" applyFill="1" applyBorder="1" applyAlignment="1">
      <alignment vertical="center"/>
    </xf>
    <xf numFmtId="181" fontId="113" fillId="0" borderId="4" xfId="2" applyNumberFormat="1" applyFont="1" applyFill="1" applyBorder="1" applyAlignment="1">
      <alignment vertical="center"/>
    </xf>
    <xf numFmtId="179" fontId="111" fillId="0" borderId="4" xfId="1" applyNumberFormat="1" applyFont="1" applyFill="1" applyBorder="1" applyAlignment="1">
      <alignment vertical="center"/>
    </xf>
    <xf numFmtId="179" fontId="111" fillId="0" borderId="4" xfId="0" applyNumberFormat="1" applyFont="1" applyBorder="1"/>
    <xf numFmtId="0" fontId="111" fillId="0" borderId="4" xfId="0" applyFont="1" applyBorder="1"/>
    <xf numFmtId="38" fontId="111" fillId="0" borderId="0" xfId="2" applyFont="1" applyFill="1" applyAlignment="1">
      <alignment vertical="center"/>
    </xf>
    <xf numFmtId="0" fontId="111" fillId="0" borderId="4" xfId="1" applyFont="1" applyFill="1" applyBorder="1" applyAlignment="1">
      <alignment vertical="center"/>
    </xf>
    <xf numFmtId="177" fontId="111" fillId="0" borderId="4" xfId="1" applyNumberFormat="1" applyFont="1" applyFill="1" applyBorder="1" applyAlignment="1">
      <alignment horizontal="right" vertical="center"/>
    </xf>
    <xf numFmtId="179" fontId="111" fillId="0" borderId="4" xfId="2" applyNumberFormat="1" applyFont="1" applyFill="1" applyBorder="1" applyAlignment="1">
      <alignment horizontal="right" vertical="center"/>
    </xf>
    <xf numFmtId="0" fontId="111" fillId="0" borderId="0" xfId="0" applyNumberFormat="1" applyFont="1" applyAlignment="1">
      <alignment vertical="center"/>
    </xf>
    <xf numFmtId="38" fontId="111" fillId="0" borderId="0" xfId="2" quotePrefix="1" applyFont="1" applyFill="1" applyAlignment="1">
      <alignment vertical="center"/>
    </xf>
    <xf numFmtId="0" fontId="6" fillId="0" borderId="13" xfId="1" applyFont="1" applyFill="1" applyBorder="1" applyAlignment="1">
      <alignment horizontal="center" vertical="center" shrinkToFit="1"/>
    </xf>
    <xf numFmtId="38" fontId="6" fillId="0" borderId="152" xfId="13" applyFont="1" applyFill="1" applyBorder="1" applyAlignment="1">
      <alignment horizontal="right" vertical="center" shrinkToFit="1"/>
    </xf>
    <xf numFmtId="38" fontId="6" fillId="0" borderId="177" xfId="13" applyFont="1" applyFill="1" applyBorder="1" applyAlignment="1">
      <alignment horizontal="right" vertical="center" shrinkToFit="1"/>
    </xf>
    <xf numFmtId="38" fontId="6" fillId="0" borderId="0" xfId="13" applyFont="1" applyFill="1" applyBorder="1" applyAlignment="1">
      <alignment horizontal="right" vertical="center"/>
    </xf>
    <xf numFmtId="38" fontId="5" fillId="0" borderId="190" xfId="13" applyFont="1" applyFill="1" applyBorder="1" applyAlignment="1">
      <alignment horizontal="right" vertical="center" shrinkToFit="1"/>
    </xf>
    <xf numFmtId="38" fontId="5" fillId="0" borderId="177" xfId="13" applyFont="1" applyFill="1" applyBorder="1" applyAlignment="1">
      <alignment horizontal="right" vertical="center" shrinkToFit="1"/>
    </xf>
    <xf numFmtId="0" fontId="65" fillId="0" borderId="4" xfId="0" applyFont="1" applyFill="1" applyBorder="1" applyAlignment="1">
      <alignment horizontal="distributed" vertical="center" justifyLastLine="1"/>
    </xf>
    <xf numFmtId="0" fontId="6" fillId="0" borderId="0" xfId="1" applyFont="1" applyFill="1" applyBorder="1" applyAlignment="1">
      <alignment vertical="center" shrinkToFit="1"/>
    </xf>
    <xf numFmtId="38" fontId="6" fillId="0" borderId="0" xfId="13" applyFont="1" applyFill="1" applyBorder="1" applyAlignment="1">
      <alignment horizontal="right" vertical="center" shrinkToFit="1"/>
    </xf>
    <xf numFmtId="184" fontId="6" fillId="0" borderId="4" xfId="13" applyNumberFormat="1" applyFont="1" applyFill="1" applyBorder="1" applyAlignment="1">
      <alignment horizontal="right" vertical="center" shrinkToFit="1"/>
    </xf>
    <xf numFmtId="38" fontId="65" fillId="0" borderId="4" xfId="13" applyFont="1" applyFill="1" applyBorder="1" applyAlignment="1">
      <alignment horizontal="right" vertical="center" justifyLastLine="1"/>
    </xf>
    <xf numFmtId="38" fontId="65" fillId="0" borderId="4" xfId="13" applyFont="1" applyFill="1" applyBorder="1" applyAlignment="1">
      <alignment horizontal="center" vertical="center" justifyLastLine="1"/>
    </xf>
    <xf numFmtId="38" fontId="6" fillId="0" borderId="4" xfId="1" applyNumberFormat="1" applyFont="1" applyFill="1" applyBorder="1" applyAlignment="1">
      <alignment horizontal="center" vertical="center" shrinkToFit="1"/>
    </xf>
    <xf numFmtId="38" fontId="6" fillId="0" borderId="177" xfId="2" applyFont="1" applyFill="1" applyBorder="1" applyAlignment="1">
      <alignment horizontal="distributed" vertical="center" justifyLastLine="1"/>
    </xf>
    <xf numFmtId="38" fontId="6" fillId="0" borderId="152" xfId="2" applyFont="1" applyFill="1" applyBorder="1" applyAlignment="1">
      <alignment horizontal="distributed" vertical="center" justifyLastLine="1"/>
    </xf>
    <xf numFmtId="0" fontId="6" fillId="0" borderId="177" xfId="1" applyFont="1" applyFill="1" applyBorder="1" applyAlignment="1">
      <alignment horizontal="distributed" vertical="center" justifyLastLine="1"/>
    </xf>
    <xf numFmtId="193" fontId="6" fillId="0" borderId="193" xfId="1" applyNumberFormat="1" applyFont="1" applyFill="1" applyBorder="1" applyAlignment="1">
      <alignment vertical="center"/>
    </xf>
    <xf numFmtId="178" fontId="6" fillId="0" borderId="177" xfId="1" applyNumberFormat="1" applyFont="1" applyFill="1" applyBorder="1" applyAlignment="1">
      <alignment horizontal="right" vertical="center"/>
    </xf>
    <xf numFmtId="187" fontId="6" fillId="0" borderId="192" xfId="3" applyNumberFormat="1" applyFont="1" applyFill="1" applyBorder="1" applyAlignment="1">
      <alignment horizontal="right" vertical="center"/>
    </xf>
    <xf numFmtId="0" fontId="6" fillId="0" borderId="152" xfId="1" applyFont="1" applyFill="1" applyBorder="1" applyAlignment="1">
      <alignment horizontal="distributed" vertical="center" justifyLastLine="1"/>
    </xf>
    <xf numFmtId="193" fontId="7" fillId="0" borderId="152" xfId="1" applyNumberFormat="1" applyFont="1" applyFill="1" applyBorder="1" applyAlignment="1">
      <alignment vertical="center"/>
    </xf>
    <xf numFmtId="193" fontId="6" fillId="0" borderId="194" xfId="1" applyNumberFormat="1" applyFont="1" applyFill="1" applyBorder="1" applyAlignment="1">
      <alignment vertical="center"/>
    </xf>
    <xf numFmtId="178" fontId="6" fillId="0" borderId="152" xfId="1" applyNumberFormat="1" applyFont="1" applyFill="1" applyBorder="1" applyAlignment="1">
      <alignment horizontal="right" vertical="center"/>
    </xf>
    <xf numFmtId="187" fontId="6" fillId="0" borderId="191" xfId="3" applyNumberFormat="1" applyFont="1" applyFill="1" applyBorder="1" applyAlignment="1">
      <alignment horizontal="right" vertical="center"/>
    </xf>
    <xf numFmtId="0" fontId="6" fillId="0" borderId="4" xfId="0" applyFont="1" applyFill="1" applyBorder="1" applyAlignment="1">
      <alignment horizontal="distributed" vertical="center" wrapText="1" justifyLastLine="1"/>
    </xf>
    <xf numFmtId="0" fontId="111" fillId="0" borderId="4" xfId="0" applyNumberFormat="1" applyFont="1" applyFill="1" applyBorder="1" applyAlignment="1">
      <alignment horizontal="center" vertical="center"/>
    </xf>
    <xf numFmtId="193" fontId="111" fillId="0" borderId="4" xfId="0" applyNumberFormat="1" applyFont="1" applyFill="1" applyBorder="1" applyAlignment="1">
      <alignment horizontal="right" vertical="center"/>
    </xf>
    <xf numFmtId="0" fontId="111" fillId="0" borderId="4" xfId="0" applyNumberFormat="1" applyFont="1" applyFill="1" applyBorder="1" applyAlignment="1">
      <alignment horizontal="center" vertical="center" shrinkToFit="1"/>
    </xf>
    <xf numFmtId="179" fontId="111" fillId="0" borderId="4" xfId="2" applyNumberFormat="1" applyFont="1" applyFill="1" applyBorder="1" applyAlignment="1">
      <alignment horizontal="right" vertical="center" shrinkToFit="1"/>
    </xf>
    <xf numFmtId="38" fontId="111" fillId="0" borderId="4" xfId="13" applyFont="1" applyFill="1" applyBorder="1" applyAlignment="1">
      <alignment horizontal="center" vertical="center" justifyLastLine="1"/>
    </xf>
    <xf numFmtId="38" fontId="111" fillId="0" borderId="4" xfId="13" applyFont="1" applyFill="1" applyBorder="1" applyAlignment="1">
      <alignment horizontal="right" vertical="center" justifyLastLine="1"/>
    </xf>
    <xf numFmtId="38" fontId="111" fillId="0" borderId="4" xfId="13" applyFont="1" applyFill="1" applyBorder="1" applyAlignment="1">
      <alignment horizontal="center" vertical="center"/>
    </xf>
    <xf numFmtId="38" fontId="65" fillId="0" borderId="4" xfId="13" applyFont="1" applyFill="1" applyBorder="1" applyAlignment="1">
      <alignment horizontal="center" vertical="center" shrinkToFit="1"/>
    </xf>
    <xf numFmtId="0" fontId="5" fillId="0" borderId="4" xfId="1" applyFont="1" applyFill="1" applyBorder="1" applyAlignment="1">
      <alignment horizontal="right" vertical="center"/>
    </xf>
    <xf numFmtId="0" fontId="113" fillId="0" borderId="4" xfId="1" applyFont="1" applyFill="1" applyBorder="1" applyAlignment="1">
      <alignment horizontal="right" vertical="center"/>
    </xf>
    <xf numFmtId="0" fontId="113" fillId="0" borderId="4" xfId="1" applyFont="1" applyFill="1" applyBorder="1" applyAlignment="1">
      <alignment horizontal="center" vertical="center"/>
    </xf>
    <xf numFmtId="0" fontId="6" fillId="0" borderId="167" xfId="1" applyFont="1" applyFill="1" applyBorder="1" applyAlignment="1">
      <alignment horizontal="center" vertical="center" wrapText="1" shrinkToFit="1"/>
    </xf>
    <xf numFmtId="38" fontId="6" fillId="0" borderId="167" xfId="13" applyFont="1" applyFill="1" applyBorder="1" applyAlignment="1">
      <alignment horizontal="center" vertical="center" shrinkToFit="1"/>
    </xf>
    <xf numFmtId="202" fontId="111" fillId="0" borderId="4" xfId="2" applyNumberFormat="1" applyFont="1" applyFill="1" applyBorder="1" applyAlignment="1">
      <alignment horizontal="right" vertical="center"/>
    </xf>
    <xf numFmtId="202" fontId="111" fillId="0" borderId="4" xfId="0" applyNumberFormat="1" applyFont="1" applyBorder="1" applyAlignment="1">
      <alignment horizontal="right"/>
    </xf>
    <xf numFmtId="202" fontId="111" fillId="0" borderId="4" xfId="1" applyNumberFormat="1" applyFont="1" applyFill="1" applyBorder="1" applyAlignment="1">
      <alignment horizontal="right" vertical="center"/>
    </xf>
    <xf numFmtId="49" fontId="65" fillId="0" borderId="0" xfId="2" applyNumberFormat="1" applyFont="1" applyFill="1" applyAlignment="1">
      <alignment horizontal="left" vertical="center"/>
    </xf>
    <xf numFmtId="184" fontId="65" fillId="0" borderId="0" xfId="2" applyNumberFormat="1" applyFont="1" applyFill="1" applyAlignment="1">
      <alignment horizontal="right" vertical="center"/>
    </xf>
    <xf numFmtId="0" fontId="78" fillId="0" borderId="0" xfId="0" applyFont="1" applyFill="1" applyAlignment="1">
      <alignment vertical="center"/>
    </xf>
    <xf numFmtId="184" fontId="79" fillId="0" borderId="0" xfId="2" applyNumberFormat="1" applyFont="1" applyFill="1" applyAlignment="1">
      <alignment vertical="center"/>
    </xf>
    <xf numFmtId="183" fontId="79" fillId="0" borderId="0" xfId="2" applyNumberFormat="1" applyFont="1" applyFill="1" applyAlignment="1">
      <alignment vertical="center"/>
    </xf>
    <xf numFmtId="184" fontId="79" fillId="0" borderId="4" xfId="2" applyNumberFormat="1" applyFont="1" applyFill="1" applyBorder="1" applyAlignment="1">
      <alignment horizontal="center" vertical="center" shrinkToFit="1"/>
    </xf>
    <xf numFmtId="183" fontId="79" fillId="0" borderId="4" xfId="2" applyNumberFormat="1" applyFont="1" applyFill="1" applyBorder="1" applyAlignment="1">
      <alignment horizontal="center" vertical="center" shrinkToFit="1"/>
    </xf>
    <xf numFmtId="184" fontId="79" fillId="0" borderId="4" xfId="2" applyNumberFormat="1" applyFont="1" applyFill="1" applyBorder="1" applyAlignment="1">
      <alignment horizontal="right" vertical="center"/>
    </xf>
    <xf numFmtId="183" fontId="79" fillId="0" borderId="4" xfId="2" applyNumberFormat="1" applyFont="1" applyFill="1" applyBorder="1" applyAlignment="1">
      <alignment horizontal="right" vertical="center"/>
    </xf>
    <xf numFmtId="38" fontId="79" fillId="0" borderId="0" xfId="2" applyFont="1" applyFill="1" applyBorder="1" applyAlignment="1">
      <alignment horizontal="center" vertical="center"/>
    </xf>
    <xf numFmtId="184" fontId="79" fillId="0" borderId="0" xfId="2" applyNumberFormat="1" applyFont="1" applyFill="1" applyBorder="1" applyAlignment="1">
      <alignment horizontal="right" vertical="center"/>
    </xf>
    <xf numFmtId="183" fontId="79" fillId="0" borderId="0" xfId="2" applyNumberFormat="1" applyFont="1" applyFill="1" applyBorder="1" applyAlignment="1">
      <alignment horizontal="right" vertical="center"/>
    </xf>
    <xf numFmtId="184" fontId="77" fillId="0" borderId="0" xfId="2" applyNumberFormat="1" applyFont="1" applyFill="1" applyAlignment="1">
      <alignment vertical="center"/>
    </xf>
    <xf numFmtId="38" fontId="79" fillId="0" borderId="4" xfId="2" applyFont="1" applyFill="1" applyBorder="1" applyAlignment="1">
      <alignment vertical="center" shrinkToFit="1"/>
    </xf>
    <xf numFmtId="38" fontId="65" fillId="0" borderId="4" xfId="2" applyFont="1" applyFill="1" applyBorder="1" applyAlignment="1">
      <alignment horizontal="center" vertical="center" shrinkToFit="1"/>
    </xf>
    <xf numFmtId="38" fontId="65" fillId="0" borderId="4" xfId="2" applyFont="1" applyFill="1" applyBorder="1" applyAlignment="1">
      <alignment horizontal="center" vertical="center"/>
    </xf>
    <xf numFmtId="38" fontId="65" fillId="0" borderId="4" xfId="13" applyFont="1" applyFill="1" applyBorder="1" applyAlignment="1">
      <alignment horizontal="center" vertical="center" shrinkToFit="1"/>
    </xf>
    <xf numFmtId="38" fontId="6" fillId="0" borderId="0" xfId="2" applyFont="1" applyFill="1" applyBorder="1" applyAlignment="1">
      <alignment horizontal="center" vertical="center"/>
    </xf>
    <xf numFmtId="183" fontId="5" fillId="0" borderId="4" xfId="2" applyNumberFormat="1" applyFont="1" applyFill="1" applyBorder="1" applyAlignment="1">
      <alignment horizontal="right" vertical="center" shrinkToFit="1"/>
    </xf>
    <xf numFmtId="201" fontId="5" fillId="2" borderId="4" xfId="2" applyNumberFormat="1" applyFont="1" applyFill="1" applyBorder="1" applyAlignment="1">
      <alignment horizontal="right" vertical="center" shrinkToFit="1"/>
    </xf>
    <xf numFmtId="201" fontId="5" fillId="2" borderId="4" xfId="2" applyNumberFormat="1" applyFont="1" applyFill="1" applyBorder="1" applyAlignment="1">
      <alignment vertical="center" shrinkToFit="1"/>
    </xf>
    <xf numFmtId="38" fontId="5" fillId="2" borderId="195" xfId="2" applyFont="1" applyFill="1" applyBorder="1" applyAlignment="1">
      <alignment horizontal="distributed" vertical="center" wrapText="1" justifyLastLine="1" shrinkToFit="1"/>
    </xf>
    <xf numFmtId="38" fontId="5" fillId="2" borderId="13" xfId="2" applyFont="1" applyFill="1" applyBorder="1" applyAlignment="1">
      <alignment horizontal="distributed" vertical="center" wrapText="1" justifyLastLine="1" shrinkToFit="1"/>
    </xf>
    <xf numFmtId="0" fontId="111" fillId="0" borderId="0" xfId="1" applyFont="1" applyFill="1" applyAlignment="1">
      <alignment vertical="center"/>
    </xf>
    <xf numFmtId="38" fontId="112" fillId="0" borderId="4" xfId="2" applyFont="1" applyFill="1" applyBorder="1" applyAlignment="1">
      <alignment horizontal="right" vertical="center"/>
    </xf>
    <xf numFmtId="0" fontId="115" fillId="0" borderId="0" xfId="1" applyFont="1" applyAlignment="1">
      <alignment vertical="center"/>
    </xf>
    <xf numFmtId="0" fontId="79" fillId="0" borderId="0" xfId="1" applyFont="1" applyAlignment="1">
      <alignment vertical="center"/>
    </xf>
    <xf numFmtId="0" fontId="39" fillId="0" borderId="9" xfId="1" applyFont="1" applyFill="1" applyBorder="1" applyAlignment="1">
      <alignment vertical="center"/>
    </xf>
    <xf numFmtId="0" fontId="56" fillId="0" borderId="45" xfId="1" applyFont="1" applyBorder="1" applyAlignment="1">
      <alignment horizontal="center" vertical="center"/>
    </xf>
    <xf numFmtId="187" fontId="56" fillId="0" borderId="44" xfId="7" applyNumberFormat="1" applyFont="1" applyBorder="1" applyAlignment="1">
      <alignment horizontal="center" vertical="center"/>
    </xf>
    <xf numFmtId="0" fontId="56" fillId="0" borderId="43" xfId="1" applyFont="1" applyBorder="1" applyAlignment="1">
      <alignment vertical="center"/>
    </xf>
    <xf numFmtId="0" fontId="56" fillId="0" borderId="39" xfId="1" applyFont="1" applyBorder="1" applyAlignment="1">
      <alignment horizontal="center" vertical="center"/>
    </xf>
    <xf numFmtId="187" fontId="56" fillId="0" borderId="4" xfId="7" applyNumberFormat="1" applyFont="1" applyBorder="1" applyAlignment="1">
      <alignment horizontal="center" vertical="center"/>
    </xf>
    <xf numFmtId="0" fontId="56" fillId="0" borderId="42" xfId="1" applyFont="1" applyBorder="1" applyAlignment="1">
      <alignment vertical="center"/>
    </xf>
    <xf numFmtId="0" fontId="56" fillId="0" borderId="38" xfId="1" applyFont="1" applyBorder="1" applyAlignment="1">
      <alignment vertical="center"/>
    </xf>
    <xf numFmtId="38" fontId="56" fillId="0" borderId="37" xfId="1" applyNumberFormat="1" applyFont="1" applyBorder="1" applyAlignment="1">
      <alignment horizontal="right" vertical="center"/>
    </xf>
    <xf numFmtId="0" fontId="56" fillId="0" borderId="35" xfId="1" applyFont="1" applyBorder="1" applyAlignment="1">
      <alignment horizontal="center" vertical="center"/>
    </xf>
    <xf numFmtId="0" fontId="56" fillId="0" borderId="34" xfId="1" applyFont="1" applyBorder="1" applyAlignment="1">
      <alignment vertical="center"/>
    </xf>
    <xf numFmtId="38" fontId="56" fillId="0" borderId="33" xfId="1" applyNumberFormat="1" applyFont="1" applyBorder="1" applyAlignment="1">
      <alignment horizontal="right" vertical="center"/>
    </xf>
    <xf numFmtId="187" fontId="56" fillId="0" borderId="4" xfId="7" applyNumberFormat="1" applyFont="1" applyBorder="1" applyAlignment="1">
      <alignment horizontal="right" vertical="center" shrinkToFit="1"/>
    </xf>
    <xf numFmtId="0" fontId="114" fillId="0" borderId="0" xfId="1" applyFont="1" applyAlignment="1">
      <alignment vertical="center"/>
    </xf>
    <xf numFmtId="0" fontId="5" fillId="0" borderId="0" xfId="1" applyFont="1" applyAlignment="1">
      <alignment horizontal="left" vertical="center" wrapText="1"/>
    </xf>
    <xf numFmtId="0" fontId="56" fillId="0" borderId="0" xfId="1" applyFont="1" applyAlignment="1">
      <alignment horizontal="left" vertical="center" wrapText="1"/>
    </xf>
    <xf numFmtId="49" fontId="65" fillId="0" borderId="0" xfId="1" applyNumberFormat="1" applyFont="1" applyFill="1" applyAlignment="1">
      <alignment vertical="center"/>
    </xf>
    <xf numFmtId="184" fontId="28" fillId="0" borderId="0" xfId="2" applyNumberFormat="1" applyFont="1" applyFill="1" applyBorder="1" applyAlignment="1">
      <alignment vertical="center"/>
    </xf>
    <xf numFmtId="0" fontId="28" fillId="0" borderId="0" xfId="1" applyFont="1" applyAlignment="1">
      <alignment vertical="center"/>
    </xf>
    <xf numFmtId="0" fontId="28" fillId="0" borderId="195" xfId="1" applyFont="1" applyBorder="1" applyAlignment="1">
      <alignment horizontal="center" vertical="center"/>
    </xf>
    <xf numFmtId="0" fontId="28" fillId="0" borderId="4" xfId="1" applyFont="1" applyBorder="1" applyAlignment="1">
      <alignment horizontal="center" vertical="center"/>
    </xf>
    <xf numFmtId="38" fontId="28" fillId="0" borderId="4" xfId="13" applyFont="1" applyBorder="1" applyAlignment="1">
      <alignment vertical="center"/>
    </xf>
    <xf numFmtId="38" fontId="111" fillId="0" borderId="4" xfId="13" applyFont="1" applyBorder="1" applyAlignment="1">
      <alignment vertical="center"/>
    </xf>
    <xf numFmtId="0" fontId="111" fillId="0" borderId="195" xfId="1" applyFont="1" applyBorder="1" applyAlignment="1">
      <alignment horizontal="center" vertical="center"/>
    </xf>
    <xf numFmtId="38" fontId="111" fillId="0" borderId="4" xfId="2" applyNumberFormat="1" applyFont="1" applyFill="1" applyBorder="1" applyAlignment="1">
      <alignment horizontal="center" vertical="center"/>
    </xf>
    <xf numFmtId="0" fontId="35" fillId="0" borderId="197" xfId="1" applyFont="1" applyBorder="1" applyAlignment="1">
      <alignment vertical="center" justifyLastLine="1"/>
    </xf>
    <xf numFmtId="0" fontId="35" fillId="0" borderId="198" xfId="1" applyFont="1" applyBorder="1" applyAlignment="1">
      <alignment horizontal="center" vertical="center" justifyLastLine="1"/>
    </xf>
    <xf numFmtId="38" fontId="5" fillId="0" borderId="31" xfId="13" applyFont="1" applyBorder="1" applyAlignment="1">
      <alignment vertical="center" shrinkToFit="1"/>
    </xf>
    <xf numFmtId="186" fontId="114" fillId="0" borderId="199" xfId="1" applyNumberFormat="1" applyFont="1" applyBorder="1" applyAlignment="1">
      <alignment vertical="center"/>
    </xf>
    <xf numFmtId="0" fontId="56" fillId="0" borderId="201" xfId="1" applyFont="1" applyBorder="1" applyAlignment="1">
      <alignment horizontal="center" vertical="center"/>
    </xf>
    <xf numFmtId="0" fontId="56" fillId="0" borderId="202" xfId="1" applyFont="1" applyBorder="1" applyAlignment="1">
      <alignment vertical="center"/>
    </xf>
    <xf numFmtId="38" fontId="56" fillId="0" borderId="203" xfId="1" applyNumberFormat="1" applyFont="1" applyBorder="1" applyAlignment="1">
      <alignment horizontal="right" vertical="center"/>
    </xf>
    <xf numFmtId="187" fontId="56" fillId="0" borderId="195" xfId="7" applyNumberFormat="1" applyFont="1" applyBorder="1" applyAlignment="1">
      <alignment horizontal="right" vertical="center" shrinkToFit="1"/>
    </xf>
    <xf numFmtId="0" fontId="56" fillId="0" borderId="205" xfId="1" applyFont="1" applyBorder="1" applyAlignment="1">
      <alignment horizontal="center" vertical="center"/>
    </xf>
    <xf numFmtId="0" fontId="56" fillId="0" borderId="206" xfId="1" applyFont="1" applyBorder="1" applyAlignment="1">
      <alignment vertical="center"/>
    </xf>
    <xf numFmtId="38" fontId="56" fillId="0" borderId="207" xfId="1" applyNumberFormat="1" applyFont="1" applyBorder="1" applyAlignment="1">
      <alignment horizontal="right" vertical="center"/>
    </xf>
    <xf numFmtId="187" fontId="56" fillId="0" borderId="209" xfId="7" applyNumberFormat="1" applyFont="1" applyBorder="1" applyAlignment="1">
      <alignment horizontal="right" vertical="center" shrinkToFit="1"/>
    </xf>
    <xf numFmtId="0" fontId="56" fillId="0" borderId="0" xfId="1" applyFont="1" applyAlignment="1">
      <alignment horizontal="center" vertical="center"/>
    </xf>
    <xf numFmtId="38" fontId="5" fillId="0" borderId="1" xfId="1" applyNumberFormat="1" applyFont="1" applyBorder="1" applyAlignment="1">
      <alignment vertical="center"/>
    </xf>
    <xf numFmtId="38" fontId="5" fillId="0" borderId="201" xfId="1" applyNumberFormat="1" applyFont="1" applyBorder="1" applyAlignment="1">
      <alignment vertical="center"/>
    </xf>
    <xf numFmtId="38" fontId="5" fillId="0" borderId="205" xfId="1" applyNumberFormat="1" applyFont="1" applyBorder="1" applyAlignment="1">
      <alignment vertical="center"/>
    </xf>
    <xf numFmtId="38" fontId="5" fillId="0" borderId="210" xfId="1" applyNumberFormat="1" applyFont="1" applyBorder="1" applyAlignment="1">
      <alignment vertical="center"/>
    </xf>
    <xf numFmtId="0" fontId="36" fillId="0" borderId="0" xfId="1" applyFont="1" applyAlignment="1">
      <alignment horizontal="center" vertical="center"/>
    </xf>
    <xf numFmtId="186" fontId="5" fillId="0" borderId="31" xfId="1" applyNumberFormat="1" applyFont="1" applyBorder="1" applyAlignment="1">
      <alignment horizontal="center" vertical="center"/>
    </xf>
    <xf numFmtId="0" fontId="113" fillId="0" borderId="1" xfId="1" applyFont="1" applyBorder="1" applyAlignment="1">
      <alignment vertical="center" wrapText="1"/>
    </xf>
    <xf numFmtId="38" fontId="113" fillId="0" borderId="200" xfId="1" applyNumberFormat="1" applyFont="1" applyBorder="1" applyAlignment="1">
      <alignment vertical="center"/>
    </xf>
    <xf numFmtId="0" fontId="15" fillId="0" borderId="40" xfId="1" applyFont="1" applyBorder="1" applyAlignment="1">
      <alignment horizontal="center" vertical="center" wrapText="1"/>
    </xf>
    <xf numFmtId="0" fontId="15" fillId="0" borderId="36" xfId="1" applyFont="1" applyBorder="1" applyAlignment="1">
      <alignment horizontal="center" vertical="center" wrapText="1"/>
    </xf>
    <xf numFmtId="0" fontId="15" fillId="0" borderId="204" xfId="1" applyFont="1" applyBorder="1" applyAlignment="1">
      <alignment horizontal="center" vertical="center" wrapText="1"/>
    </xf>
    <xf numFmtId="0" fontId="15" fillId="0" borderId="208" xfId="1" applyFont="1" applyBorder="1" applyAlignment="1">
      <alignment horizontal="center" vertical="center" wrapText="1"/>
    </xf>
    <xf numFmtId="0" fontId="15" fillId="0" borderId="32" xfId="1" applyFont="1" applyBorder="1" applyAlignment="1">
      <alignment horizontal="center" vertical="center" wrapText="1"/>
    </xf>
    <xf numFmtId="0" fontId="65" fillId="0" borderId="4" xfId="1" applyFont="1" applyBorder="1" applyAlignment="1">
      <alignment horizontal="center" vertical="center"/>
    </xf>
    <xf numFmtId="179" fontId="65" fillId="0" borderId="4" xfId="13" applyNumberFormat="1" applyFont="1" applyBorder="1" applyAlignment="1">
      <alignment vertical="center" shrinkToFit="1"/>
    </xf>
    <xf numFmtId="179" fontId="65" fillId="0" borderId="4" xfId="1" applyNumberFormat="1" applyFont="1" applyBorder="1" applyAlignment="1">
      <alignment vertical="center" shrinkToFit="1"/>
    </xf>
    <xf numFmtId="38" fontId="65" fillId="0" borderId="4" xfId="13" applyFont="1" applyBorder="1" applyAlignment="1">
      <alignment horizontal="center" vertical="center" shrinkToFit="1"/>
    </xf>
    <xf numFmtId="0" fontId="111" fillId="0" borderId="4" xfId="1" applyFont="1" applyBorder="1" applyAlignment="1">
      <alignment horizontal="center" vertical="center"/>
    </xf>
    <xf numFmtId="179" fontId="111" fillId="0" borderId="4" xfId="13" applyNumberFormat="1" applyFont="1" applyBorder="1" applyAlignment="1">
      <alignment vertical="center" shrinkToFit="1"/>
    </xf>
    <xf numFmtId="181" fontId="111" fillId="0" borderId="4" xfId="13" applyNumberFormat="1" applyFont="1" applyBorder="1" applyAlignment="1">
      <alignment vertical="center" shrinkToFit="1"/>
    </xf>
    <xf numFmtId="179" fontId="111" fillId="0" borderId="4" xfId="1" applyNumberFormat="1" applyFont="1" applyBorder="1" applyAlignment="1">
      <alignment vertical="center" shrinkToFit="1"/>
    </xf>
    <xf numFmtId="181" fontId="111" fillId="0" borderId="4" xfId="1" applyNumberFormat="1" applyFont="1" applyBorder="1" applyAlignment="1">
      <alignment vertical="center" shrinkToFit="1"/>
    </xf>
    <xf numFmtId="179" fontId="111" fillId="0" borderId="4" xfId="13" applyNumberFormat="1" applyFont="1" applyBorder="1" applyAlignment="1">
      <alignment vertical="center"/>
    </xf>
    <xf numFmtId="0" fontId="35" fillId="0" borderId="0" xfId="1" applyFont="1" applyAlignment="1">
      <alignment horizontal="right" vertical="center"/>
    </xf>
    <xf numFmtId="38" fontId="5" fillId="0" borderId="4" xfId="2" applyFont="1" applyBorder="1" applyAlignment="1">
      <alignment vertical="center"/>
    </xf>
    <xf numFmtId="0" fontId="113" fillId="0" borderId="4" xfId="1" applyFont="1" applyBorder="1" applyAlignment="1">
      <alignment horizontal="center" vertical="center"/>
    </xf>
    <xf numFmtId="179" fontId="113" fillId="0" borderId="4" xfId="1" applyNumberFormat="1" applyFont="1" applyBorder="1" applyAlignment="1">
      <alignment vertical="center"/>
    </xf>
    <xf numFmtId="179" fontId="113" fillId="0" borderId="4" xfId="1" applyNumberFormat="1" applyFont="1" applyBorder="1" applyAlignment="1">
      <alignment horizontal="right" vertical="center"/>
    </xf>
    <xf numFmtId="184" fontId="5" fillId="0" borderId="4" xfId="2" applyNumberFormat="1" applyFont="1" applyFill="1" applyBorder="1" applyAlignment="1">
      <alignment horizontal="center" vertical="center"/>
    </xf>
    <xf numFmtId="38" fontId="65" fillId="0" borderId="0" xfId="2" applyFont="1" applyFill="1" applyBorder="1" applyAlignment="1">
      <alignment vertical="center" shrinkToFit="1"/>
    </xf>
    <xf numFmtId="38" fontId="65" fillId="0" borderId="0" xfId="2" applyFont="1" applyFill="1" applyAlignment="1">
      <alignment vertical="center" shrinkToFit="1"/>
    </xf>
    <xf numFmtId="0" fontId="92" fillId="0" borderId="0" xfId="0" applyFont="1" applyAlignment="1">
      <alignment vertical="center" shrinkToFit="1"/>
    </xf>
    <xf numFmtId="0" fontId="65" fillId="0" borderId="0" xfId="1" applyFont="1" applyFill="1" applyAlignment="1">
      <alignment vertical="center" shrinkToFit="1"/>
    </xf>
    <xf numFmtId="38" fontId="65" fillId="0" borderId="4" xfId="2" applyFont="1" applyFill="1" applyBorder="1" applyAlignment="1">
      <alignment vertical="center" shrinkToFit="1"/>
    </xf>
    <xf numFmtId="38" fontId="65" fillId="0" borderId="4" xfId="13" applyFont="1" applyFill="1" applyBorder="1" applyAlignment="1">
      <alignment vertical="center" shrinkToFit="1"/>
    </xf>
    <xf numFmtId="49" fontId="65" fillId="0" borderId="0" xfId="1" applyNumberFormat="1" applyFont="1" applyFill="1" applyAlignment="1">
      <alignment vertical="center" shrinkToFit="1"/>
    </xf>
    <xf numFmtId="38" fontId="111" fillId="0" borderId="4" xfId="13" applyFont="1" applyFill="1" applyBorder="1" applyAlignment="1">
      <alignment horizontal="right" vertical="center" shrinkToFit="1"/>
    </xf>
    <xf numFmtId="40" fontId="111" fillId="0" borderId="4" xfId="13" applyNumberFormat="1" applyFont="1" applyFill="1" applyBorder="1" applyAlignment="1">
      <alignment vertical="center" shrinkToFit="1"/>
    </xf>
    <xf numFmtId="38" fontId="111" fillId="0" borderId="4" xfId="13" applyFont="1" applyFill="1" applyBorder="1" applyAlignment="1">
      <alignment vertical="center" shrinkToFit="1"/>
    </xf>
    <xf numFmtId="38" fontId="111" fillId="0" borderId="4" xfId="2" applyFont="1" applyFill="1" applyBorder="1" applyAlignment="1">
      <alignment vertical="center" shrinkToFit="1"/>
    </xf>
    <xf numFmtId="179" fontId="111" fillId="0" borderId="4" xfId="0" applyNumberFormat="1" applyFont="1" applyBorder="1" applyAlignment="1">
      <alignment horizontal="right" vertical="center"/>
    </xf>
    <xf numFmtId="179" fontId="111" fillId="0" borderId="4" xfId="1" applyNumberFormat="1" applyFont="1" applyFill="1" applyBorder="1" applyAlignment="1">
      <alignment horizontal="right" vertical="center"/>
    </xf>
    <xf numFmtId="38" fontId="65" fillId="0" borderId="0" xfId="2" applyFont="1" applyAlignment="1">
      <alignment vertical="center"/>
    </xf>
    <xf numFmtId="38" fontId="92" fillId="0" borderId="0" xfId="2" applyFont="1" applyFill="1" applyAlignment="1">
      <alignment vertical="center"/>
    </xf>
    <xf numFmtId="38" fontId="92" fillId="0" borderId="0" xfId="2" applyFont="1" applyFill="1" applyBorder="1" applyAlignment="1">
      <alignment vertical="center"/>
    </xf>
    <xf numFmtId="38" fontId="65" fillId="0" borderId="0" xfId="2" applyFont="1" applyFill="1" applyAlignment="1">
      <alignment horizontal="left" vertical="center" indent="1"/>
    </xf>
    <xf numFmtId="38" fontId="111" fillId="0" borderId="4" xfId="2" applyFont="1" applyFill="1" applyBorder="1" applyAlignment="1">
      <alignment horizontal="right" vertical="center"/>
    </xf>
    <xf numFmtId="38" fontId="65" fillId="0" borderId="195" xfId="2" applyFont="1" applyFill="1" applyBorder="1" applyAlignment="1">
      <alignment horizontal="center" vertical="center" shrinkToFit="1"/>
    </xf>
    <xf numFmtId="38" fontId="65" fillId="0" borderId="13" xfId="2" applyFont="1" applyFill="1" applyBorder="1" applyAlignment="1">
      <alignment horizontal="center" vertical="center" shrinkToFit="1"/>
    </xf>
    <xf numFmtId="0" fontId="65" fillId="0" borderId="0" xfId="1" applyFont="1" applyFill="1" applyAlignment="1">
      <alignment horizontal="center" vertical="center"/>
    </xf>
    <xf numFmtId="183" fontId="111" fillId="0" borderId="4" xfId="1" applyNumberFormat="1" applyFont="1" applyFill="1" applyBorder="1" applyAlignment="1">
      <alignment horizontal="right" vertical="center"/>
    </xf>
    <xf numFmtId="183" fontId="111" fillId="0" borderId="4" xfId="2" applyNumberFormat="1" applyFont="1" applyFill="1" applyBorder="1" applyAlignment="1">
      <alignment horizontal="right" vertical="center"/>
    </xf>
    <xf numFmtId="183" fontId="111" fillId="0" borderId="4" xfId="0" applyNumberFormat="1" applyFont="1" applyBorder="1" applyAlignment="1">
      <alignment horizontal="right" vertical="center"/>
    </xf>
    <xf numFmtId="38" fontId="111" fillId="0" borderId="4" xfId="13" applyFont="1" applyBorder="1" applyAlignment="1">
      <alignment horizontal="right" vertical="center" shrinkToFit="1"/>
    </xf>
    <xf numFmtId="38" fontId="65" fillId="0" borderId="4" xfId="13" applyNumberFormat="1" applyFont="1" applyFill="1" applyBorder="1" applyAlignment="1">
      <alignment vertical="center"/>
    </xf>
    <xf numFmtId="0" fontId="80" fillId="0" borderId="0" xfId="0" applyFont="1" applyAlignment="1">
      <alignment vertical="center"/>
    </xf>
    <xf numFmtId="0" fontId="65" fillId="0" borderId="0" xfId="0" applyNumberFormat="1" applyFont="1" applyAlignment="1">
      <alignment vertical="center"/>
    </xf>
    <xf numFmtId="38" fontId="113" fillId="0" borderId="0" xfId="2" applyFont="1" applyFill="1" applyAlignment="1">
      <alignment vertical="center"/>
    </xf>
    <xf numFmtId="38" fontId="48" fillId="5" borderId="0" xfId="2" applyFont="1" applyFill="1" applyAlignment="1">
      <alignment horizontal="left" vertical="center"/>
    </xf>
    <xf numFmtId="208" fontId="7" fillId="0" borderId="0" xfId="9" applyNumberFormat="1" applyFont="1" applyFill="1" applyBorder="1" applyAlignment="1">
      <alignment horizontal="center" vertical="center"/>
    </xf>
    <xf numFmtId="208" fontId="7" fillId="0" borderId="0" xfId="9" applyNumberFormat="1" applyFont="1" applyFill="1" applyBorder="1" applyAlignment="1">
      <alignment horizontal="center" vertical="center" wrapText="1"/>
    </xf>
    <xf numFmtId="208" fontId="7" fillId="0" borderId="0" xfId="13" applyNumberFormat="1" applyFont="1" applyFill="1" applyBorder="1" applyAlignment="1">
      <alignment horizontal="center" vertical="center"/>
    </xf>
    <xf numFmtId="208" fontId="7" fillId="0" borderId="0" xfId="13" applyNumberFormat="1" applyFont="1" applyFill="1" applyBorder="1" applyAlignment="1">
      <alignment horizontal="center" vertical="center" wrapText="1"/>
    </xf>
    <xf numFmtId="38" fontId="70" fillId="0" borderId="0" xfId="18" applyNumberFormat="1" applyFont="1" applyFill="1" applyAlignment="1">
      <alignment vertical="center"/>
    </xf>
    <xf numFmtId="38" fontId="6" fillId="0" borderId="4" xfId="2" applyFont="1" applyFill="1" applyBorder="1" applyAlignment="1">
      <alignment horizontal="distributed" vertical="center" justifyLastLine="1"/>
    </xf>
    <xf numFmtId="0" fontId="70" fillId="0" borderId="0" xfId="1" applyFont="1" applyFill="1" applyAlignment="1">
      <alignment vertical="center"/>
    </xf>
    <xf numFmtId="38" fontId="70" fillId="0" borderId="0" xfId="2" applyFont="1" applyFill="1" applyAlignment="1">
      <alignment vertical="center"/>
    </xf>
    <xf numFmtId="0" fontId="6" fillId="0" borderId="4" xfId="1" applyFont="1" applyFill="1" applyBorder="1" applyAlignment="1">
      <alignment horizontal="distributed" vertical="center" justifyLastLine="1"/>
    </xf>
    <xf numFmtId="0" fontId="6" fillId="0" borderId="4" xfId="1" applyFont="1" applyFill="1" applyBorder="1" applyAlignment="1">
      <alignment horizontal="distributed" vertical="center"/>
    </xf>
    <xf numFmtId="38" fontId="65" fillId="0" borderId="4" xfId="2" applyFont="1" applyFill="1" applyBorder="1" applyAlignment="1">
      <alignment horizontal="center" vertical="center"/>
    </xf>
    <xf numFmtId="0" fontId="6" fillId="0" borderId="4" xfId="1" applyFont="1" applyFill="1" applyBorder="1" applyAlignment="1">
      <alignment horizontal="center" vertical="center" shrinkToFit="1"/>
    </xf>
    <xf numFmtId="0" fontId="5" fillId="0" borderId="4" xfId="1" applyFont="1" applyFill="1" applyBorder="1" applyAlignment="1">
      <alignment horizontal="center" vertical="center"/>
    </xf>
    <xf numFmtId="0" fontId="65" fillId="0" borderId="4" xfId="1" applyFont="1" applyFill="1" applyBorder="1" applyAlignment="1">
      <alignment horizontal="center" vertical="center" shrinkToFit="1"/>
    </xf>
    <xf numFmtId="0" fontId="7" fillId="0" borderId="0" xfId="1" applyFont="1" applyFill="1" applyAlignment="1">
      <alignment horizontal="left" vertical="center"/>
    </xf>
    <xf numFmtId="0" fontId="7" fillId="0" borderId="4" xfId="1" applyFont="1" applyFill="1" applyBorder="1" applyAlignment="1">
      <alignment horizontal="distributed" vertical="center"/>
    </xf>
    <xf numFmtId="38" fontId="7" fillId="0" borderId="4" xfId="2" applyFont="1" applyFill="1" applyBorder="1" applyAlignment="1">
      <alignment horizontal="distributed" vertical="center"/>
    </xf>
    <xf numFmtId="0" fontId="65" fillId="0" borderId="4" xfId="1" applyFont="1" applyFill="1" applyBorder="1" applyAlignment="1">
      <alignment horizontal="center" vertical="center"/>
    </xf>
    <xf numFmtId="0" fontId="5" fillId="0" borderId="3" xfId="1" applyFont="1" applyFill="1" applyBorder="1" applyAlignment="1">
      <alignment horizontal="distributed" vertical="center"/>
    </xf>
    <xf numFmtId="0" fontId="5" fillId="0" borderId="4" xfId="1" applyFont="1" applyFill="1" applyBorder="1" applyAlignment="1">
      <alignment horizontal="distributed" vertical="center" justifyLastLine="1"/>
    </xf>
    <xf numFmtId="38" fontId="5" fillId="0" borderId="4" xfId="2" applyFont="1" applyFill="1" applyBorder="1" applyAlignment="1">
      <alignment horizontal="distributed" vertical="center" wrapText="1"/>
    </xf>
    <xf numFmtId="38" fontId="5" fillId="0" borderId="4" xfId="2" applyFont="1" applyFill="1" applyBorder="1" applyAlignment="1">
      <alignment horizontal="distributed" vertical="center"/>
    </xf>
    <xf numFmtId="38" fontId="6" fillId="0" borderId="4" xfId="2" applyFont="1" applyFill="1" applyBorder="1" applyAlignment="1">
      <alignment horizontal="center" vertical="center" shrinkToFit="1"/>
    </xf>
    <xf numFmtId="38" fontId="6" fillId="0" borderId="4" xfId="2" applyFont="1" applyFill="1" applyBorder="1" applyAlignment="1">
      <alignment horizontal="center" vertical="center"/>
    </xf>
    <xf numFmtId="38" fontId="6" fillId="0" borderId="0" xfId="2" applyFont="1" applyFill="1" applyBorder="1" applyAlignment="1">
      <alignment horizontal="center" vertical="center"/>
    </xf>
    <xf numFmtId="0" fontId="6" fillId="0" borderId="58" xfId="1" applyFont="1" applyFill="1" applyBorder="1" applyAlignment="1">
      <alignment horizontal="distributed" vertical="center" justifyLastLine="1"/>
    </xf>
    <xf numFmtId="38" fontId="17" fillId="0" borderId="4" xfId="2" applyFont="1" applyFill="1" applyBorder="1" applyAlignment="1">
      <alignment horizontal="distributed" vertical="center" wrapText="1"/>
    </xf>
    <xf numFmtId="38" fontId="5" fillId="0" borderId="4" xfId="2" applyFont="1" applyFill="1" applyBorder="1" applyAlignment="1">
      <alignment horizontal="distributed" vertical="center" justifyLastLine="1"/>
    </xf>
    <xf numFmtId="0" fontId="12" fillId="0" borderId="4" xfId="1" applyFont="1" applyFill="1" applyBorder="1" applyAlignment="1">
      <alignment horizontal="distributed" vertical="center" shrinkToFit="1"/>
    </xf>
    <xf numFmtId="38" fontId="17" fillId="0" borderId="4" xfId="2" applyFont="1" applyFill="1" applyBorder="1" applyAlignment="1">
      <alignment horizontal="distributed" vertical="center"/>
    </xf>
    <xf numFmtId="38" fontId="17" fillId="0" borderId="4" xfId="2" applyFont="1" applyFill="1" applyBorder="1" applyAlignment="1">
      <alignment horizontal="distributed" vertical="center" shrinkToFit="1"/>
    </xf>
    <xf numFmtId="38" fontId="16" fillId="0" borderId="4" xfId="2" applyFont="1" applyFill="1" applyBorder="1" applyAlignment="1">
      <alignment horizontal="distributed" vertical="center" shrinkToFit="1"/>
    </xf>
    <xf numFmtId="38" fontId="16" fillId="0" borderId="4" xfId="2" applyFont="1" applyFill="1" applyBorder="1" applyAlignment="1">
      <alignment horizontal="distributed" vertical="center"/>
    </xf>
    <xf numFmtId="38" fontId="6" fillId="0" borderId="0" xfId="1" applyNumberFormat="1" applyFont="1" applyFill="1" applyAlignment="1">
      <alignment horizontal="right" vertical="center"/>
    </xf>
    <xf numFmtId="38" fontId="3" fillId="0" borderId="0" xfId="1" applyNumberFormat="1" applyFont="1" applyFill="1" applyAlignment="1">
      <alignment horizontal="right" vertical="center"/>
    </xf>
    <xf numFmtId="38" fontId="114" fillId="0" borderId="4" xfId="2" applyFont="1" applyFill="1" applyBorder="1" applyAlignment="1">
      <alignment horizontal="center" vertical="center" wrapText="1"/>
    </xf>
    <xf numFmtId="38" fontId="6" fillId="0" borderId="214" xfId="2" applyFont="1" applyFill="1" applyBorder="1" applyAlignment="1">
      <alignment horizontal="distributed" vertical="center" wrapText="1" justifyLastLine="1"/>
    </xf>
    <xf numFmtId="38" fontId="6" fillId="0" borderId="215" xfId="2" applyFont="1" applyFill="1" applyBorder="1" applyAlignment="1">
      <alignment horizontal="distributed" vertical="center" wrapText="1" justifyLastLine="1"/>
    </xf>
    <xf numFmtId="38" fontId="6" fillId="0" borderId="216" xfId="2" applyFont="1" applyFill="1" applyBorder="1" applyAlignment="1">
      <alignment horizontal="distributed" vertical="center" wrapText="1" justifyLastLine="1"/>
    </xf>
    <xf numFmtId="179" fontId="7" fillId="0" borderId="217" xfId="2" applyNumberFormat="1" applyFont="1" applyFill="1" applyBorder="1" applyAlignment="1">
      <alignment horizontal="right" vertical="center"/>
    </xf>
    <xf numFmtId="179" fontId="7" fillId="0" borderId="218" xfId="2" applyNumberFormat="1" applyFont="1" applyFill="1" applyBorder="1" applyAlignment="1">
      <alignment horizontal="right" vertical="center"/>
    </xf>
    <xf numFmtId="179" fontId="7" fillId="0" borderId="219" xfId="2" applyNumberFormat="1" applyFont="1" applyFill="1" applyBorder="1" applyAlignment="1">
      <alignment horizontal="right" vertical="center"/>
    </xf>
    <xf numFmtId="38" fontId="6" fillId="0" borderId="220" xfId="2" applyFont="1" applyFill="1" applyBorder="1" applyAlignment="1">
      <alignment horizontal="distributed" vertical="center" justifyLastLine="1"/>
    </xf>
    <xf numFmtId="38" fontId="16" fillId="0" borderId="219" xfId="2" applyFont="1" applyFill="1" applyBorder="1" applyAlignment="1">
      <alignment horizontal="distributed" vertical="center" wrapText="1" justifyLastLine="1" shrinkToFit="1"/>
    </xf>
    <xf numFmtId="177" fontId="6" fillId="0" borderId="0" xfId="1" applyNumberFormat="1" applyFont="1" applyFill="1" applyBorder="1" applyAlignment="1">
      <alignment vertical="center"/>
    </xf>
    <xf numFmtId="0" fontId="6" fillId="0" borderId="4" xfId="14" applyFont="1" applyFill="1" applyBorder="1" applyAlignment="1">
      <alignment horizontal="distributed" vertical="center" justifyLastLine="1"/>
    </xf>
    <xf numFmtId="179" fontId="6" fillId="0" borderId="4" xfId="14" applyNumberFormat="1" applyFont="1" applyFill="1" applyBorder="1" applyAlignment="1">
      <alignment horizontal="right" vertical="center" shrinkToFit="1"/>
    </xf>
    <xf numFmtId="0" fontId="6" fillId="0" borderId="222" xfId="14" applyFont="1" applyFill="1" applyBorder="1" applyAlignment="1">
      <alignment vertical="center"/>
    </xf>
    <xf numFmtId="179" fontId="6" fillId="0" borderId="222" xfId="14" applyNumberFormat="1" applyFont="1" applyFill="1" applyBorder="1" applyAlignment="1">
      <alignment horizontal="right" vertical="center"/>
    </xf>
    <xf numFmtId="179" fontId="6" fillId="0" borderId="222" xfId="13" applyNumberFormat="1" applyFont="1" applyFill="1" applyBorder="1" applyAlignment="1">
      <alignment horizontal="right" vertical="center"/>
    </xf>
    <xf numFmtId="179" fontId="6" fillId="0" borderId="0" xfId="14" applyNumberFormat="1" applyFont="1" applyFill="1" applyBorder="1" applyAlignment="1">
      <alignment horizontal="right" vertical="center"/>
    </xf>
    <xf numFmtId="179" fontId="6" fillId="0" borderId="0" xfId="13" applyNumberFormat="1" applyFont="1" applyFill="1" applyBorder="1" applyAlignment="1">
      <alignment horizontal="right" vertical="center"/>
    </xf>
    <xf numFmtId="38" fontId="6" fillId="0" borderId="0" xfId="1" applyNumberFormat="1" applyFont="1" applyFill="1" applyBorder="1" applyAlignment="1">
      <alignment horizontal="right" vertical="center"/>
    </xf>
    <xf numFmtId="0" fontId="6" fillId="0" borderId="4" xfId="14" applyFont="1" applyFill="1" applyBorder="1" applyAlignment="1">
      <alignment horizontal="distributed" vertical="center" shrinkToFit="1"/>
    </xf>
    <xf numFmtId="0" fontId="5" fillId="0" borderId="4" xfId="14" applyFont="1" applyFill="1" applyBorder="1" applyAlignment="1">
      <alignment horizontal="distributed" vertical="center" shrinkToFit="1"/>
    </xf>
    <xf numFmtId="0" fontId="5" fillId="0" borderId="167" xfId="1" applyFont="1" applyFill="1" applyBorder="1" applyAlignment="1">
      <alignment horizontal="distributed" vertical="center" justifyLastLine="1"/>
    </xf>
    <xf numFmtId="0" fontId="5" fillId="0" borderId="167" xfId="1" applyFont="1" applyFill="1" applyBorder="1" applyAlignment="1">
      <alignment horizontal="left" vertical="center" shrinkToFit="1"/>
    </xf>
    <xf numFmtId="0" fontId="5" fillId="0" borderId="167" xfId="1" applyFont="1" applyFill="1" applyBorder="1" applyAlignment="1">
      <alignment horizontal="distributed" vertical="center"/>
    </xf>
    <xf numFmtId="0" fontId="18" fillId="0" borderId="0" xfId="1" applyFont="1" applyFill="1" applyBorder="1" applyAlignment="1">
      <alignment horizontal="right" vertical="center"/>
    </xf>
    <xf numFmtId="0" fontId="18" fillId="0" borderId="4" xfId="1" applyFont="1" applyFill="1" applyBorder="1" applyAlignment="1">
      <alignment horizontal="distributed" vertical="center"/>
    </xf>
    <xf numFmtId="38" fontId="5" fillId="0" borderId="8" xfId="2" applyFont="1" applyFill="1" applyBorder="1" applyAlignment="1">
      <alignment horizontal="distributed" vertical="center" shrinkToFit="1"/>
    </xf>
    <xf numFmtId="38" fontId="6" fillId="0" borderId="68" xfId="2" applyFont="1" applyFill="1" applyBorder="1" applyAlignment="1">
      <alignment horizontal="right" vertical="center" shrinkToFit="1"/>
    </xf>
    <xf numFmtId="38" fontId="5" fillId="0" borderId="0" xfId="2" quotePrefix="1" applyFont="1" applyFill="1" applyBorder="1" applyAlignment="1">
      <alignment horizontal="center" vertical="center" wrapText="1" shrinkToFit="1"/>
    </xf>
    <xf numFmtId="38" fontId="6" fillId="0" borderId="0" xfId="2" quotePrefix="1" applyFont="1" applyFill="1" applyBorder="1" applyAlignment="1">
      <alignment horizontal="center" vertical="center" wrapText="1" shrinkToFit="1"/>
    </xf>
    <xf numFmtId="38" fontId="6" fillId="0" borderId="195" xfId="2" applyFont="1" applyFill="1" applyBorder="1" applyAlignment="1">
      <alignment horizontal="center" vertical="center" shrinkToFit="1"/>
    </xf>
    <xf numFmtId="49" fontId="6" fillId="0" borderId="0" xfId="1" applyNumberFormat="1" applyFont="1" applyAlignment="1">
      <alignment vertical="center"/>
    </xf>
    <xf numFmtId="179" fontId="17" fillId="0" borderId="74" xfId="2" applyNumberFormat="1" applyFont="1" applyFill="1" applyBorder="1" applyAlignment="1">
      <alignment horizontal="right" vertical="center"/>
    </xf>
    <xf numFmtId="181" fontId="17" fillId="0" borderId="4" xfId="3" applyNumberFormat="1" applyFont="1" applyFill="1" applyBorder="1" applyAlignment="1">
      <alignment vertical="center"/>
    </xf>
    <xf numFmtId="181" fontId="17" fillId="0" borderId="4" xfId="3" applyNumberFormat="1" applyFont="1" applyFill="1" applyBorder="1" applyAlignment="1">
      <alignment horizontal="right" vertical="center"/>
    </xf>
    <xf numFmtId="0" fontId="111" fillId="0" borderId="0" xfId="0" applyNumberFormat="1" applyFont="1" applyFill="1" applyAlignment="1">
      <alignment vertical="center"/>
    </xf>
    <xf numFmtId="0" fontId="92" fillId="0" borderId="0" xfId="0" applyFont="1" applyFill="1" applyAlignment="1">
      <alignment vertical="center"/>
    </xf>
    <xf numFmtId="0" fontId="6" fillId="0" borderId="58" xfId="1" applyFont="1" applyFill="1" applyBorder="1" applyAlignment="1">
      <alignment vertical="center"/>
    </xf>
    <xf numFmtId="3" fontId="6" fillId="0" borderId="76" xfId="1" applyNumberFormat="1" applyFont="1" applyFill="1" applyBorder="1" applyAlignment="1">
      <alignment vertical="center"/>
    </xf>
    <xf numFmtId="0" fontId="6" fillId="0" borderId="76" xfId="1" applyFont="1" applyFill="1" applyBorder="1" applyAlignment="1">
      <alignment vertical="center"/>
    </xf>
    <xf numFmtId="0" fontId="6" fillId="0" borderId="76" xfId="1" applyFont="1" applyFill="1" applyBorder="1" applyAlignment="1">
      <alignment horizontal="right" vertical="center"/>
    </xf>
    <xf numFmtId="3" fontId="6" fillId="0" borderId="58" xfId="1" applyNumberFormat="1" applyFont="1" applyFill="1" applyBorder="1" applyAlignment="1">
      <alignment vertical="center"/>
    </xf>
    <xf numFmtId="178" fontId="6" fillId="0" borderId="0" xfId="2" applyNumberFormat="1" applyFont="1" applyFill="1" applyAlignment="1">
      <alignment vertical="center"/>
    </xf>
    <xf numFmtId="178" fontId="11" fillId="0" borderId="0" xfId="2" applyNumberFormat="1" applyFont="1" applyFill="1" applyAlignment="1">
      <alignment vertical="center"/>
    </xf>
    <xf numFmtId="178" fontId="7" fillId="0" borderId="0" xfId="2" applyNumberFormat="1" applyFont="1" applyFill="1" applyAlignment="1">
      <alignment vertical="center"/>
    </xf>
    <xf numFmtId="178" fontId="7" fillId="0" borderId="0" xfId="2" applyNumberFormat="1" applyFont="1" applyFill="1" applyAlignment="1">
      <alignment horizontal="left" vertical="center"/>
    </xf>
    <xf numFmtId="0" fontId="6" fillId="0" borderId="91" xfId="1" applyFont="1" applyFill="1" applyBorder="1" applyAlignment="1">
      <alignment horizontal="distributed" vertical="center" wrapText="1" shrinkToFit="1"/>
    </xf>
    <xf numFmtId="0" fontId="7" fillId="0" borderId="3" xfId="2" applyNumberFormat="1" applyFont="1" applyFill="1" applyBorder="1" applyAlignment="1">
      <alignment horizontal="distributed" vertical="center" shrinkToFit="1"/>
    </xf>
    <xf numFmtId="202" fontId="6" fillId="0" borderId="4" xfId="0" applyNumberFormat="1" applyFont="1" applyFill="1" applyBorder="1" applyAlignment="1">
      <alignment horizontal="right" vertical="center"/>
    </xf>
    <xf numFmtId="214" fontId="6" fillId="0" borderId="4" xfId="0" applyNumberFormat="1" applyFont="1" applyFill="1" applyBorder="1" applyAlignment="1">
      <alignment horizontal="right" vertical="center"/>
    </xf>
    <xf numFmtId="193" fontId="6" fillId="0" borderId="4" xfId="0" applyNumberFormat="1" applyFont="1" applyFill="1" applyBorder="1" applyAlignment="1">
      <alignment horizontal="right" vertical="center"/>
    </xf>
    <xf numFmtId="38" fontId="5" fillId="0" borderId="219" xfId="2" applyFont="1" applyFill="1" applyBorder="1" applyAlignment="1">
      <alignment horizontal="distributed" vertical="center"/>
    </xf>
    <xf numFmtId="178" fontId="7" fillId="0" borderId="219" xfId="2" applyNumberFormat="1" applyFont="1" applyFill="1" applyBorder="1" applyAlignment="1">
      <alignment horizontal="right" vertical="center"/>
    </xf>
    <xf numFmtId="178" fontId="6" fillId="0" borderId="219" xfId="2" applyNumberFormat="1" applyFont="1" applyFill="1" applyBorder="1" applyAlignment="1">
      <alignment horizontal="right" vertical="center"/>
    </xf>
    <xf numFmtId="38" fontId="5" fillId="0" borderId="4" xfId="13" applyFont="1" applyFill="1" applyBorder="1" applyAlignment="1">
      <alignment horizontal="center" vertical="center"/>
    </xf>
    <xf numFmtId="38" fontId="12" fillId="0" borderId="4" xfId="2" applyFont="1" applyFill="1" applyBorder="1" applyAlignment="1">
      <alignment horizontal="right" vertical="center" wrapText="1"/>
    </xf>
    <xf numFmtId="38" fontId="5" fillId="0" borderId="0" xfId="63" applyFont="1" applyFill="1" applyAlignment="1"/>
    <xf numFmtId="38" fontId="5" fillId="0" borderId="0" xfId="63" applyFont="1" applyFill="1" applyBorder="1" applyAlignment="1"/>
    <xf numFmtId="38" fontId="5" fillId="0" borderId="4" xfId="63" applyFont="1" applyFill="1" applyBorder="1" applyAlignment="1">
      <alignment horizontal="distributed" vertical="center" justifyLastLine="1"/>
    </xf>
    <xf numFmtId="40" fontId="5" fillId="0" borderId="4" xfId="63" applyNumberFormat="1" applyFont="1" applyFill="1" applyBorder="1" applyAlignment="1">
      <alignment horizontal="right" vertical="center" shrinkToFit="1"/>
    </xf>
    <xf numFmtId="38" fontId="6" fillId="0" borderId="0" xfId="63" applyFont="1" applyFill="1" applyAlignment="1"/>
    <xf numFmtId="38" fontId="5" fillId="0" borderId="156" xfId="2" applyFont="1" applyFill="1" applyBorder="1" applyAlignment="1">
      <alignment vertical="center"/>
    </xf>
    <xf numFmtId="38" fontId="5" fillId="0" borderId="0" xfId="63" applyFont="1" applyFill="1" applyBorder="1" applyAlignment="1">
      <alignment vertical="center"/>
    </xf>
    <xf numFmtId="188" fontId="5" fillId="0" borderId="4" xfId="63" applyNumberFormat="1" applyFont="1" applyFill="1" applyBorder="1" applyAlignment="1">
      <alignment horizontal="right" vertical="center" shrinkToFit="1"/>
    </xf>
    <xf numFmtId="0" fontId="7" fillId="0" borderId="4" xfId="1" applyFont="1" applyFill="1" applyBorder="1" applyAlignment="1">
      <alignment horizontal="center" vertical="center"/>
    </xf>
    <xf numFmtId="202" fontId="7" fillId="0" borderId="4" xfId="1" applyNumberFormat="1" applyFont="1" applyFill="1" applyBorder="1" applyAlignment="1">
      <alignment horizontal="right" vertical="center"/>
    </xf>
    <xf numFmtId="202" fontId="7" fillId="0" borderId="4" xfId="1" applyNumberFormat="1" applyFont="1" applyFill="1" applyBorder="1" applyAlignment="1">
      <alignment vertical="center"/>
    </xf>
    <xf numFmtId="0" fontId="17" fillId="0" borderId="0" xfId="1" applyFont="1" applyFill="1" applyBorder="1" applyAlignment="1">
      <alignment horizontal="left" vertical="center"/>
    </xf>
    <xf numFmtId="215" fontId="7" fillId="0" borderId="4" xfId="9" applyNumberFormat="1" applyFont="1" applyFill="1" applyBorder="1" applyAlignment="1">
      <alignment horizontal="right" vertical="center"/>
    </xf>
    <xf numFmtId="181" fontId="7" fillId="0" borderId="4" xfId="9" applyNumberFormat="1" applyFont="1" applyFill="1" applyBorder="1" applyAlignment="1">
      <alignment horizontal="right" vertical="center"/>
    </xf>
    <xf numFmtId="215" fontId="7" fillId="0" borderId="4" xfId="9" applyNumberFormat="1" applyFont="1" applyFill="1" applyBorder="1" applyAlignment="1">
      <alignment horizontal="right" vertical="center" indent="1"/>
    </xf>
    <xf numFmtId="190" fontId="5" fillId="0" borderId="0" xfId="1" applyNumberFormat="1" applyFont="1" applyFill="1" applyBorder="1" applyAlignment="1">
      <alignment horizontal="right" vertical="center" wrapText="1"/>
    </xf>
    <xf numFmtId="215" fontId="5" fillId="0" borderId="4" xfId="9" applyNumberFormat="1" applyFont="1" applyFill="1" applyBorder="1" applyAlignment="1">
      <alignment horizontal="right" vertical="center" shrinkToFit="1"/>
    </xf>
    <xf numFmtId="215" fontId="5" fillId="0" borderId="4" xfId="13" applyNumberFormat="1" applyFont="1" applyFill="1" applyBorder="1" applyAlignment="1">
      <alignment horizontal="right" vertical="center" shrinkToFit="1"/>
    </xf>
    <xf numFmtId="0" fontId="5" fillId="0" borderId="211" xfId="1" applyFont="1" applyFill="1" applyBorder="1" applyAlignment="1">
      <alignment horizontal="distributed" vertical="center" shrinkToFit="1"/>
    </xf>
    <xf numFmtId="190" fontId="5" fillId="0" borderId="4" xfId="1" applyNumberFormat="1" applyFont="1" applyFill="1" applyBorder="1" applyAlignment="1">
      <alignment vertical="center" wrapText="1"/>
    </xf>
    <xf numFmtId="190" fontId="5" fillId="0" borderId="0" xfId="1" applyNumberFormat="1" applyFont="1" applyFill="1" applyBorder="1" applyAlignment="1">
      <alignment vertical="center" wrapText="1"/>
    </xf>
    <xf numFmtId="0" fontId="5" fillId="0" borderId="13" xfId="1" applyFont="1" applyFill="1" applyBorder="1" applyAlignment="1">
      <alignment horizontal="center" vertical="center" wrapText="1"/>
    </xf>
    <xf numFmtId="190" fontId="5" fillId="0" borderId="211" xfId="1" applyNumberFormat="1" applyFont="1" applyFill="1" applyBorder="1" applyAlignment="1">
      <alignment vertical="center" wrapText="1"/>
    </xf>
    <xf numFmtId="0" fontId="5" fillId="0" borderId="211" xfId="1" applyFont="1" applyFill="1" applyBorder="1" applyAlignment="1">
      <alignment vertical="center" wrapText="1"/>
    </xf>
    <xf numFmtId="178" fontId="17" fillId="0" borderId="4" xfId="2" applyNumberFormat="1" applyFont="1" applyFill="1" applyBorder="1" applyAlignment="1">
      <alignment vertical="center" shrinkToFit="1"/>
    </xf>
    <xf numFmtId="0" fontId="5" fillId="0" borderId="210" xfId="1" applyFont="1" applyFill="1" applyBorder="1" applyAlignment="1">
      <alignment horizontal="distributed" vertical="center" justifyLastLine="1" shrinkToFit="1"/>
    </xf>
    <xf numFmtId="0" fontId="6" fillId="0" borderId="4" xfId="1" applyFont="1" applyBorder="1" applyAlignment="1">
      <alignment horizontal="distributed" vertical="center" justifyLastLine="1"/>
    </xf>
    <xf numFmtId="38" fontId="6" fillId="0" borderId="4" xfId="2" applyFont="1" applyBorder="1" applyAlignment="1">
      <alignment vertical="center"/>
    </xf>
    <xf numFmtId="216" fontId="6" fillId="0" borderId="4" xfId="1" applyNumberFormat="1" applyFont="1" applyFill="1" applyBorder="1" applyAlignment="1">
      <alignment vertical="center"/>
    </xf>
    <xf numFmtId="38" fontId="6" fillId="0" borderId="4" xfId="0" applyNumberFormat="1" applyFont="1" applyFill="1" applyBorder="1" applyAlignment="1">
      <alignment horizontal="center" vertical="center"/>
    </xf>
    <xf numFmtId="38" fontId="68" fillId="0" borderId="0" xfId="18" applyNumberFormat="1" applyFill="1" applyAlignment="1">
      <alignment vertical="center"/>
    </xf>
    <xf numFmtId="38" fontId="68" fillId="0" borderId="0" xfId="18" applyNumberFormat="1" applyFill="1" applyAlignment="1">
      <alignment vertical="center"/>
    </xf>
    <xf numFmtId="0" fontId="5" fillId="0" borderId="0" xfId="1" applyFont="1" applyAlignment="1">
      <alignment vertical="center"/>
    </xf>
    <xf numFmtId="0" fontId="5" fillId="0" borderId="4" xfId="1" applyFont="1" applyFill="1" applyBorder="1" applyAlignment="1">
      <alignment horizontal="distributed" vertical="center" wrapText="1" justifyLastLine="1"/>
    </xf>
    <xf numFmtId="0" fontId="5" fillId="0" borderId="4" xfId="1" applyFont="1" applyFill="1" applyBorder="1" applyAlignment="1">
      <alignment horizontal="center" vertical="center"/>
    </xf>
    <xf numFmtId="179" fontId="5" fillId="0" borderId="4" xfId="1" applyNumberFormat="1" applyFont="1" applyFill="1" applyBorder="1" applyAlignment="1">
      <alignment horizontal="right" vertical="center"/>
    </xf>
    <xf numFmtId="0" fontId="6" fillId="0" borderId="4" xfId="1" applyFont="1" applyFill="1" applyBorder="1" applyAlignment="1">
      <alignment horizontal="right" vertical="center"/>
    </xf>
    <xf numFmtId="0" fontId="6" fillId="0" borderId="4" xfId="1" applyFont="1" applyFill="1" applyBorder="1" applyAlignment="1">
      <alignment horizontal="center" vertical="center"/>
    </xf>
    <xf numFmtId="179" fontId="5" fillId="0" borderId="13" xfId="2" applyNumberFormat="1" applyFont="1" applyFill="1" applyBorder="1" applyAlignment="1">
      <alignment horizontal="right" vertical="center"/>
    </xf>
    <xf numFmtId="0" fontId="5" fillId="0" borderId="4" xfId="1" applyFont="1" applyFill="1" applyBorder="1" applyAlignment="1">
      <alignment vertical="center"/>
    </xf>
    <xf numFmtId="38" fontId="5" fillId="0" borderId="4" xfId="2" applyFont="1" applyFill="1" applyBorder="1" applyAlignment="1">
      <alignment vertical="center"/>
    </xf>
    <xf numFmtId="38" fontId="17" fillId="0" borderId="4" xfId="2" applyFont="1" applyFill="1" applyBorder="1" applyAlignment="1">
      <alignment vertical="center"/>
    </xf>
    <xf numFmtId="38" fontId="5" fillId="0" borderId="4" xfId="2" applyFont="1" applyFill="1" applyBorder="1" applyAlignment="1">
      <alignment vertical="center" shrinkToFit="1"/>
    </xf>
    <xf numFmtId="38" fontId="5" fillId="0" borderId="4" xfId="2" applyFont="1" applyFill="1" applyBorder="1" applyAlignment="1">
      <alignment horizontal="center" vertical="center" shrinkToFit="1"/>
    </xf>
    <xf numFmtId="38" fontId="5" fillId="0" borderId="4" xfId="2" applyFont="1" applyFill="1" applyBorder="1" applyAlignment="1">
      <alignment horizontal="center" vertical="center" wrapText="1"/>
    </xf>
    <xf numFmtId="38" fontId="5" fillId="0" borderId="4" xfId="2" applyFont="1" applyFill="1" applyBorder="1" applyAlignment="1">
      <alignment horizontal="center" vertical="center"/>
    </xf>
    <xf numFmtId="0" fontId="12" fillId="0" borderId="4" xfId="1" applyFont="1" applyFill="1" applyBorder="1" applyAlignment="1">
      <alignment horizontal="center" vertical="center" wrapText="1"/>
    </xf>
    <xf numFmtId="38" fontId="116" fillId="0" borderId="0" xfId="18" applyNumberFormat="1" applyFont="1" applyFill="1" applyBorder="1" applyAlignment="1">
      <alignment horizontal="center" vertical="center" shrinkToFit="1"/>
    </xf>
    <xf numFmtId="38" fontId="114" fillId="0" borderId="0" xfId="2" applyFont="1" applyFill="1" applyAlignment="1">
      <alignment vertical="center"/>
    </xf>
    <xf numFmtId="49" fontId="65" fillId="0" borderId="0" xfId="2" quotePrefix="1" applyNumberFormat="1" applyFont="1" applyFill="1" applyAlignment="1">
      <alignment vertical="center" shrinkToFit="1"/>
    </xf>
    <xf numFmtId="38" fontId="6" fillId="0" borderId="4" xfId="2" applyFont="1" applyFill="1" applyBorder="1" applyAlignment="1">
      <alignment horizontal="center" vertical="center"/>
    </xf>
    <xf numFmtId="38" fontId="5" fillId="0" borderId="4" xfId="2" applyFont="1" applyFill="1" applyBorder="1" applyAlignment="1">
      <alignment horizontal="center" vertical="center" shrinkToFit="1"/>
    </xf>
    <xf numFmtId="38" fontId="5" fillId="0" borderId="4" xfId="2" applyFont="1" applyFill="1" applyBorder="1" applyAlignment="1">
      <alignment horizontal="center" vertical="center"/>
    </xf>
    <xf numFmtId="38" fontId="5" fillId="0" borderId="4" xfId="2" applyFont="1" applyFill="1" applyBorder="1" applyAlignment="1">
      <alignment horizontal="center" vertical="center" wrapText="1"/>
    </xf>
    <xf numFmtId="0" fontId="25" fillId="0" borderId="0" xfId="0" applyFont="1" applyBorder="1" applyAlignment="1">
      <alignment vertical="center"/>
    </xf>
    <xf numFmtId="0" fontId="18" fillId="0" borderId="0" xfId="0" applyFont="1" applyFill="1" applyBorder="1" applyAlignment="1">
      <alignment vertical="center"/>
    </xf>
    <xf numFmtId="0" fontId="18" fillId="5" borderId="0" xfId="0" applyFont="1" applyFill="1" applyBorder="1" applyAlignment="1">
      <alignment vertical="center"/>
    </xf>
    <xf numFmtId="0" fontId="18" fillId="5" borderId="0" xfId="0" applyFont="1" applyFill="1" applyBorder="1" applyAlignment="1">
      <alignment horizontal="center" vertical="center"/>
    </xf>
    <xf numFmtId="38" fontId="117" fillId="0" borderId="0" xfId="2" applyFont="1" applyFill="1" applyBorder="1" applyAlignment="1">
      <alignment vertical="center"/>
    </xf>
    <xf numFmtId="38" fontId="23" fillId="5" borderId="0" xfId="2" applyFont="1" applyFill="1" applyBorder="1" applyAlignment="1">
      <alignment vertical="center"/>
    </xf>
    <xf numFmtId="38" fontId="23" fillId="0" borderId="0" xfId="2" applyFont="1" applyFill="1" applyBorder="1" applyAlignment="1">
      <alignment horizontal="right" vertical="center"/>
    </xf>
    <xf numFmtId="38" fontId="118" fillId="0" borderId="0" xfId="2" quotePrefix="1" applyFont="1" applyFill="1" applyBorder="1" applyAlignment="1">
      <alignment vertical="center"/>
    </xf>
    <xf numFmtId="38" fontId="34" fillId="0" borderId="0" xfId="2" applyFont="1" applyFill="1" applyBorder="1" applyAlignment="1">
      <alignment vertical="center"/>
    </xf>
    <xf numFmtId="0" fontId="18" fillId="0" borderId="4" xfId="0" applyFont="1" applyBorder="1" applyAlignment="1">
      <alignment vertical="center"/>
    </xf>
    <xf numFmtId="0" fontId="18" fillId="0" borderId="224" xfId="0" applyFont="1" applyBorder="1" applyAlignment="1">
      <alignment horizontal="center" vertical="center"/>
    </xf>
    <xf numFmtId="0" fontId="18" fillId="0" borderId="225" xfId="0" applyFont="1" applyBorder="1" applyAlignment="1">
      <alignment horizontal="center" vertical="center"/>
    </xf>
    <xf numFmtId="0" fontId="18" fillId="0" borderId="226" xfId="0" applyFont="1" applyBorder="1" applyAlignment="1">
      <alignment vertical="center"/>
    </xf>
    <xf numFmtId="0" fontId="32" fillId="0" borderId="0" xfId="0" applyFont="1" applyBorder="1" applyAlignment="1">
      <alignment vertical="center"/>
    </xf>
    <xf numFmtId="49" fontId="3" fillId="0" borderId="0" xfId="2" applyNumberFormat="1" applyFont="1" applyFill="1" applyBorder="1" applyAlignment="1">
      <alignment vertical="center"/>
    </xf>
    <xf numFmtId="38" fontId="119" fillId="0" borderId="0" xfId="18" applyNumberFormat="1" applyFont="1" applyFill="1" applyBorder="1" applyAlignment="1">
      <alignment horizontal="center" vertical="center" shrinkToFit="1"/>
    </xf>
    <xf numFmtId="0" fontId="18" fillId="0" borderId="4" xfId="0" applyFont="1" applyBorder="1" applyAlignment="1">
      <alignment horizontal="center" vertical="center"/>
    </xf>
    <xf numFmtId="0" fontId="18" fillId="0" borderId="4" xfId="0" applyFont="1" applyBorder="1" applyAlignment="1">
      <alignment horizontal="center" vertical="center" shrinkToFit="1"/>
    </xf>
    <xf numFmtId="0" fontId="18" fillId="0" borderId="0" xfId="0" applyFont="1" applyBorder="1" applyAlignment="1">
      <alignment horizontal="center" vertical="center"/>
    </xf>
    <xf numFmtId="0" fontId="18" fillId="0" borderId="0" xfId="0" applyFont="1" applyBorder="1" applyAlignment="1">
      <alignment horizontal="left" vertical="center"/>
    </xf>
    <xf numFmtId="0" fontId="85" fillId="29" borderId="224" xfId="0" applyFont="1" applyFill="1" applyBorder="1" applyAlignment="1">
      <alignment horizontal="center" vertical="center"/>
    </xf>
    <xf numFmtId="0" fontId="85" fillId="29" borderId="225" xfId="0" applyFont="1" applyFill="1" applyBorder="1" applyAlignment="1">
      <alignment horizontal="center" vertical="center"/>
    </xf>
    <xf numFmtId="0" fontId="120" fillId="0" borderId="0" xfId="0" applyFont="1" applyBorder="1" applyAlignment="1">
      <alignment vertical="center"/>
    </xf>
    <xf numFmtId="0" fontId="120" fillId="5" borderId="0" xfId="0" applyFont="1" applyFill="1" applyBorder="1" applyAlignment="1">
      <alignment vertical="center"/>
    </xf>
    <xf numFmtId="38" fontId="113" fillId="0" borderId="4" xfId="13" applyFont="1" applyFill="1" applyBorder="1" applyAlignment="1">
      <alignment vertical="center"/>
    </xf>
    <xf numFmtId="38" fontId="5" fillId="0" borderId="0" xfId="1" applyNumberFormat="1" applyFont="1" applyFill="1" applyBorder="1" applyAlignment="1">
      <alignment horizontal="center" vertical="center"/>
    </xf>
    <xf numFmtId="0" fontId="15" fillId="0" borderId="4" xfId="1" applyFont="1" applyFill="1" applyBorder="1" applyAlignment="1">
      <alignment vertical="center" wrapText="1"/>
    </xf>
    <xf numFmtId="0" fontId="15" fillId="0" borderId="4" xfId="1" applyFont="1" applyFill="1" applyBorder="1" applyAlignment="1">
      <alignment horizontal="center" vertical="center" wrapText="1"/>
    </xf>
    <xf numFmtId="0" fontId="5" fillId="0" borderId="4" xfId="1" applyFont="1" applyBorder="1" applyAlignment="1">
      <alignment horizontal="center" vertical="center"/>
    </xf>
    <xf numFmtId="0" fontId="23" fillId="0" borderId="4" xfId="1" applyFont="1" applyFill="1" applyBorder="1" applyAlignment="1">
      <alignment vertical="center"/>
    </xf>
    <xf numFmtId="202" fontId="5" fillId="0" borderId="0" xfId="1" applyNumberFormat="1" applyFont="1" applyAlignment="1">
      <alignment vertical="center"/>
    </xf>
    <xf numFmtId="202" fontId="5" fillId="0" borderId="4" xfId="1" applyNumberFormat="1" applyFont="1" applyBorder="1" applyAlignment="1">
      <alignment horizontal="center" vertical="center"/>
    </xf>
    <xf numFmtId="202" fontId="5" fillId="0" borderId="4" xfId="1" applyNumberFormat="1" applyFont="1" applyFill="1" applyBorder="1" applyAlignment="1">
      <alignment horizontal="center" vertical="center"/>
    </xf>
    <xf numFmtId="202" fontId="17" fillId="0" borderId="4" xfId="2" applyNumberFormat="1" applyFont="1" applyFill="1" applyBorder="1" applyAlignment="1">
      <alignment horizontal="center" vertical="center"/>
    </xf>
    <xf numFmtId="202" fontId="5" fillId="0" borderId="13" xfId="1" applyNumberFormat="1" applyFont="1" applyFill="1" applyBorder="1" applyAlignment="1">
      <alignment horizontal="center" vertical="center"/>
    </xf>
    <xf numFmtId="202" fontId="5" fillId="0" borderId="196" xfId="1" applyNumberFormat="1" applyFont="1" applyFill="1" applyBorder="1" applyAlignment="1">
      <alignment horizontal="center" vertical="center"/>
    </xf>
    <xf numFmtId="202" fontId="5" fillId="0" borderId="222" xfId="1" applyNumberFormat="1" applyFont="1" applyBorder="1" applyAlignment="1">
      <alignment vertical="center"/>
    </xf>
    <xf numFmtId="202" fontId="5" fillId="0" borderId="200" xfId="1" applyNumberFormat="1" applyFont="1" applyBorder="1" applyAlignment="1">
      <alignment vertical="center"/>
    </xf>
    <xf numFmtId="210" fontId="5" fillId="0" borderId="222" xfId="1" applyNumberFormat="1" applyFont="1" applyBorder="1" applyAlignment="1">
      <alignment vertical="center"/>
    </xf>
    <xf numFmtId="210" fontId="5" fillId="0" borderId="200" xfId="1" applyNumberFormat="1" applyFont="1" applyBorder="1" applyAlignment="1">
      <alignment vertical="center"/>
    </xf>
    <xf numFmtId="179" fontId="5" fillId="0" borderId="222" xfId="1" applyNumberFormat="1" applyFont="1" applyBorder="1" applyAlignment="1">
      <alignment vertical="center"/>
    </xf>
    <xf numFmtId="0" fontId="5" fillId="0" borderId="4" xfId="1" applyFont="1" applyBorder="1" applyAlignment="1">
      <alignment vertical="center"/>
    </xf>
    <xf numFmtId="38" fontId="90" fillId="0" borderId="4" xfId="2" applyFont="1" applyFill="1" applyBorder="1" applyAlignment="1">
      <alignment horizontal="right" vertical="center"/>
    </xf>
    <xf numFmtId="38" fontId="5" fillId="0" borderId="13" xfId="2" applyFont="1" applyFill="1" applyBorder="1" applyAlignment="1">
      <alignment horizontal="right" vertical="center"/>
    </xf>
    <xf numFmtId="38" fontId="121" fillId="0" borderId="196" xfId="2" applyFont="1" applyFill="1" applyBorder="1" applyAlignment="1">
      <alignment horizontal="left" vertical="center"/>
    </xf>
    <xf numFmtId="0" fontId="6" fillId="0" borderId="4" xfId="1" applyNumberFormat="1" applyFont="1" applyBorder="1" applyAlignment="1">
      <alignment horizontal="center" vertical="center" wrapText="1" shrinkToFit="1"/>
    </xf>
    <xf numFmtId="0" fontId="6" fillId="0" borderId="4" xfId="1" applyNumberFormat="1" applyFont="1" applyBorder="1" applyAlignment="1">
      <alignment horizontal="center" vertical="center"/>
    </xf>
    <xf numFmtId="0" fontId="28" fillId="0" borderId="4" xfId="1" applyFont="1" applyBorder="1" applyAlignment="1">
      <alignment vertical="center"/>
    </xf>
    <xf numFmtId="0" fontId="115" fillId="0" borderId="4" xfId="1" applyFont="1" applyBorder="1" applyAlignment="1">
      <alignment vertical="center"/>
    </xf>
    <xf numFmtId="0" fontId="35" fillId="0" borderId="4" xfId="1" applyFont="1" applyBorder="1" applyAlignment="1">
      <alignment vertical="center"/>
    </xf>
    <xf numFmtId="191" fontId="28" fillId="0" borderId="4" xfId="1" applyNumberFormat="1" applyFont="1" applyBorder="1" applyAlignment="1">
      <alignment vertical="center"/>
    </xf>
    <xf numFmtId="38" fontId="6" fillId="0" borderId="4" xfId="1" applyNumberFormat="1" applyFont="1" applyBorder="1" applyAlignment="1">
      <alignment horizontal="center" vertical="center"/>
    </xf>
    <xf numFmtId="193" fontId="28" fillId="0" borderId="4" xfId="1" applyNumberFormat="1" applyFont="1" applyBorder="1" applyAlignment="1">
      <alignment horizontal="right" vertical="center"/>
    </xf>
    <xf numFmtId="216" fontId="28" fillId="0" borderId="4" xfId="1" applyNumberFormat="1" applyFont="1" applyBorder="1" applyAlignment="1">
      <alignment vertical="center"/>
    </xf>
    <xf numFmtId="0" fontId="28" fillId="0" borderId="4" xfId="1" applyFont="1" applyBorder="1" applyAlignment="1">
      <alignment horizontal="center" vertical="center" wrapText="1"/>
    </xf>
    <xf numFmtId="38" fontId="28" fillId="0" borderId="4" xfId="1" applyNumberFormat="1" applyFont="1" applyBorder="1" applyAlignment="1">
      <alignment horizontal="center" vertical="center"/>
    </xf>
    <xf numFmtId="0" fontId="28" fillId="0" borderId="90" xfId="1" applyFont="1" applyBorder="1" applyAlignment="1">
      <alignment horizontal="right" vertical="center"/>
    </xf>
    <xf numFmtId="0" fontId="28" fillId="0" borderId="0" xfId="1" applyFont="1" applyBorder="1" applyAlignment="1">
      <alignment horizontal="center" vertical="center"/>
    </xf>
    <xf numFmtId="193" fontId="28" fillId="0" borderId="0" xfId="1" applyNumberFormat="1" applyFont="1" applyBorder="1" applyAlignment="1">
      <alignment horizontal="right" vertical="center"/>
    </xf>
    <xf numFmtId="38" fontId="111" fillId="0" borderId="0" xfId="13" applyFont="1" applyBorder="1" applyAlignment="1">
      <alignment vertical="center"/>
    </xf>
    <xf numFmtId="191" fontId="28" fillId="0" borderId="0" xfId="1" applyNumberFormat="1" applyFont="1" applyBorder="1" applyAlignment="1">
      <alignment vertical="center"/>
    </xf>
    <xf numFmtId="0" fontId="35" fillId="0" borderId="0" xfId="1" applyFont="1" applyBorder="1" applyAlignment="1">
      <alignment vertical="center"/>
    </xf>
    <xf numFmtId="193" fontId="113" fillId="0" borderId="4" xfId="1" applyNumberFormat="1" applyFont="1" applyBorder="1" applyAlignment="1">
      <alignment vertical="center"/>
    </xf>
    <xf numFmtId="202" fontId="113" fillId="0" borderId="13" xfId="1" applyNumberFormat="1" applyFont="1" applyBorder="1" applyAlignment="1">
      <alignment horizontal="center" vertical="center"/>
    </xf>
    <xf numFmtId="179" fontId="113" fillId="0" borderId="13" xfId="1" applyNumberFormat="1" applyFont="1" applyBorder="1" applyAlignment="1">
      <alignment vertical="center"/>
    </xf>
    <xf numFmtId="210" fontId="113" fillId="0" borderId="13" xfId="1" applyNumberFormat="1" applyFont="1" applyBorder="1" applyAlignment="1">
      <alignment vertical="center"/>
    </xf>
    <xf numFmtId="202" fontId="113" fillId="0" borderId="4" xfId="1" applyNumberFormat="1" applyFont="1" applyBorder="1" applyAlignment="1">
      <alignment horizontal="center" vertical="center"/>
    </xf>
    <xf numFmtId="210" fontId="113" fillId="0" borderId="4" xfId="1" applyNumberFormat="1" applyFont="1" applyBorder="1" applyAlignment="1">
      <alignment vertical="center"/>
    </xf>
    <xf numFmtId="202" fontId="113" fillId="0" borderId="4" xfId="1" applyNumberFormat="1" applyFont="1" applyFill="1" applyBorder="1" applyAlignment="1">
      <alignment horizontal="center" vertical="center"/>
    </xf>
    <xf numFmtId="180" fontId="113" fillId="0" borderId="4" xfId="1" applyNumberFormat="1" applyFont="1" applyBorder="1" applyAlignment="1">
      <alignment vertical="center"/>
    </xf>
    <xf numFmtId="0" fontId="113" fillId="0" borderId="0" xfId="1" applyFont="1" applyFill="1" applyAlignment="1">
      <alignment vertical="center"/>
    </xf>
    <xf numFmtId="38" fontId="113" fillId="0" borderId="222" xfId="2" applyFont="1" applyFill="1" applyBorder="1" applyAlignment="1">
      <alignment horizontal="center" vertical="center"/>
    </xf>
    <xf numFmtId="38" fontId="113" fillId="0" borderId="200" xfId="2" applyFont="1" applyFill="1" applyBorder="1" applyAlignment="1">
      <alignment horizontal="center" vertical="center"/>
    </xf>
    <xf numFmtId="38" fontId="113" fillId="0" borderId="157" xfId="2" applyFont="1" applyFill="1" applyBorder="1" applyAlignment="1">
      <alignment horizontal="center" vertical="center"/>
    </xf>
    <xf numFmtId="38" fontId="113" fillId="0" borderId="51" xfId="2" applyFont="1" applyFill="1" applyBorder="1" applyAlignment="1">
      <alignment horizontal="center" vertical="center"/>
    </xf>
    <xf numFmtId="38" fontId="113" fillId="0" borderId="4" xfId="2" applyFont="1" applyFill="1" applyBorder="1" applyAlignment="1">
      <alignment horizontal="right" vertical="center"/>
    </xf>
    <xf numFmtId="184" fontId="113" fillId="0" borderId="4" xfId="2" applyNumberFormat="1" applyFont="1" applyFill="1" applyBorder="1" applyAlignment="1">
      <alignment horizontal="right" vertical="center"/>
    </xf>
    <xf numFmtId="38" fontId="113" fillId="0" borderId="222" xfId="2" applyFont="1" applyFill="1" applyBorder="1" applyAlignment="1">
      <alignment horizontal="right" vertical="center"/>
    </xf>
    <xf numFmtId="38" fontId="113" fillId="0" borderId="200" xfId="2" applyFont="1" applyFill="1" applyBorder="1" applyAlignment="1">
      <alignment horizontal="right" vertical="center"/>
    </xf>
    <xf numFmtId="38" fontId="113" fillId="0" borderId="13" xfId="2" applyFont="1" applyFill="1" applyBorder="1" applyAlignment="1">
      <alignment horizontal="right" vertical="center"/>
    </xf>
    <xf numFmtId="178" fontId="15" fillId="0" borderId="4" xfId="2" applyNumberFormat="1" applyFont="1" applyFill="1" applyBorder="1" applyAlignment="1">
      <alignment vertical="center" wrapText="1" shrinkToFit="1"/>
    </xf>
    <xf numFmtId="178" fontId="5" fillId="0" borderId="0" xfId="2" applyNumberFormat="1" applyFont="1" applyFill="1" applyBorder="1" applyAlignment="1">
      <alignment vertical="center" shrinkToFit="1"/>
    </xf>
    <xf numFmtId="178" fontId="5" fillId="0" borderId="0" xfId="2" applyNumberFormat="1" applyFont="1" applyFill="1" applyBorder="1" applyAlignment="1">
      <alignment vertical="center"/>
    </xf>
    <xf numFmtId="38" fontId="5" fillId="0" borderId="196" xfId="2" applyFont="1" applyFill="1" applyBorder="1" applyAlignment="1">
      <alignment vertical="center"/>
    </xf>
    <xf numFmtId="38" fontId="5" fillId="0" borderId="200" xfId="2" applyFont="1" applyFill="1" applyBorder="1" applyAlignment="1">
      <alignment vertical="center"/>
    </xf>
    <xf numFmtId="38" fontId="5" fillId="0" borderId="13" xfId="2" applyFont="1" applyFill="1" applyBorder="1" applyAlignment="1">
      <alignment vertical="center"/>
    </xf>
    <xf numFmtId="0" fontId="5" fillId="0" borderId="13" xfId="1" applyFont="1" applyFill="1" applyBorder="1" applyAlignment="1">
      <alignment vertical="center"/>
    </xf>
    <xf numFmtId="0" fontId="5" fillId="0" borderId="196" xfId="1" applyFont="1" applyFill="1" applyBorder="1" applyAlignment="1">
      <alignment vertical="center"/>
    </xf>
    <xf numFmtId="38" fontId="113" fillId="0" borderId="13" xfId="2" applyFont="1" applyFill="1" applyBorder="1" applyAlignment="1">
      <alignment vertical="center"/>
    </xf>
    <xf numFmtId="184" fontId="113" fillId="0" borderId="4" xfId="2" applyNumberFormat="1" applyFont="1" applyFill="1" applyBorder="1" applyAlignment="1">
      <alignment vertical="center"/>
    </xf>
    <xf numFmtId="0" fontId="113" fillId="0" borderId="4" xfId="1" applyFont="1" applyFill="1" applyBorder="1" applyAlignment="1">
      <alignment vertical="center"/>
    </xf>
    <xf numFmtId="0" fontId="113" fillId="0" borderId="222" xfId="1" applyFont="1" applyFill="1" applyBorder="1" applyAlignment="1">
      <alignment vertical="center"/>
    </xf>
    <xf numFmtId="0" fontId="113" fillId="0" borderId="200" xfId="1" applyFont="1" applyFill="1" applyBorder="1" applyAlignment="1">
      <alignment vertical="center"/>
    </xf>
    <xf numFmtId="193" fontId="113" fillId="0" borderId="13" xfId="1" applyNumberFormat="1" applyFont="1" applyFill="1" applyBorder="1" applyAlignment="1">
      <alignment vertical="center"/>
    </xf>
    <xf numFmtId="193" fontId="113" fillId="0" borderId="4" xfId="1" applyNumberFormat="1" applyFont="1" applyFill="1" applyBorder="1" applyAlignment="1">
      <alignment vertical="center"/>
    </xf>
    <xf numFmtId="180" fontId="113" fillId="0" borderId="4" xfId="1" applyNumberFormat="1" applyFont="1" applyFill="1" applyBorder="1" applyAlignment="1">
      <alignment vertical="center"/>
    </xf>
    <xf numFmtId="193" fontId="113" fillId="0" borderId="222" xfId="1" applyNumberFormat="1" applyFont="1" applyFill="1" applyBorder="1" applyAlignment="1">
      <alignment vertical="center"/>
    </xf>
    <xf numFmtId="193" fontId="113" fillId="0" borderId="200" xfId="1" applyNumberFormat="1" applyFont="1" applyFill="1" applyBorder="1" applyAlignment="1">
      <alignment vertical="center"/>
    </xf>
    <xf numFmtId="178" fontId="113" fillId="0" borderId="4" xfId="2" applyNumberFormat="1" applyFont="1" applyFill="1" applyBorder="1" applyAlignment="1">
      <alignment vertical="center"/>
    </xf>
    <xf numFmtId="180" fontId="6" fillId="0" borderId="1" xfId="1" applyNumberFormat="1" applyFont="1" applyFill="1" applyBorder="1" applyAlignment="1">
      <alignment horizontal="right" vertical="center" shrinkToFit="1"/>
    </xf>
    <xf numFmtId="193" fontId="114" fillId="0" borderId="4" xfId="1" applyNumberFormat="1" applyFont="1" applyFill="1" applyBorder="1" applyAlignment="1">
      <alignment horizontal="right" vertical="center"/>
    </xf>
    <xf numFmtId="0" fontId="114" fillId="0" borderId="13" xfId="1" applyFont="1" applyFill="1" applyBorder="1" applyAlignment="1">
      <alignment horizontal="center" vertical="center"/>
    </xf>
    <xf numFmtId="0" fontId="6" fillId="0" borderId="195" xfId="1" applyFont="1" applyFill="1" applyBorder="1" applyAlignment="1">
      <alignment horizontal="center" vertical="center"/>
    </xf>
    <xf numFmtId="193" fontId="6" fillId="0" borderId="58" xfId="1" applyNumberFormat="1" applyFont="1" applyFill="1" applyBorder="1" applyAlignment="1">
      <alignment vertical="center"/>
    </xf>
    <xf numFmtId="178" fontId="5" fillId="0" borderId="4" xfId="2" applyNumberFormat="1" applyFont="1" applyFill="1" applyBorder="1" applyAlignment="1">
      <alignment horizontal="center" vertical="center"/>
    </xf>
    <xf numFmtId="179" fontId="5" fillId="0" borderId="4" xfId="2" applyNumberFormat="1" applyFont="1" applyFill="1" applyBorder="1" applyAlignment="1">
      <alignment horizontal="center" vertical="center"/>
    </xf>
    <xf numFmtId="179" fontId="5" fillId="0" borderId="0" xfId="2" applyNumberFormat="1" applyFont="1" applyFill="1" applyBorder="1" applyAlignment="1">
      <alignment horizontal="center" vertical="center"/>
    </xf>
    <xf numFmtId="179" fontId="5" fillId="0" borderId="0" xfId="2" applyNumberFormat="1" applyFont="1" applyFill="1" applyBorder="1" applyAlignment="1">
      <alignment vertical="center"/>
    </xf>
    <xf numFmtId="178" fontId="12" fillId="0" borderId="4" xfId="2" applyNumberFormat="1" applyFont="1" applyFill="1" applyBorder="1" applyAlignment="1">
      <alignment horizontal="center" vertical="center" wrapText="1"/>
    </xf>
    <xf numFmtId="178" fontId="15" fillId="0" borderId="4" xfId="2" applyNumberFormat="1" applyFont="1" applyFill="1" applyBorder="1" applyAlignment="1">
      <alignment horizontal="center" vertical="center" wrapText="1"/>
    </xf>
    <xf numFmtId="38" fontId="15" fillId="0" borderId="4" xfId="2" applyFont="1" applyFill="1" applyBorder="1" applyAlignment="1">
      <alignment horizontal="center" vertical="center" wrapText="1" shrinkToFit="1"/>
    </xf>
    <xf numFmtId="202" fontId="5" fillId="0" borderId="4" xfId="2" applyNumberFormat="1" applyFont="1" applyFill="1" applyBorder="1" applyAlignment="1">
      <alignment horizontal="center" vertical="center"/>
    </xf>
    <xf numFmtId="178" fontId="113" fillId="0" borderId="4" xfId="2" applyNumberFormat="1" applyFont="1" applyFill="1" applyBorder="1" applyAlignment="1">
      <alignment horizontal="right" vertical="center"/>
    </xf>
    <xf numFmtId="202" fontId="114" fillId="0" borderId="4" xfId="2" applyNumberFormat="1" applyFont="1" applyFill="1" applyBorder="1" applyAlignment="1">
      <alignment vertical="center"/>
    </xf>
    <xf numFmtId="193" fontId="113" fillId="0" borderId="4" xfId="1" applyNumberFormat="1" applyFont="1" applyFill="1" applyBorder="1" applyAlignment="1">
      <alignment vertical="center" wrapText="1"/>
    </xf>
    <xf numFmtId="0" fontId="111" fillId="0" borderId="222" xfId="0" applyFont="1" applyFill="1" applyBorder="1" applyAlignment="1">
      <alignment horizontal="left"/>
    </xf>
    <xf numFmtId="0" fontId="111" fillId="0" borderId="4" xfId="0" applyFont="1" applyBorder="1" applyAlignment="1">
      <alignment horizontal="center" vertical="center"/>
    </xf>
    <xf numFmtId="179" fontId="111" fillId="0" borderId="4" xfId="2" quotePrefix="1" applyNumberFormat="1" applyFont="1" applyFill="1" applyBorder="1" applyAlignment="1">
      <alignment vertical="center"/>
    </xf>
    <xf numFmtId="38" fontId="65" fillId="0" borderId="4" xfId="2" applyFont="1" applyFill="1" applyBorder="1" applyAlignment="1">
      <alignment horizontal="center" vertical="center" shrinkToFit="1"/>
    </xf>
    <xf numFmtId="38" fontId="65" fillId="0" borderId="4" xfId="2" applyFont="1" applyFill="1" applyBorder="1" applyAlignment="1">
      <alignment horizontal="center" vertical="center"/>
    </xf>
    <xf numFmtId="38" fontId="65" fillId="0" borderId="4" xfId="13" applyFont="1" applyFill="1" applyBorder="1" applyAlignment="1">
      <alignment horizontal="center" vertical="center" shrinkToFit="1"/>
    </xf>
    <xf numFmtId="0" fontId="76" fillId="0" borderId="0" xfId="1" applyFont="1" applyFill="1" applyAlignment="1">
      <alignment vertical="center"/>
    </xf>
    <xf numFmtId="38" fontId="111" fillId="0" borderId="4" xfId="2" applyFont="1" applyFill="1" applyBorder="1" applyAlignment="1">
      <alignment horizontal="center" vertical="center"/>
    </xf>
    <xf numFmtId="0" fontId="65" fillId="0" borderId="4" xfId="1" applyFont="1" applyFill="1" applyBorder="1" applyAlignment="1">
      <alignment horizontal="center" vertical="center"/>
    </xf>
    <xf numFmtId="38" fontId="5" fillId="0" borderId="4" xfId="2" applyFont="1" applyFill="1" applyBorder="1" applyAlignment="1">
      <alignment horizontal="distributed" vertical="center" wrapText="1"/>
    </xf>
    <xf numFmtId="38" fontId="12" fillId="0" borderId="4" xfId="2" applyFont="1" applyFill="1" applyBorder="1" applyAlignment="1">
      <alignment horizontal="distributed" vertical="center" wrapText="1" justifyLastLine="1" shrinkToFit="1"/>
    </xf>
    <xf numFmtId="178" fontId="17" fillId="0" borderId="4" xfId="2" applyNumberFormat="1" applyFont="1" applyFill="1" applyBorder="1" applyAlignment="1">
      <alignment horizontal="right" vertical="center"/>
    </xf>
    <xf numFmtId="38" fontId="5" fillId="0" borderId="4" xfId="2" applyFont="1" applyFill="1" applyBorder="1" applyAlignment="1">
      <alignment vertical="center" shrinkToFit="1"/>
    </xf>
    <xf numFmtId="0" fontId="6" fillId="0" borderId="4" xfId="1" applyFont="1" applyFill="1" applyBorder="1" applyAlignment="1">
      <alignment vertical="center"/>
    </xf>
    <xf numFmtId="38" fontId="5" fillId="0" borderId="4" xfId="2" applyFont="1" applyFill="1" applyBorder="1" applyAlignment="1">
      <alignment horizontal="center" vertical="center" wrapText="1"/>
    </xf>
    <xf numFmtId="38" fontId="5" fillId="0" borderId="4" xfId="2" applyFont="1" applyFill="1" applyBorder="1" applyAlignment="1">
      <alignment horizontal="center" vertical="center"/>
    </xf>
    <xf numFmtId="38" fontId="17" fillId="0" borderId="4" xfId="2" applyFont="1" applyFill="1" applyBorder="1" applyAlignment="1">
      <alignment horizontal="center" vertical="center"/>
    </xf>
    <xf numFmtId="0" fontId="111" fillId="0" borderId="0" xfId="0" applyFont="1" applyFill="1" applyBorder="1" applyAlignment="1">
      <alignment horizontal="left"/>
    </xf>
    <xf numFmtId="38" fontId="65" fillId="0" borderId="4" xfId="2" applyFont="1" applyFill="1" applyBorder="1" applyAlignment="1">
      <alignment horizontal="center" vertical="center" shrinkToFit="1"/>
    </xf>
    <xf numFmtId="38" fontId="65" fillId="0" borderId="4" xfId="2" applyFont="1" applyFill="1" applyBorder="1" applyAlignment="1">
      <alignment horizontal="center" vertical="center"/>
    </xf>
    <xf numFmtId="38" fontId="111" fillId="0" borderId="4" xfId="2" applyFont="1" applyFill="1" applyBorder="1" applyAlignment="1">
      <alignment horizontal="center" vertical="center"/>
    </xf>
    <xf numFmtId="0" fontId="65" fillId="0" borderId="4" xfId="1" applyFont="1" applyFill="1" applyBorder="1" applyAlignment="1">
      <alignment horizontal="center" vertical="center"/>
    </xf>
    <xf numFmtId="38" fontId="6" fillId="0" borderId="4" xfId="2" applyFont="1" applyFill="1" applyBorder="1" applyAlignment="1">
      <alignment horizontal="center" vertical="center" shrinkToFit="1"/>
    </xf>
    <xf numFmtId="178" fontId="6" fillId="0" borderId="4" xfId="2" applyNumberFormat="1" applyFont="1" applyFill="1" applyBorder="1" applyAlignment="1">
      <alignment vertical="center"/>
    </xf>
    <xf numFmtId="178" fontId="5" fillId="0" borderId="3" xfId="2" applyNumberFormat="1" applyFont="1" applyFill="1" applyBorder="1" applyAlignment="1">
      <alignment horizontal="right" vertical="center" shrinkToFit="1"/>
    </xf>
    <xf numFmtId="38" fontId="65" fillId="0" borderId="0" xfId="2" applyFont="1" applyFill="1" applyAlignment="1">
      <alignment horizontal="center" vertical="center"/>
    </xf>
    <xf numFmtId="49" fontId="65" fillId="0" borderId="0" xfId="2" quotePrefix="1" applyNumberFormat="1" applyFont="1" applyFill="1" applyAlignment="1">
      <alignment horizontal="center" vertical="center"/>
    </xf>
    <xf numFmtId="0" fontId="92" fillId="0" borderId="4" xfId="0" applyFont="1" applyBorder="1" applyAlignment="1">
      <alignment horizontal="center" vertical="center"/>
    </xf>
    <xf numFmtId="49" fontId="65" fillId="0" borderId="4" xfId="2" quotePrefix="1" applyNumberFormat="1" applyFont="1" applyFill="1" applyBorder="1" applyAlignment="1">
      <alignment horizontal="center" vertical="center"/>
    </xf>
    <xf numFmtId="179" fontId="65" fillId="0" borderId="4" xfId="2" applyNumberFormat="1" applyFont="1" applyFill="1" applyBorder="1" applyAlignment="1">
      <alignment horizontal="right" vertical="center"/>
    </xf>
    <xf numFmtId="179" fontId="17" fillId="0" borderId="4" xfId="2" applyNumberFormat="1" applyFont="1" applyFill="1" applyBorder="1" applyAlignment="1">
      <alignment horizontal="right" vertical="center"/>
    </xf>
    <xf numFmtId="181" fontId="17" fillId="0" borderId="4" xfId="2" applyNumberFormat="1" applyFont="1" applyFill="1" applyBorder="1" applyAlignment="1">
      <alignment horizontal="right" vertical="center"/>
    </xf>
    <xf numFmtId="38" fontId="65" fillId="0" borderId="0" xfId="18" applyNumberFormat="1" applyFont="1" applyFill="1" applyBorder="1" applyAlignment="1">
      <alignment horizontal="center" vertical="center" shrinkToFit="1"/>
    </xf>
    <xf numFmtId="0" fontId="65" fillId="0" borderId="4" xfId="0" applyFont="1" applyBorder="1" applyAlignment="1">
      <alignment vertical="center"/>
    </xf>
    <xf numFmtId="38" fontId="65" fillId="0" borderId="4" xfId="18" applyNumberFormat="1" applyFont="1" applyFill="1" applyBorder="1" applyAlignment="1">
      <alignment horizontal="center" vertical="center" shrinkToFit="1"/>
    </xf>
    <xf numFmtId="0" fontId="65" fillId="0" borderId="4" xfId="0" applyFont="1" applyBorder="1" applyAlignment="1">
      <alignment horizontal="center" vertical="center"/>
    </xf>
    <xf numFmtId="179" fontId="65" fillId="0" borderId="4" xfId="2" quotePrefix="1" applyNumberFormat="1" applyFont="1" applyFill="1" applyBorder="1" applyAlignment="1">
      <alignment horizontal="right" vertical="center"/>
    </xf>
    <xf numFmtId="179" fontId="65" fillId="0" borderId="4" xfId="18" applyNumberFormat="1" applyFont="1" applyFill="1" applyBorder="1" applyAlignment="1">
      <alignment horizontal="right" vertical="center" shrinkToFit="1"/>
    </xf>
    <xf numFmtId="38" fontId="122" fillId="0" borderId="0" xfId="18" applyNumberFormat="1" applyFont="1" applyFill="1" applyBorder="1" applyAlignment="1">
      <alignment horizontal="center" vertical="center" shrinkToFit="1"/>
    </xf>
    <xf numFmtId="38" fontId="65" fillId="0" borderId="0" xfId="2" applyFont="1" applyFill="1" applyBorder="1" applyAlignment="1">
      <alignment horizontal="center" vertical="center"/>
    </xf>
    <xf numFmtId="178" fontId="65" fillId="0" borderId="4" xfId="2" applyNumberFormat="1" applyFont="1" applyFill="1" applyBorder="1" applyAlignment="1">
      <alignment horizontal="right" vertical="center"/>
    </xf>
    <xf numFmtId="0" fontId="123" fillId="0" borderId="0" xfId="0" applyFont="1" applyAlignment="1">
      <alignment horizontal="left" vertical="center"/>
    </xf>
    <xf numFmtId="38" fontId="121" fillId="0" borderId="0" xfId="2" applyFont="1" applyFill="1" applyAlignment="1">
      <alignment horizontal="left" vertical="center"/>
    </xf>
    <xf numFmtId="181" fontId="111" fillId="0" borderId="4" xfId="2" quotePrefix="1" applyNumberFormat="1" applyFont="1" applyFill="1" applyBorder="1" applyAlignment="1">
      <alignment horizontal="right" vertical="center"/>
    </xf>
    <xf numFmtId="181" fontId="113" fillId="0" borderId="4" xfId="2" applyNumberFormat="1" applyFont="1" applyFill="1" applyBorder="1" applyAlignment="1">
      <alignment horizontal="right" vertical="center"/>
    </xf>
    <xf numFmtId="179" fontId="111" fillId="0" borderId="4" xfId="2" quotePrefix="1" applyNumberFormat="1" applyFont="1" applyFill="1" applyBorder="1" applyAlignment="1">
      <alignment horizontal="right" vertical="center"/>
    </xf>
    <xf numFmtId="179" fontId="111" fillId="0" borderId="4" xfId="18" applyNumberFormat="1" applyFont="1" applyFill="1" applyBorder="1" applyAlignment="1">
      <alignment horizontal="right" vertical="center" shrinkToFit="1"/>
    </xf>
    <xf numFmtId="178" fontId="111" fillId="0" borderId="4" xfId="2" applyNumberFormat="1" applyFont="1" applyFill="1" applyBorder="1" applyAlignment="1">
      <alignment horizontal="right" vertical="center"/>
    </xf>
    <xf numFmtId="38" fontId="65" fillId="0" borderId="195" xfId="2" applyFont="1" applyFill="1" applyBorder="1" applyAlignment="1">
      <alignment horizontal="center" vertical="center"/>
    </xf>
    <xf numFmtId="38" fontId="76" fillId="0" borderId="0" xfId="2" applyFont="1" applyFill="1" applyAlignment="1">
      <alignment vertical="center"/>
    </xf>
    <xf numFmtId="38" fontId="77" fillId="0" borderId="0" xfId="2" applyFont="1" applyFill="1" applyAlignment="1">
      <alignment vertical="center"/>
    </xf>
    <xf numFmtId="38" fontId="90" fillId="0" borderId="0" xfId="2" applyFont="1" applyFill="1" applyAlignment="1">
      <alignment vertical="center"/>
    </xf>
    <xf numFmtId="38" fontId="90" fillId="0" borderId="0" xfId="2" applyFont="1" applyFill="1" applyAlignment="1">
      <alignment horizontal="right" vertical="center" shrinkToFit="1"/>
    </xf>
    <xf numFmtId="184" fontId="78" fillId="0" borderId="0" xfId="2" applyNumberFormat="1" applyFont="1" applyFill="1" applyAlignment="1">
      <alignment vertical="center"/>
    </xf>
    <xf numFmtId="38" fontId="111" fillId="0" borderId="4" xfId="2" applyNumberFormat="1" applyFont="1" applyFill="1" applyBorder="1" applyAlignment="1">
      <alignment horizontal="right" vertical="center"/>
    </xf>
    <xf numFmtId="181" fontId="111" fillId="0" borderId="4" xfId="2" applyNumberFormat="1" applyFont="1" applyFill="1" applyBorder="1" applyAlignment="1">
      <alignment horizontal="right" vertical="center"/>
    </xf>
    <xf numFmtId="193" fontId="65" fillId="0" borderId="4" xfId="1" applyNumberFormat="1" applyFont="1" applyFill="1" applyBorder="1" applyAlignment="1">
      <alignment vertical="center"/>
    </xf>
    <xf numFmtId="193" fontId="65" fillId="0" borderId="4" xfId="1" applyNumberFormat="1" applyFont="1" applyFill="1" applyBorder="1" applyAlignment="1">
      <alignment horizontal="center" vertical="center"/>
    </xf>
    <xf numFmtId="0" fontId="79" fillId="0" borderId="4" xfId="1" applyFont="1" applyFill="1" applyBorder="1" applyAlignment="1">
      <alignment vertical="center"/>
    </xf>
    <xf numFmtId="0" fontId="110" fillId="0" borderId="0" xfId="15" applyFont="1" applyFill="1" applyAlignment="1">
      <alignment vertical="center"/>
    </xf>
    <xf numFmtId="0" fontId="65" fillId="0" borderId="0" xfId="15" applyFont="1" applyFill="1" applyAlignment="1">
      <alignment vertical="center"/>
    </xf>
    <xf numFmtId="0" fontId="65" fillId="0" borderId="4" xfId="15" applyFont="1" applyFill="1" applyBorder="1" applyAlignment="1">
      <alignment horizontal="center" vertical="center"/>
    </xf>
    <xf numFmtId="179" fontId="65" fillId="0" borderId="4" xfId="2" applyNumberFormat="1" applyFont="1" applyFill="1" applyBorder="1" applyAlignment="1">
      <alignment horizontal="center" vertical="center"/>
    </xf>
    <xf numFmtId="179" fontId="65" fillId="0" borderId="4" xfId="2" quotePrefix="1" applyNumberFormat="1" applyFont="1" applyFill="1" applyBorder="1" applyAlignment="1">
      <alignment horizontal="center" vertical="center"/>
    </xf>
    <xf numFmtId="179" fontId="65" fillId="0" borderId="4" xfId="18" applyNumberFormat="1" applyFont="1" applyFill="1" applyBorder="1" applyAlignment="1">
      <alignment horizontal="center" vertical="center" shrinkToFit="1"/>
    </xf>
    <xf numFmtId="179" fontId="65" fillId="0" borderId="4" xfId="2" applyNumberFormat="1" applyFont="1" applyFill="1" applyBorder="1" applyAlignment="1">
      <alignment horizontal="center" vertical="center" shrinkToFit="1"/>
    </xf>
    <xf numFmtId="179" fontId="65" fillId="0" borderId="4" xfId="2" quotePrefix="1" applyNumberFormat="1" applyFont="1" applyFill="1" applyBorder="1" applyAlignment="1">
      <alignment horizontal="center" vertical="center" shrinkToFit="1"/>
    </xf>
    <xf numFmtId="179" fontId="65" fillId="0" borderId="4" xfId="15" applyNumberFormat="1" applyFont="1" applyFill="1" applyBorder="1" applyAlignment="1">
      <alignment horizontal="center" vertical="center" shrinkToFit="1"/>
    </xf>
    <xf numFmtId="178" fontId="65" fillId="0" borderId="4" xfId="2" applyNumberFormat="1" applyFont="1" applyFill="1" applyBorder="1" applyAlignment="1">
      <alignment vertical="center"/>
    </xf>
    <xf numFmtId="38" fontId="110" fillId="0" borderId="0" xfId="2" applyFont="1" applyFill="1" applyAlignment="1">
      <alignment vertical="center"/>
    </xf>
    <xf numFmtId="38" fontId="93" fillId="5" borderId="0" xfId="2" applyFont="1" applyFill="1" applyAlignment="1">
      <alignment vertical="center"/>
    </xf>
    <xf numFmtId="38" fontId="90" fillId="0" borderId="4" xfId="2" applyFont="1" applyFill="1" applyBorder="1" applyAlignment="1">
      <alignment horizontal="center" vertical="center" wrapText="1"/>
    </xf>
    <xf numFmtId="38" fontId="90" fillId="0" borderId="4" xfId="2" applyFont="1" applyFill="1" applyBorder="1" applyAlignment="1">
      <alignment horizontal="left" vertical="center" wrapText="1"/>
    </xf>
    <xf numFmtId="38" fontId="65" fillId="0" borderId="0" xfId="2" applyFont="1" applyFill="1" applyAlignment="1">
      <alignment vertical="center" wrapText="1"/>
    </xf>
    <xf numFmtId="38" fontId="90" fillId="0" borderId="0" xfId="2" applyFont="1" applyFill="1" applyAlignment="1">
      <alignment vertical="center" wrapText="1"/>
    </xf>
    <xf numFmtId="38" fontId="90" fillId="0" borderId="4" xfId="2" applyFont="1" applyFill="1" applyBorder="1" applyAlignment="1">
      <alignment vertical="center" wrapText="1"/>
    </xf>
    <xf numFmtId="38" fontId="122" fillId="0" borderId="0" xfId="18" applyNumberFormat="1" applyFont="1" applyFill="1" applyBorder="1" applyAlignment="1">
      <alignment horizontal="left" vertical="center" shrinkToFit="1"/>
    </xf>
    <xf numFmtId="201" fontId="65" fillId="0" borderId="4" xfId="2" applyNumberFormat="1" applyFont="1" applyFill="1" applyBorder="1" applyAlignment="1">
      <alignment vertical="center"/>
    </xf>
    <xf numFmtId="38" fontId="12" fillId="0" borderId="4" xfId="2" applyFont="1" applyFill="1" applyBorder="1" applyAlignment="1">
      <alignment vertical="center" wrapText="1" justifyLastLine="1"/>
    </xf>
    <xf numFmtId="38" fontId="12" fillId="0" borderId="78" xfId="2" applyFont="1" applyFill="1" applyBorder="1" applyAlignment="1">
      <alignment horizontal="distributed" vertical="center" justifyLastLine="1"/>
    </xf>
    <xf numFmtId="38" fontId="65" fillId="0" borderId="4" xfId="2" applyFont="1" applyFill="1" applyBorder="1" applyAlignment="1">
      <alignment vertical="center" wrapText="1"/>
    </xf>
    <xf numFmtId="38" fontId="5" fillId="0" borderId="4" xfId="2" applyFont="1" applyFill="1" applyBorder="1" applyAlignment="1">
      <alignment vertical="center" wrapText="1"/>
    </xf>
    <xf numFmtId="38" fontId="5" fillId="0" borderId="0" xfId="2" applyFont="1" applyFill="1" applyAlignment="1">
      <alignment vertical="center" wrapText="1"/>
    </xf>
    <xf numFmtId="38" fontId="108" fillId="0" borderId="4" xfId="2" applyFont="1" applyFill="1" applyBorder="1" applyAlignment="1">
      <alignment vertical="center" wrapText="1"/>
    </xf>
    <xf numFmtId="38" fontId="15" fillId="0" borderId="4" xfId="2" applyFont="1" applyFill="1" applyBorder="1" applyAlignment="1">
      <alignment vertical="center" wrapText="1"/>
    </xf>
    <xf numFmtId="38" fontId="111" fillId="0" borderId="4" xfId="2" applyFont="1" applyFill="1" applyBorder="1" applyAlignment="1">
      <alignment vertical="center" wrapText="1"/>
    </xf>
    <xf numFmtId="38" fontId="113" fillId="0" borderId="4" xfId="2" applyFont="1" applyFill="1" applyBorder="1" applyAlignment="1">
      <alignment vertical="center" wrapText="1"/>
    </xf>
    <xf numFmtId="38" fontId="124" fillId="0" borderId="4" xfId="2" applyFont="1" applyFill="1" applyBorder="1" applyAlignment="1">
      <alignment vertical="center" wrapText="1"/>
    </xf>
    <xf numFmtId="38" fontId="125" fillId="0" borderId="4" xfId="2" applyFont="1" applyFill="1" applyBorder="1" applyAlignment="1">
      <alignment vertical="center" wrapText="1"/>
    </xf>
    <xf numFmtId="38" fontId="53" fillId="0" borderId="4" xfId="2" applyFont="1" applyFill="1" applyBorder="1" applyAlignment="1">
      <alignment vertical="center" wrapText="1"/>
    </xf>
    <xf numFmtId="38" fontId="15" fillId="0" borderId="0" xfId="2" applyFont="1" applyFill="1" applyBorder="1" applyAlignment="1">
      <alignment vertical="center" wrapText="1"/>
    </xf>
    <xf numFmtId="38" fontId="90" fillId="0" borderId="4" xfId="2" applyFont="1" applyFill="1" applyBorder="1" applyAlignment="1">
      <alignment vertical="center" shrinkToFit="1"/>
    </xf>
    <xf numFmtId="38" fontId="53" fillId="0" borderId="4" xfId="2" applyNumberFormat="1" applyFont="1" applyFill="1" applyBorder="1" applyAlignment="1">
      <alignment vertical="center" shrinkToFit="1"/>
    </xf>
    <xf numFmtId="178" fontId="111" fillId="0" borderId="4" xfId="2" applyNumberFormat="1" applyFont="1" applyFill="1" applyBorder="1" applyAlignment="1">
      <alignment vertical="center"/>
    </xf>
    <xf numFmtId="201" fontId="111" fillId="0" borderId="4" xfId="2" applyNumberFormat="1" applyFont="1" applyFill="1" applyBorder="1" applyAlignment="1">
      <alignment vertical="center"/>
    </xf>
    <xf numFmtId="38" fontId="113" fillId="0" borderId="0" xfId="2" applyFont="1" applyFill="1" applyBorder="1" applyAlignment="1">
      <alignment vertical="center" wrapText="1"/>
    </xf>
    <xf numFmtId="38" fontId="125" fillId="0" borderId="0" xfId="2" applyFont="1" applyFill="1" applyBorder="1" applyAlignment="1">
      <alignment vertical="center" wrapText="1"/>
    </xf>
    <xf numFmtId="3" fontId="5" fillId="0" borderId="4" xfId="1" applyNumberFormat="1" applyFont="1" applyFill="1" applyBorder="1" applyAlignment="1" applyProtection="1">
      <alignment vertical="center"/>
    </xf>
    <xf numFmtId="178" fontId="65" fillId="0" borderId="0" xfId="2" applyNumberFormat="1" applyFont="1" applyFill="1" applyBorder="1" applyAlignment="1">
      <alignment vertical="center"/>
    </xf>
    <xf numFmtId="201" fontId="65" fillId="0" borderId="0" xfId="2" applyNumberFormat="1" applyFont="1" applyFill="1" applyBorder="1" applyAlignment="1">
      <alignment vertical="center"/>
    </xf>
    <xf numFmtId="179" fontId="6" fillId="0" borderId="4" xfId="0" applyNumberFormat="1" applyFont="1" applyFill="1" applyBorder="1" applyAlignment="1">
      <alignment horizontal="center" vertical="center" shrinkToFit="1"/>
    </xf>
    <xf numFmtId="38" fontId="65" fillId="0" borderId="0" xfId="13" applyFont="1" applyFill="1" applyAlignment="1">
      <alignment vertical="center" shrinkToFit="1"/>
    </xf>
    <xf numFmtId="38" fontId="80" fillId="0" borderId="0" xfId="2" applyFont="1" applyFill="1" applyAlignment="1">
      <alignment vertical="center"/>
    </xf>
    <xf numFmtId="38" fontId="111" fillId="0" borderId="4" xfId="13" applyFont="1" applyFill="1" applyBorder="1" applyAlignment="1">
      <alignment horizontal="center" vertical="center" shrinkToFit="1"/>
    </xf>
    <xf numFmtId="178" fontId="111" fillId="0" borderId="4" xfId="13" applyNumberFormat="1" applyFont="1" applyFill="1" applyBorder="1" applyAlignment="1">
      <alignment vertical="center" shrinkToFit="1"/>
    </xf>
    <xf numFmtId="188" fontId="111" fillId="0" borderId="4" xfId="13" applyNumberFormat="1" applyFont="1" applyFill="1" applyBorder="1" applyAlignment="1">
      <alignment vertical="center" shrinkToFit="1"/>
    </xf>
    <xf numFmtId="188" fontId="111" fillId="0" borderId="4" xfId="2" applyNumberFormat="1" applyFont="1" applyFill="1" applyBorder="1" applyAlignment="1">
      <alignment vertical="center"/>
    </xf>
    <xf numFmtId="49" fontId="65" fillId="0" borderId="0" xfId="2" quotePrefix="1" applyNumberFormat="1" applyFont="1" applyFill="1" applyBorder="1" applyAlignment="1">
      <alignment horizontal="center" vertical="center"/>
    </xf>
    <xf numFmtId="202" fontId="65" fillId="0" borderId="4" xfId="2" applyNumberFormat="1" applyFont="1" applyFill="1" applyBorder="1" applyAlignment="1">
      <alignment horizontal="center" vertical="center"/>
    </xf>
    <xf numFmtId="202" fontId="65" fillId="0" borderId="4" xfId="2" quotePrefix="1" applyNumberFormat="1" applyFont="1" applyFill="1" applyBorder="1" applyAlignment="1">
      <alignment horizontal="center" vertical="center"/>
    </xf>
    <xf numFmtId="202" fontId="65" fillId="0" borderId="4" xfId="18" applyNumberFormat="1" applyFont="1" applyFill="1" applyBorder="1" applyAlignment="1">
      <alignment horizontal="center" vertical="center" shrinkToFit="1"/>
    </xf>
    <xf numFmtId="0" fontId="65" fillId="0" borderId="4" xfId="0" applyFont="1" applyFill="1" applyBorder="1" applyAlignment="1">
      <alignment horizontal="center" vertical="center" shrinkToFit="1"/>
    </xf>
    <xf numFmtId="0" fontId="65" fillId="0" borderId="4" xfId="0" applyFont="1" applyFill="1" applyBorder="1" applyAlignment="1">
      <alignment horizontal="center" vertical="center"/>
    </xf>
    <xf numFmtId="202" fontId="111" fillId="0" borderId="4" xfId="2" quotePrefix="1" applyNumberFormat="1" applyFont="1" applyFill="1" applyBorder="1" applyAlignment="1">
      <alignment horizontal="right" vertical="center"/>
    </xf>
    <xf numFmtId="202" fontId="111" fillId="0" borderId="4" xfId="18" applyNumberFormat="1" applyFont="1" applyFill="1" applyBorder="1" applyAlignment="1">
      <alignment horizontal="right" vertical="center" shrinkToFit="1"/>
    </xf>
    <xf numFmtId="178" fontId="65" fillId="0" borderId="4" xfId="13" applyNumberFormat="1" applyFont="1" applyFill="1" applyBorder="1" applyAlignment="1">
      <alignment horizontal="right" vertical="center" shrinkToFit="1"/>
    </xf>
    <xf numFmtId="197" fontId="65" fillId="0" borderId="4" xfId="13" applyNumberFormat="1" applyFont="1" applyFill="1" applyBorder="1" applyAlignment="1">
      <alignment horizontal="center" vertical="center" shrinkToFit="1"/>
    </xf>
    <xf numFmtId="38" fontId="65" fillId="0" borderId="4" xfId="13" applyFont="1" applyFill="1" applyBorder="1" applyAlignment="1">
      <alignment horizontal="left" vertical="center" shrinkToFit="1"/>
    </xf>
    <xf numFmtId="178" fontId="65" fillId="0" borderId="195" xfId="2" applyNumberFormat="1" applyFont="1" applyFill="1" applyBorder="1" applyAlignment="1">
      <alignment vertical="center"/>
    </xf>
    <xf numFmtId="38" fontId="65" fillId="0" borderId="0" xfId="2" applyFont="1" applyFill="1" applyAlignment="1">
      <alignment horizontal="center" vertical="center" shrinkToFit="1"/>
    </xf>
    <xf numFmtId="178" fontId="65" fillId="0" borderId="4" xfId="2" applyNumberFormat="1" applyFont="1" applyFill="1" applyBorder="1" applyAlignment="1">
      <alignment horizontal="right" vertical="center" shrinkToFit="1"/>
    </xf>
    <xf numFmtId="178" fontId="111" fillId="0" borderId="195" xfId="2" applyNumberFormat="1" applyFont="1" applyFill="1" applyBorder="1" applyAlignment="1">
      <alignment vertical="center"/>
    </xf>
    <xf numFmtId="178" fontId="111" fillId="0" borderId="195" xfId="2" applyNumberFormat="1" applyFont="1" applyFill="1" applyBorder="1" applyAlignment="1">
      <alignment horizontal="right" vertical="center"/>
    </xf>
    <xf numFmtId="178" fontId="111" fillId="0" borderId="4" xfId="2" applyNumberFormat="1" applyFont="1" applyFill="1" applyBorder="1" applyAlignment="1">
      <alignment horizontal="right" vertical="center" shrinkToFit="1"/>
    </xf>
    <xf numFmtId="179" fontId="65" fillId="0" borderId="0" xfId="2" applyNumberFormat="1" applyFont="1" applyFill="1" applyAlignment="1">
      <alignment horizontal="center" vertical="center"/>
    </xf>
    <xf numFmtId="179" fontId="65" fillId="0" borderId="0" xfId="2" quotePrefix="1" applyNumberFormat="1" applyFont="1" applyFill="1" applyAlignment="1">
      <alignment horizontal="center" vertical="center"/>
    </xf>
    <xf numFmtId="179" fontId="65" fillId="0" borderId="0" xfId="18" applyNumberFormat="1" applyFont="1" applyFill="1" applyBorder="1" applyAlignment="1">
      <alignment horizontal="center" vertical="center" shrinkToFit="1"/>
    </xf>
    <xf numFmtId="179" fontId="65" fillId="0" borderId="4" xfId="2" applyNumberFormat="1" applyFont="1" applyFill="1" applyBorder="1" applyAlignment="1">
      <alignment horizontal="center" vertical="center"/>
    </xf>
    <xf numFmtId="179" fontId="65" fillId="0" borderId="0" xfId="18" applyNumberFormat="1" applyFont="1" applyFill="1" applyBorder="1" applyAlignment="1">
      <alignment horizontal="right" vertical="center" shrinkToFit="1"/>
    </xf>
    <xf numFmtId="179" fontId="65" fillId="0" borderId="0" xfId="2" applyNumberFormat="1" applyFont="1" applyFill="1" applyBorder="1" applyAlignment="1">
      <alignment horizontal="right" vertical="center"/>
    </xf>
    <xf numFmtId="179" fontId="65" fillId="0" borderId="0" xfId="2" quotePrefix="1" applyNumberFormat="1" applyFont="1" applyFill="1" applyBorder="1" applyAlignment="1">
      <alignment horizontal="right" vertical="center"/>
    </xf>
    <xf numFmtId="179" fontId="65" fillId="0" borderId="0" xfId="2" applyNumberFormat="1" applyFont="1" applyFill="1" applyBorder="1" applyAlignment="1">
      <alignment vertical="center"/>
    </xf>
    <xf numFmtId="179" fontId="65" fillId="0" borderId="0" xfId="2" applyNumberFormat="1" applyFont="1" applyFill="1" applyAlignment="1">
      <alignment vertical="center"/>
    </xf>
    <xf numFmtId="38" fontId="5" fillId="0" borderId="0" xfId="2" applyFont="1" applyFill="1" applyBorder="1" applyAlignment="1">
      <alignment horizontal="distributed" vertical="center" justifyLastLine="1" shrinkToFit="1"/>
    </xf>
    <xf numFmtId="179" fontId="65" fillId="0" borderId="4" xfId="2" applyNumberFormat="1" applyFont="1" applyFill="1" applyBorder="1" applyAlignment="1">
      <alignment horizontal="center" vertical="center" wrapText="1"/>
    </xf>
    <xf numFmtId="179" fontId="6" fillId="0" borderId="0" xfId="2" applyNumberFormat="1" applyFont="1" applyFill="1" applyBorder="1" applyAlignment="1">
      <alignment vertical="center" shrinkToFit="1"/>
    </xf>
    <xf numFmtId="0" fontId="92" fillId="0" borderId="4" xfId="0" applyFont="1" applyBorder="1" applyAlignment="1">
      <alignment horizontal="center" vertical="center" shrinkToFit="1"/>
    </xf>
    <xf numFmtId="0" fontId="92" fillId="0" borderId="210" xfId="0" applyFont="1" applyBorder="1" applyAlignment="1">
      <alignment horizontal="center" vertical="center" shrinkToFit="1"/>
    </xf>
    <xf numFmtId="193" fontId="111" fillId="0" borderId="4" xfId="0" applyNumberFormat="1" applyFont="1" applyBorder="1" applyAlignment="1">
      <alignment horizontal="right" vertical="center"/>
    </xf>
    <xf numFmtId="38" fontId="6" fillId="0" borderId="4" xfId="2" applyFont="1" applyFill="1" applyBorder="1" applyAlignment="1">
      <alignment horizontal="distributed" vertical="center" justifyLastLine="1"/>
    </xf>
    <xf numFmtId="38" fontId="70" fillId="0" borderId="0" xfId="2" applyFont="1" applyFill="1" applyAlignment="1">
      <alignment vertical="center"/>
    </xf>
    <xf numFmtId="38" fontId="6" fillId="0" borderId="4" xfId="2" applyFont="1" applyFill="1" applyBorder="1" applyAlignment="1">
      <alignment horizontal="distributed" vertical="center"/>
    </xf>
    <xf numFmtId="0" fontId="70" fillId="0" borderId="0" xfId="1" applyFont="1" applyFill="1" applyAlignment="1">
      <alignment vertical="center"/>
    </xf>
    <xf numFmtId="38" fontId="65" fillId="0" borderId="4" xfId="2" applyFont="1" applyFill="1" applyBorder="1" applyAlignment="1">
      <alignment horizontal="center" vertical="center" shrinkToFit="1"/>
    </xf>
    <xf numFmtId="38" fontId="65" fillId="0" borderId="4" xfId="2" applyFont="1" applyFill="1" applyBorder="1" applyAlignment="1">
      <alignment horizontal="center" vertical="center"/>
    </xf>
    <xf numFmtId="0" fontId="12" fillId="0" borderId="4" xfId="1" applyFont="1" applyFill="1" applyBorder="1" applyAlignment="1">
      <alignment horizontal="distributed" vertical="center"/>
    </xf>
    <xf numFmtId="38" fontId="111" fillId="0" borderId="4" xfId="2" applyFont="1" applyFill="1" applyBorder="1" applyAlignment="1">
      <alignment horizontal="center" vertical="center"/>
    </xf>
    <xf numFmtId="0" fontId="65" fillId="0" borderId="4" xfId="1" applyFont="1" applyFill="1" applyBorder="1" applyAlignment="1">
      <alignment horizontal="center" vertical="center" shrinkToFit="1"/>
    </xf>
    <xf numFmtId="0" fontId="65" fillId="0" borderId="4" xfId="1" applyFont="1" applyFill="1" applyBorder="1" applyAlignment="1">
      <alignment horizontal="center" vertical="center"/>
    </xf>
    <xf numFmtId="38" fontId="6" fillId="0" borderId="4" xfId="2" applyFont="1" applyFill="1" applyBorder="1" applyAlignment="1">
      <alignment horizontal="center" vertical="center"/>
    </xf>
    <xf numFmtId="38" fontId="6" fillId="0" borderId="4" xfId="2" applyFont="1" applyFill="1" applyBorder="1" applyAlignment="1">
      <alignment horizontal="center" vertical="center" wrapText="1"/>
    </xf>
    <xf numFmtId="38" fontId="6" fillId="0" borderId="0" xfId="2" applyFont="1" applyFill="1" applyBorder="1" applyAlignment="1">
      <alignment horizontal="center" vertical="center"/>
    </xf>
    <xf numFmtId="179" fontId="6" fillId="0" borderId="4" xfId="2" applyNumberFormat="1" applyFont="1" applyFill="1" applyBorder="1" applyAlignment="1">
      <alignment vertical="center"/>
    </xf>
    <xf numFmtId="181" fontId="6" fillId="0" borderId="4" xfId="2" applyNumberFormat="1" applyFont="1" applyFill="1" applyBorder="1" applyAlignment="1">
      <alignment vertical="center"/>
    </xf>
    <xf numFmtId="38" fontId="65" fillId="0" borderId="4" xfId="2" applyFont="1" applyFill="1" applyBorder="1" applyAlignment="1">
      <alignment horizontal="center" vertical="center" wrapText="1"/>
    </xf>
    <xf numFmtId="38" fontId="6" fillId="0" borderId="4" xfId="2" applyFont="1" applyFill="1" applyBorder="1" applyAlignment="1">
      <alignment horizontal="distributed" vertical="center" shrinkToFit="1"/>
    </xf>
    <xf numFmtId="38" fontId="5" fillId="0" borderId="4" xfId="2" applyFont="1" applyFill="1" applyBorder="1" applyAlignment="1">
      <alignment horizontal="distributed" vertical="center" wrapText="1" justifyLastLine="1"/>
    </xf>
    <xf numFmtId="0" fontId="6" fillId="0" borderId="4" xfId="1" applyFont="1" applyFill="1" applyBorder="1" applyAlignment="1">
      <alignment vertical="center"/>
    </xf>
    <xf numFmtId="38" fontId="12" fillId="0" borderId="4" xfId="2" applyFont="1" applyFill="1" applyBorder="1" applyAlignment="1">
      <alignment horizontal="distributed" vertical="center" wrapText="1" shrinkToFit="1"/>
    </xf>
    <xf numFmtId="38" fontId="12" fillId="0" borderId="4" xfId="2" applyFont="1" applyFill="1" applyBorder="1" applyAlignment="1">
      <alignment horizontal="distributed" vertical="center" wrapText="1" justifyLastLine="1"/>
    </xf>
    <xf numFmtId="38" fontId="12" fillId="0" borderId="4" xfId="2" applyFont="1" applyFill="1" applyBorder="1" applyAlignment="1">
      <alignment horizontal="distributed" vertical="center" justifyLastLine="1"/>
    </xf>
    <xf numFmtId="178" fontId="65" fillId="0" borderId="4" xfId="2" applyNumberFormat="1" applyFont="1" applyFill="1" applyBorder="1" applyAlignment="1">
      <alignment horizontal="center" vertical="center"/>
    </xf>
    <xf numFmtId="184" fontId="5" fillId="0" borderId="4" xfId="13" applyNumberFormat="1" applyFont="1" applyFill="1" applyBorder="1" applyAlignment="1">
      <alignment horizontal="right" vertical="center"/>
    </xf>
    <xf numFmtId="201" fontId="111" fillId="0" borderId="4" xfId="2" applyNumberFormat="1" applyFont="1" applyFill="1" applyBorder="1" applyAlignment="1">
      <alignment horizontal="right" vertical="center"/>
    </xf>
    <xf numFmtId="38" fontId="113" fillId="0" borderId="4" xfId="13" applyFont="1" applyFill="1" applyBorder="1" applyAlignment="1">
      <alignment horizontal="right" vertical="center" wrapText="1"/>
    </xf>
    <xf numFmtId="38" fontId="113" fillId="0" borderId="4" xfId="13" applyFont="1" applyFill="1" applyBorder="1" applyAlignment="1">
      <alignment horizontal="center" vertical="center"/>
    </xf>
    <xf numFmtId="178" fontId="111" fillId="0" borderId="4" xfId="2" applyNumberFormat="1" applyFont="1" applyFill="1" applyBorder="1" applyAlignment="1">
      <alignment horizontal="center" vertical="center"/>
    </xf>
    <xf numFmtId="49" fontId="65" fillId="0" borderId="4" xfId="2" quotePrefix="1" applyNumberFormat="1" applyFont="1" applyFill="1" applyBorder="1" applyAlignment="1">
      <alignment horizontal="center" vertical="center"/>
    </xf>
    <xf numFmtId="38" fontId="65" fillId="0" borderId="0" xfId="2" applyFont="1" applyFill="1" applyBorder="1" applyAlignment="1">
      <alignment horizontal="center" vertical="center" shrinkToFit="1"/>
    </xf>
    <xf numFmtId="193" fontId="65" fillId="0" borderId="4" xfId="1" applyNumberFormat="1" applyFont="1" applyFill="1" applyBorder="1" applyAlignment="1">
      <alignment horizontal="left" vertical="center"/>
    </xf>
    <xf numFmtId="193" fontId="65" fillId="0" borderId="4" xfId="1" applyNumberFormat="1" applyFont="1" applyFill="1" applyBorder="1" applyAlignment="1">
      <alignment horizontal="right" vertical="center"/>
    </xf>
    <xf numFmtId="38" fontId="6" fillId="0" borderId="4" xfId="13" applyFont="1" applyFill="1" applyBorder="1" applyAlignment="1">
      <alignment vertical="center"/>
    </xf>
    <xf numFmtId="0" fontId="65" fillId="0" borderId="4" xfId="1" applyFont="1" applyFill="1" applyBorder="1" applyAlignment="1">
      <alignment horizontal="center" vertical="center" wrapText="1"/>
    </xf>
    <xf numFmtId="179" fontId="65" fillId="0" borderId="4" xfId="1" applyNumberFormat="1" applyFont="1" applyFill="1" applyBorder="1" applyAlignment="1">
      <alignment vertical="center"/>
    </xf>
    <xf numFmtId="0" fontId="108" fillId="0" borderId="4" xfId="1" applyFont="1" applyFill="1" applyBorder="1" applyAlignment="1">
      <alignment horizontal="center" vertical="center" wrapText="1"/>
    </xf>
    <xf numFmtId="176" fontId="111" fillId="0" borderId="4" xfId="2" applyNumberFormat="1" applyFont="1" applyFill="1" applyBorder="1" applyAlignment="1">
      <alignment horizontal="right" vertical="center"/>
    </xf>
    <xf numFmtId="38" fontId="90" fillId="0" borderId="4" xfId="2" applyFont="1" applyFill="1" applyBorder="1" applyAlignment="1">
      <alignment vertical="center"/>
    </xf>
    <xf numFmtId="178" fontId="114" fillId="0" borderId="4" xfId="2" applyNumberFormat="1" applyFont="1" applyFill="1" applyBorder="1" applyAlignment="1">
      <alignment vertical="center"/>
    </xf>
    <xf numFmtId="40" fontId="113" fillId="0" borderId="4" xfId="2" applyNumberFormat="1" applyFont="1" applyFill="1" applyBorder="1" applyAlignment="1">
      <alignment vertical="center"/>
    </xf>
    <xf numFmtId="38" fontId="93" fillId="0" borderId="0" xfId="2" applyFont="1" applyFill="1" applyBorder="1" applyAlignment="1">
      <alignment vertical="center"/>
    </xf>
    <xf numFmtId="38" fontId="65" fillId="0" borderId="0" xfId="2" applyFont="1" applyFill="1" applyBorder="1" applyAlignment="1">
      <alignment horizontal="left" vertical="center"/>
    </xf>
    <xf numFmtId="0" fontId="80" fillId="0" borderId="0" xfId="1" applyFont="1" applyAlignment="1">
      <alignment vertical="center"/>
    </xf>
    <xf numFmtId="38" fontId="65" fillId="0" borderId="0" xfId="2" quotePrefix="1" applyFont="1" applyFill="1" applyBorder="1" applyAlignment="1">
      <alignment horizontal="left" vertical="center"/>
    </xf>
    <xf numFmtId="38" fontId="5" fillId="0" borderId="104" xfId="2" applyFont="1" applyFill="1" applyBorder="1" applyAlignment="1">
      <alignment horizontal="center" vertical="center" wrapText="1"/>
    </xf>
    <xf numFmtId="38" fontId="6" fillId="0" borderId="12" xfId="2" applyFont="1" applyFill="1" applyBorder="1" applyAlignment="1">
      <alignment vertical="center" shrinkToFit="1"/>
    </xf>
    <xf numFmtId="38" fontId="5" fillId="0" borderId="12" xfId="2" applyFont="1" applyFill="1" applyBorder="1" applyAlignment="1">
      <alignment vertical="center" wrapText="1"/>
    </xf>
    <xf numFmtId="38" fontId="5" fillId="0" borderId="12" xfId="2" applyFont="1" applyFill="1" applyBorder="1" applyAlignment="1">
      <alignment vertical="center"/>
    </xf>
    <xf numFmtId="38" fontId="6" fillId="0" borderId="230" xfId="2" applyFont="1" applyFill="1" applyBorder="1" applyAlignment="1">
      <alignment vertical="center"/>
    </xf>
    <xf numFmtId="178" fontId="6" fillId="0" borderId="104" xfId="2" applyNumberFormat="1" applyFont="1" applyFill="1" applyBorder="1" applyAlignment="1">
      <alignment horizontal="distributed" vertical="center" justifyLastLine="1"/>
    </xf>
    <xf numFmtId="179" fontId="6" fillId="0" borderId="104" xfId="2" applyNumberFormat="1" applyFont="1" applyFill="1" applyBorder="1" applyAlignment="1">
      <alignment horizontal="right" vertical="center"/>
    </xf>
    <xf numFmtId="179" fontId="6" fillId="0" borderId="75" xfId="2" applyNumberFormat="1" applyFont="1" applyFill="1" applyBorder="1" applyAlignment="1">
      <alignment vertical="center"/>
    </xf>
    <xf numFmtId="0" fontId="65" fillId="0" borderId="0" xfId="1" applyFont="1" applyFill="1"/>
    <xf numFmtId="0" fontId="111" fillId="0" borderId="4" xfId="1" applyFont="1" applyFill="1" applyBorder="1" applyAlignment="1">
      <alignment horizontal="center" vertical="center"/>
    </xf>
    <xf numFmtId="194" fontId="111" fillId="0" borderId="4" xfId="1" applyNumberFormat="1" applyFont="1" applyFill="1" applyBorder="1" applyAlignment="1">
      <alignment vertical="center"/>
    </xf>
    <xf numFmtId="209" fontId="111" fillId="0" borderId="4" xfId="1" applyNumberFormat="1" applyFont="1" applyFill="1" applyBorder="1" applyAlignment="1">
      <alignment vertical="center"/>
    </xf>
    <xf numFmtId="209" fontId="111" fillId="0" borderId="4" xfId="1" applyNumberFormat="1" applyFont="1" applyFill="1" applyBorder="1" applyAlignment="1">
      <alignment horizontal="center" vertical="center"/>
    </xf>
    <xf numFmtId="194" fontId="111" fillId="0" borderId="4" xfId="1" applyNumberFormat="1" applyFont="1" applyFill="1" applyBorder="1" applyAlignment="1">
      <alignment horizontal="right" vertical="center"/>
    </xf>
    <xf numFmtId="0" fontId="111" fillId="0" borderId="4" xfId="1" applyFont="1" applyFill="1" applyBorder="1" applyAlignment="1">
      <alignment horizontal="right" vertical="center"/>
    </xf>
    <xf numFmtId="209" fontId="111" fillId="0" borderId="4" xfId="1" applyNumberFormat="1" applyFont="1" applyFill="1" applyBorder="1" applyAlignment="1">
      <alignment horizontal="right" vertical="center"/>
    </xf>
    <xf numFmtId="0" fontId="65" fillId="0" borderId="4" xfId="1" applyFont="1" applyFill="1" applyBorder="1" applyAlignment="1">
      <alignment horizontal="right" vertical="center"/>
    </xf>
    <xf numFmtId="0" fontId="109" fillId="0" borderId="4" xfId="1" applyFont="1" applyFill="1" applyBorder="1" applyAlignment="1">
      <alignment horizontal="center" vertical="center" wrapText="1" shrinkToFit="1"/>
    </xf>
    <xf numFmtId="0" fontId="92" fillId="0" borderId="4" xfId="1" applyFont="1" applyFill="1" applyBorder="1" applyAlignment="1">
      <alignment horizontal="center" vertical="center" shrinkToFit="1"/>
    </xf>
    <xf numFmtId="194" fontId="5" fillId="0" borderId="4" xfId="1" applyNumberFormat="1" applyFont="1" applyFill="1" applyBorder="1" applyAlignment="1">
      <alignment horizontal="right" vertical="center" shrinkToFit="1"/>
    </xf>
    <xf numFmtId="209" fontId="5" fillId="0" borderId="4" xfId="1" applyNumberFormat="1" applyFont="1" applyFill="1" applyBorder="1" applyAlignment="1">
      <alignment horizontal="right" vertical="center" shrinkToFit="1"/>
    </xf>
    <xf numFmtId="0" fontId="3" fillId="0" borderId="4" xfId="1" applyFont="1" applyFill="1" applyBorder="1" applyAlignment="1">
      <alignment vertical="center"/>
    </xf>
    <xf numFmtId="191" fontId="6" fillId="0" borderId="4" xfId="1" applyNumberFormat="1" applyFont="1" applyFill="1" applyBorder="1" applyAlignment="1">
      <alignment vertical="center"/>
    </xf>
    <xf numFmtId="0" fontId="114" fillId="0" borderId="4" xfId="1" applyFont="1" applyFill="1" applyBorder="1" applyAlignment="1">
      <alignment vertical="center"/>
    </xf>
    <xf numFmtId="181" fontId="114" fillId="0" borderId="4" xfId="1" applyNumberFormat="1" applyFont="1" applyFill="1" applyBorder="1" applyAlignment="1">
      <alignment horizontal="right" vertical="center"/>
    </xf>
    <xf numFmtId="193" fontId="111" fillId="0" borderId="4" xfId="1" applyNumberFormat="1" applyFont="1" applyFill="1" applyBorder="1" applyAlignment="1">
      <alignment horizontal="right" vertical="center"/>
    </xf>
    <xf numFmtId="0" fontId="91" fillId="0" borderId="0" xfId="1" applyFont="1" applyFill="1"/>
    <xf numFmtId="38" fontId="65" fillId="0" borderId="0" xfId="2" applyFont="1" applyFill="1" applyAlignment="1">
      <alignment horizontal="right" vertical="top"/>
    </xf>
    <xf numFmtId="0" fontId="93" fillId="0" borderId="0" xfId="1" applyFont="1" applyFill="1" applyAlignment="1">
      <alignment vertical="center"/>
    </xf>
    <xf numFmtId="201" fontId="5" fillId="0" borderId="4" xfId="2" applyNumberFormat="1" applyFont="1" applyFill="1" applyBorder="1" applyAlignment="1">
      <alignment vertical="center" shrinkToFit="1"/>
    </xf>
    <xf numFmtId="178" fontId="5" fillId="0" borderId="78" xfId="2" applyNumberFormat="1" applyFont="1" applyFill="1" applyBorder="1" applyAlignment="1">
      <alignment vertical="center"/>
    </xf>
    <xf numFmtId="178" fontId="17" fillId="0" borderId="5" xfId="2" applyNumberFormat="1" applyFont="1" applyFill="1" applyBorder="1" applyAlignment="1">
      <alignment vertical="center"/>
    </xf>
    <xf numFmtId="201" fontId="5" fillId="0" borderId="78" xfId="2" applyNumberFormat="1" applyFont="1" applyFill="1" applyBorder="1" applyAlignment="1">
      <alignment vertical="center"/>
    </xf>
    <xf numFmtId="201" fontId="17" fillId="0" borderId="5" xfId="2" applyNumberFormat="1" applyFont="1" applyFill="1" applyBorder="1" applyAlignment="1">
      <alignment vertical="center"/>
    </xf>
    <xf numFmtId="201" fontId="5" fillId="0" borderId="85" xfId="2" applyNumberFormat="1" applyFont="1" applyFill="1" applyBorder="1" applyAlignment="1">
      <alignment vertical="center"/>
    </xf>
    <xf numFmtId="201" fontId="17" fillId="0" borderId="4" xfId="2" applyNumberFormat="1" applyFont="1" applyFill="1" applyBorder="1" applyAlignment="1">
      <alignment vertical="center"/>
    </xf>
    <xf numFmtId="38" fontId="65" fillId="0" borderId="4" xfId="2" applyFont="1" applyFill="1" applyBorder="1" applyAlignment="1">
      <alignment horizontal="left" vertical="center"/>
    </xf>
    <xf numFmtId="179" fontId="5" fillId="0" borderId="4" xfId="2" applyNumberFormat="1" applyFont="1" applyFill="1" applyBorder="1" applyAlignment="1">
      <alignment vertical="center" shrinkToFit="1"/>
    </xf>
    <xf numFmtId="178" fontId="114" fillId="0" borderId="4" xfId="2" applyNumberFormat="1" applyFont="1" applyFill="1" applyBorder="1" applyAlignment="1">
      <alignment horizontal="right" vertical="center"/>
    </xf>
    <xf numFmtId="201" fontId="114" fillId="0" borderId="4" xfId="2" applyNumberFormat="1" applyFont="1" applyFill="1" applyBorder="1" applyAlignment="1">
      <alignment horizontal="right" vertical="center"/>
    </xf>
    <xf numFmtId="201" fontId="111" fillId="0" borderId="4" xfId="2" applyNumberFormat="1" applyFont="1" applyFill="1" applyBorder="1" applyAlignment="1">
      <alignment horizontal="right" vertical="center" shrinkToFit="1"/>
    </xf>
    <xf numFmtId="0" fontId="65" fillId="0" borderId="0" xfId="1" applyFont="1" applyFill="1" applyAlignment="1">
      <alignment horizontal="distributed" vertical="center" justifyLastLine="1"/>
    </xf>
    <xf numFmtId="0" fontId="65" fillId="0" borderId="0" xfId="0" applyFont="1" applyAlignment="1">
      <alignment horizontal="center" vertical="center"/>
    </xf>
    <xf numFmtId="38" fontId="65" fillId="0" borderId="0" xfId="2" applyFont="1" applyFill="1" applyAlignment="1">
      <alignment horizontal="left" vertical="center"/>
    </xf>
    <xf numFmtId="38" fontId="65" fillId="0" borderId="0" xfId="2" applyFont="1" applyFill="1" applyAlignment="1">
      <alignment horizontal="distributed" vertical="center" justifyLastLine="1"/>
    </xf>
    <xf numFmtId="38" fontId="65" fillId="0" borderId="4" xfId="2" applyFont="1" applyFill="1" applyBorder="1" applyAlignment="1">
      <alignment horizontal="left" vertical="center" shrinkToFit="1"/>
    </xf>
    <xf numFmtId="38" fontId="17" fillId="0" borderId="130" xfId="2" applyFont="1" applyFill="1" applyBorder="1" applyAlignment="1">
      <alignment horizontal="left" vertical="center" shrinkToFit="1"/>
    </xf>
    <xf numFmtId="57" fontId="17" fillId="0" borderId="47" xfId="2" quotePrefix="1" applyNumberFormat="1" applyFont="1" applyFill="1" applyBorder="1" applyAlignment="1">
      <alignment horizontal="center" vertical="center" shrinkToFit="1"/>
    </xf>
    <xf numFmtId="38" fontId="17" fillId="0" borderId="111" xfId="2" applyFont="1" applyFill="1" applyBorder="1" applyAlignment="1">
      <alignment horizontal="distributed" vertical="center" wrapText="1" justifyLastLine="1" shrinkToFit="1"/>
    </xf>
    <xf numFmtId="38" fontId="17" fillId="0" borderId="111" xfId="2" applyFont="1" applyFill="1" applyBorder="1" applyAlignment="1">
      <alignment horizontal="distributed" vertical="center" justifyLastLine="1" shrinkToFit="1"/>
    </xf>
    <xf numFmtId="196" fontId="17" fillId="0" borderId="111" xfId="2" applyNumberFormat="1" applyFont="1" applyFill="1" applyBorder="1" applyAlignment="1">
      <alignment vertical="center"/>
    </xf>
    <xf numFmtId="196" fontId="17" fillId="0" borderId="234" xfId="2" applyNumberFormat="1" applyFont="1" applyFill="1" applyBorder="1" applyAlignment="1">
      <alignment vertical="center"/>
    </xf>
    <xf numFmtId="38" fontId="45" fillId="0" borderId="4" xfId="2" applyFont="1" applyFill="1" applyBorder="1" applyAlignment="1">
      <alignment horizontal="distributed" vertical="center" wrapText="1" justifyLastLine="1"/>
    </xf>
    <xf numFmtId="0" fontId="5" fillId="0" borderId="9" xfId="1" applyFont="1" applyFill="1" applyBorder="1" applyAlignment="1">
      <alignment vertical="center" justifyLastLine="1"/>
    </xf>
    <xf numFmtId="0" fontId="5" fillId="0" borderId="9" xfId="1" applyFont="1" applyFill="1" applyBorder="1" applyAlignment="1">
      <alignment vertical="center"/>
    </xf>
    <xf numFmtId="38" fontId="16" fillId="0" borderId="130" xfId="2" applyFont="1" applyFill="1" applyBorder="1" applyAlignment="1">
      <alignment horizontal="distributed" vertical="center" shrinkToFit="1"/>
    </xf>
    <xf numFmtId="2" fontId="111" fillId="0" borderId="4" xfId="1" applyNumberFormat="1" applyFont="1" applyFill="1" applyBorder="1" applyAlignment="1">
      <alignment horizontal="right" vertical="center"/>
    </xf>
    <xf numFmtId="0" fontId="11" fillId="0" borderId="0" xfId="1" applyFont="1" applyFill="1" applyAlignment="1">
      <alignment horizontal="left" vertical="center"/>
    </xf>
    <xf numFmtId="38" fontId="20" fillId="0" borderId="0" xfId="2" applyFont="1" applyFill="1" applyAlignment="1">
      <alignment horizontal="left" vertical="center"/>
    </xf>
    <xf numFmtId="38" fontId="6" fillId="0" borderId="0" xfId="2" applyFont="1" applyAlignment="1">
      <alignment horizontal="center" vertical="center"/>
    </xf>
    <xf numFmtId="38" fontId="12" fillId="0" borderId="167" xfId="2" applyFont="1" applyFill="1" applyBorder="1" applyAlignment="1">
      <alignment horizontal="distributed" vertical="center" wrapText="1" justifyLastLine="1"/>
    </xf>
    <xf numFmtId="38" fontId="5" fillId="0" borderId="235" xfId="2" applyNumberFormat="1" applyFont="1" applyFill="1" applyBorder="1" applyAlignment="1">
      <alignment vertical="center" shrinkToFit="1"/>
    </xf>
    <xf numFmtId="38" fontId="53" fillId="0" borderId="4" xfId="2" applyFont="1" applyFill="1" applyBorder="1" applyAlignment="1">
      <alignment vertical="center" shrinkToFit="1"/>
    </xf>
    <xf numFmtId="202" fontId="6" fillId="0" borderId="0" xfId="1" applyNumberFormat="1" applyFont="1" applyFill="1" applyBorder="1" applyAlignment="1">
      <alignment horizontal="right" vertical="center"/>
    </xf>
    <xf numFmtId="38" fontId="65" fillId="0" borderId="4" xfId="2" applyFont="1" applyFill="1" applyBorder="1" applyAlignment="1">
      <alignment horizontal="center" vertical="center" shrinkToFit="1"/>
    </xf>
    <xf numFmtId="38" fontId="65" fillId="0" borderId="4" xfId="2" applyFont="1" applyFill="1" applyBorder="1" applyAlignment="1">
      <alignment horizontal="center" vertical="center"/>
    </xf>
    <xf numFmtId="0" fontId="12" fillId="0" borderId="4" xfId="1" applyFont="1" applyFill="1" applyBorder="1" applyAlignment="1">
      <alignment horizontal="distributed" vertical="center" wrapText="1"/>
    </xf>
    <xf numFmtId="0" fontId="3" fillId="0" borderId="0" xfId="1" applyFont="1" applyFill="1" applyBorder="1" applyAlignment="1">
      <alignment horizontal="left" vertical="top" wrapText="1"/>
    </xf>
    <xf numFmtId="0" fontId="3" fillId="0" borderId="0" xfId="1" applyFont="1" applyFill="1" applyBorder="1" applyAlignment="1">
      <alignment horizontal="left" vertical="top" shrinkToFit="1"/>
    </xf>
    <xf numFmtId="0" fontId="3" fillId="0" borderId="8" xfId="1" applyFont="1" applyFill="1" applyBorder="1" applyAlignment="1">
      <alignment horizontal="left" vertical="top" shrinkToFit="1"/>
    </xf>
    <xf numFmtId="0" fontId="3" fillId="0" borderId="9" xfId="1" applyFont="1" applyFill="1" applyBorder="1" applyAlignment="1">
      <alignment horizontal="left" vertical="top" shrinkToFit="1"/>
    </xf>
    <xf numFmtId="0" fontId="3" fillId="0" borderId="0" xfId="1" applyFont="1" applyFill="1" applyBorder="1" applyAlignment="1">
      <alignment horizontal="left" vertical="center" shrinkToFit="1"/>
    </xf>
    <xf numFmtId="0" fontId="3" fillId="0" borderId="8" xfId="1" applyFont="1" applyFill="1" applyBorder="1" applyAlignment="1">
      <alignment horizontal="left" vertical="center" shrinkToFit="1"/>
    </xf>
    <xf numFmtId="38" fontId="111" fillId="0" borderId="4" xfId="2" applyFont="1" applyFill="1" applyBorder="1" applyAlignment="1">
      <alignment horizontal="center" vertical="center"/>
    </xf>
    <xf numFmtId="38" fontId="6" fillId="0" borderId="52" xfId="2" applyFont="1" applyFill="1" applyBorder="1" applyAlignment="1">
      <alignment horizontal="distributed" vertical="center"/>
    </xf>
    <xf numFmtId="0" fontId="5" fillId="0" borderId="13" xfId="1" applyFont="1" applyFill="1" applyBorder="1" applyAlignment="1">
      <alignment horizontal="center" vertical="center" wrapText="1"/>
    </xf>
    <xf numFmtId="38" fontId="5" fillId="0" borderId="4" xfId="2" applyFont="1" applyFill="1" applyBorder="1" applyAlignment="1">
      <alignment horizontal="distributed" vertical="center" wrapText="1"/>
    </xf>
    <xf numFmtId="38" fontId="5" fillId="0" borderId="4" xfId="2" applyFont="1" applyFill="1" applyBorder="1" applyAlignment="1">
      <alignment horizontal="distributed" vertical="center"/>
    </xf>
    <xf numFmtId="38" fontId="6" fillId="0" borderId="4" xfId="2" applyFont="1" applyFill="1" applyBorder="1" applyAlignment="1">
      <alignment horizontal="center" vertical="center"/>
    </xf>
    <xf numFmtId="178" fontId="5" fillId="0" borderId="4" xfId="2" applyNumberFormat="1" applyFont="1" applyFill="1" applyBorder="1" applyAlignment="1">
      <alignment horizontal="right" vertical="center" shrinkToFit="1"/>
    </xf>
    <xf numFmtId="0" fontId="6" fillId="0" borderId="4" xfId="1" applyFont="1" applyFill="1" applyBorder="1" applyAlignment="1">
      <alignment horizontal="center" vertical="center"/>
    </xf>
    <xf numFmtId="193" fontId="6" fillId="0" borderId="4" xfId="1" applyNumberFormat="1" applyFont="1" applyFill="1" applyBorder="1" applyAlignment="1">
      <alignment horizontal="right" vertical="center"/>
    </xf>
    <xf numFmtId="38" fontId="5" fillId="0" borderId="4" xfId="2" applyFont="1" applyFill="1" applyBorder="1" applyAlignment="1">
      <alignment horizontal="center" vertical="center" shrinkToFit="1"/>
    </xf>
    <xf numFmtId="0" fontId="5" fillId="0" borderId="4" xfId="1" applyFont="1" applyFill="1" applyBorder="1" applyAlignment="1">
      <alignment horizontal="distributed" vertical="center" wrapText="1"/>
    </xf>
    <xf numFmtId="0" fontId="17" fillId="0" borderId="4" xfId="1" applyFont="1" applyFill="1" applyBorder="1" applyAlignment="1">
      <alignment vertical="center" shrinkToFit="1"/>
    </xf>
    <xf numFmtId="0" fontId="5" fillId="0" borderId="4" xfId="1" applyFont="1" applyFill="1" applyBorder="1" applyAlignment="1">
      <alignment vertical="center" shrinkToFit="1"/>
    </xf>
    <xf numFmtId="38" fontId="5" fillId="0" borderId="4" xfId="2" applyFont="1" applyFill="1" applyBorder="1" applyAlignment="1">
      <alignment horizontal="center" vertical="center"/>
    </xf>
    <xf numFmtId="38" fontId="5" fillId="0" borderId="4" xfId="2" applyFont="1" applyFill="1" applyBorder="1" applyAlignment="1">
      <alignment horizontal="left" vertical="center" shrinkToFit="1"/>
    </xf>
    <xf numFmtId="38" fontId="5" fillId="0" borderId="4" xfId="2" applyFont="1" applyFill="1" applyBorder="1" applyAlignment="1">
      <alignment vertical="center" wrapText="1"/>
    </xf>
    <xf numFmtId="38" fontId="17" fillId="0" borderId="4" xfId="2" applyFont="1" applyFill="1" applyBorder="1" applyAlignment="1">
      <alignment horizontal="center" vertical="center"/>
    </xf>
    <xf numFmtId="0" fontId="17" fillId="0" borderId="4" xfId="1" applyFont="1" applyFill="1" applyBorder="1" applyAlignment="1">
      <alignment horizontal="distributed" vertical="center" shrinkToFit="1"/>
    </xf>
    <xf numFmtId="193" fontId="7" fillId="0" borderId="167" xfId="1" applyNumberFormat="1" applyFont="1" applyFill="1" applyBorder="1" applyAlignment="1">
      <alignment vertical="center"/>
    </xf>
    <xf numFmtId="193" fontId="7" fillId="0" borderId="236" xfId="1" applyNumberFormat="1" applyFont="1" applyFill="1" applyBorder="1" applyAlignment="1">
      <alignment vertical="center"/>
    </xf>
    <xf numFmtId="193" fontId="7" fillId="0" borderId="4" xfId="1" applyNumberFormat="1" applyFont="1" applyFill="1" applyBorder="1" applyAlignment="1">
      <alignment horizontal="right" vertical="center"/>
    </xf>
    <xf numFmtId="193" fontId="7" fillId="0" borderId="152" xfId="1" applyNumberFormat="1" applyFont="1" applyFill="1" applyBorder="1" applyAlignment="1">
      <alignment horizontal="right" vertical="center"/>
    </xf>
    <xf numFmtId="193" fontId="7" fillId="0" borderId="167" xfId="1" applyNumberFormat="1" applyFont="1" applyFill="1" applyBorder="1" applyAlignment="1">
      <alignment horizontal="right" vertical="center"/>
    </xf>
    <xf numFmtId="193" fontId="7" fillId="0" borderId="139" xfId="1" applyNumberFormat="1" applyFont="1" applyFill="1" applyBorder="1" applyAlignment="1">
      <alignment horizontal="right" vertical="center"/>
    </xf>
    <xf numFmtId="0" fontId="37" fillId="0" borderId="0" xfId="1" applyFont="1" applyFill="1" applyBorder="1" applyAlignment="1">
      <alignment vertical="center"/>
    </xf>
    <xf numFmtId="202" fontId="5" fillId="0" borderId="4" xfId="1" applyNumberFormat="1" applyFont="1" applyFill="1" applyBorder="1" applyAlignment="1">
      <alignment horizontal="center" vertical="center" wrapText="1"/>
    </xf>
    <xf numFmtId="0" fontId="3" fillId="0" borderId="0" xfId="76" applyFont="1">
      <alignment vertical="center"/>
    </xf>
    <xf numFmtId="0" fontId="3" fillId="0" borderId="0" xfId="76" applyFont="1" applyBorder="1" applyAlignment="1">
      <alignment vertical="center"/>
    </xf>
    <xf numFmtId="0" fontId="3" fillId="0" borderId="0" xfId="76" applyFont="1" applyBorder="1">
      <alignment vertical="center"/>
    </xf>
    <xf numFmtId="0" fontId="3" fillId="0" borderId="0" xfId="76" applyFont="1" applyAlignment="1">
      <alignment vertical="center"/>
    </xf>
    <xf numFmtId="0" fontId="3" fillId="0" borderId="0" xfId="76" applyFont="1" applyAlignment="1">
      <alignment horizontal="distributed" vertical="center"/>
    </xf>
    <xf numFmtId="0" fontId="3" fillId="0" borderId="156" xfId="76" applyFont="1" applyBorder="1">
      <alignment vertical="center"/>
    </xf>
    <xf numFmtId="0" fontId="3" fillId="0" borderId="9" xfId="76" applyFont="1" applyBorder="1">
      <alignment vertical="center"/>
    </xf>
    <xf numFmtId="0" fontId="3" fillId="0" borderId="231" xfId="76" applyFont="1" applyBorder="1">
      <alignment vertical="center"/>
    </xf>
    <xf numFmtId="0" fontId="3" fillId="0" borderId="231" xfId="76" applyFont="1" applyBorder="1" applyAlignment="1">
      <alignment vertical="center"/>
    </xf>
    <xf numFmtId="0" fontId="3" fillId="0" borderId="156" xfId="76" applyFont="1" applyBorder="1" applyAlignment="1">
      <alignment vertical="center"/>
    </xf>
    <xf numFmtId="0" fontId="3" fillId="0" borderId="0" xfId="76" applyFont="1" applyAlignment="1">
      <alignment horizontal="left" vertical="center"/>
    </xf>
    <xf numFmtId="0" fontId="3" fillId="0" borderId="0" xfId="76" applyFont="1" applyAlignment="1">
      <alignment horizontal="center" vertical="center"/>
    </xf>
    <xf numFmtId="0" fontId="3" fillId="0" borderId="9" xfId="76" applyFont="1" applyBorder="1" applyAlignment="1">
      <alignment vertical="center"/>
    </xf>
    <xf numFmtId="0" fontId="3" fillId="0" borderId="0" xfId="76" applyFont="1" applyFill="1">
      <alignment vertical="center"/>
    </xf>
    <xf numFmtId="0" fontId="3" fillId="0" borderId="0" xfId="76" applyFont="1" applyFill="1" applyAlignment="1">
      <alignment vertical="center"/>
    </xf>
    <xf numFmtId="0" fontId="3" fillId="0" borderId="231" xfId="76" applyFont="1" applyFill="1" applyBorder="1">
      <alignment vertical="center"/>
    </xf>
    <xf numFmtId="0" fontId="3" fillId="0" borderId="0" xfId="76" applyFont="1" applyFill="1" applyBorder="1">
      <alignment vertical="center"/>
    </xf>
    <xf numFmtId="0" fontId="3" fillId="0" borderId="9" xfId="76" applyFont="1" applyFill="1" applyBorder="1">
      <alignment vertical="center"/>
    </xf>
    <xf numFmtId="0" fontId="3" fillId="0" borderId="0" xfId="76" applyFont="1" applyFill="1" applyBorder="1" applyAlignment="1">
      <alignment vertical="center"/>
    </xf>
    <xf numFmtId="0" fontId="3" fillId="0" borderId="9" xfId="76" applyFont="1" applyFill="1" applyBorder="1" applyAlignment="1">
      <alignment vertical="center"/>
    </xf>
    <xf numFmtId="0" fontId="3" fillId="0" borderId="0" xfId="76" applyFont="1" applyFill="1" applyAlignment="1">
      <alignment horizontal="left" vertical="center"/>
    </xf>
    <xf numFmtId="0" fontId="3" fillId="0" borderId="0" xfId="76" applyFont="1" applyBorder="1" applyAlignment="1">
      <alignment vertical="top" wrapText="1"/>
    </xf>
    <xf numFmtId="0" fontId="3" fillId="0" borderId="231" xfId="76" applyFont="1" applyFill="1" applyBorder="1" applyAlignment="1">
      <alignment vertical="center"/>
    </xf>
    <xf numFmtId="0" fontId="3" fillId="0" borderId="156" xfId="76" applyFont="1" applyFill="1" applyBorder="1" applyAlignment="1">
      <alignment vertical="center"/>
    </xf>
    <xf numFmtId="0" fontId="127" fillId="0" borderId="0" xfId="76" applyFont="1" applyFill="1" applyAlignment="1">
      <alignment vertical="center"/>
    </xf>
    <xf numFmtId="0" fontId="3" fillId="0" borderId="156" xfId="76" applyFont="1" applyFill="1" applyBorder="1">
      <alignment vertical="center"/>
    </xf>
    <xf numFmtId="0" fontId="127" fillId="0" borderId="0" xfId="76" applyFont="1" applyAlignment="1">
      <alignment vertical="center"/>
    </xf>
    <xf numFmtId="0" fontId="3" fillId="0" borderId="0" xfId="72" applyFont="1" applyAlignment="1">
      <alignment vertical="center"/>
    </xf>
    <xf numFmtId="0" fontId="3" fillId="0" borderId="0" xfId="76" applyFont="1" applyAlignment="1">
      <alignment vertical="center" wrapText="1"/>
    </xf>
    <xf numFmtId="0" fontId="3" fillId="0" borderId="156" xfId="72" applyFont="1" applyBorder="1" applyAlignment="1">
      <alignment vertical="center"/>
    </xf>
    <xf numFmtId="0" fontId="3" fillId="0" borderId="0" xfId="72" applyFont="1" applyAlignment="1">
      <alignment horizontal="left" vertical="center"/>
    </xf>
    <xf numFmtId="0" fontId="3" fillId="0" borderId="0" xfId="72" applyFont="1" applyBorder="1" applyAlignment="1">
      <alignment vertical="center"/>
    </xf>
    <xf numFmtId="0" fontId="3" fillId="0" borderId="233" xfId="76" applyFont="1" applyBorder="1">
      <alignment vertical="center"/>
    </xf>
    <xf numFmtId="0" fontId="3" fillId="0" borderId="8" xfId="76" applyFont="1" applyBorder="1">
      <alignment vertical="center"/>
    </xf>
    <xf numFmtId="0" fontId="3" fillId="0" borderId="0" xfId="76" applyFont="1" applyAlignment="1">
      <alignment horizontal="left" vertical="top" wrapText="1"/>
    </xf>
    <xf numFmtId="0" fontId="3" fillId="0" borderId="0" xfId="76" applyFont="1" applyAlignment="1">
      <alignment vertical="top" wrapText="1"/>
    </xf>
    <xf numFmtId="0" fontId="3" fillId="0" borderId="0" xfId="76" applyFont="1" applyAlignment="1">
      <alignment horizontal="left" vertical="top"/>
    </xf>
    <xf numFmtId="0" fontId="3" fillId="0" borderId="0" xfId="76" applyFont="1" applyBorder="1" applyAlignment="1">
      <alignment vertical="center" shrinkToFit="1"/>
    </xf>
    <xf numFmtId="0" fontId="3" fillId="0" borderId="26" xfId="76" applyFont="1" applyBorder="1">
      <alignment vertical="center"/>
    </xf>
    <xf numFmtId="0" fontId="3" fillId="0" borderId="27" xfId="76" applyFont="1" applyBorder="1">
      <alignment vertical="center"/>
    </xf>
    <xf numFmtId="0" fontId="3" fillId="0" borderId="16" xfId="76" applyFont="1" applyBorder="1" applyAlignment="1">
      <alignment vertical="center"/>
    </xf>
    <xf numFmtId="0" fontId="3" fillId="0" borderId="22" xfId="76" applyFont="1" applyBorder="1">
      <alignment vertical="center"/>
    </xf>
    <xf numFmtId="0" fontId="3" fillId="0" borderId="0" xfId="76" applyFont="1" applyBorder="1" applyAlignment="1"/>
    <xf numFmtId="0" fontId="3" fillId="0" borderId="22" xfId="76" applyFont="1" applyBorder="1" applyAlignment="1"/>
    <xf numFmtId="0" fontId="3" fillId="0" borderId="0" xfId="72" applyFont="1" applyAlignment="1"/>
    <xf numFmtId="0" fontId="3" fillId="0" borderId="26" xfId="76" applyFont="1" applyBorder="1" applyAlignment="1">
      <alignment vertical="center"/>
    </xf>
    <xf numFmtId="0" fontId="3" fillId="0" borderId="30" xfId="76" applyFont="1" applyBorder="1" applyAlignment="1">
      <alignment vertical="center"/>
    </xf>
    <xf numFmtId="0" fontId="3" fillId="0" borderId="23" xfId="76" applyFont="1" applyBorder="1">
      <alignment vertical="center"/>
    </xf>
    <xf numFmtId="0" fontId="26" fillId="0" borderId="0" xfId="76" applyFont="1" applyAlignment="1">
      <alignment wrapText="1"/>
    </xf>
    <xf numFmtId="0" fontId="26" fillId="0" borderId="0" xfId="76" applyFont="1" applyAlignment="1"/>
    <xf numFmtId="0" fontId="24" fillId="0" borderId="0" xfId="76" applyFont="1" applyBorder="1" applyAlignment="1"/>
    <xf numFmtId="0" fontId="3" fillId="0" borderId="0" xfId="76" applyFont="1" applyAlignment="1"/>
    <xf numFmtId="0" fontId="26" fillId="0" borderId="0" xfId="76" applyFont="1" applyBorder="1" applyAlignment="1">
      <alignment vertical="center" wrapText="1"/>
    </xf>
    <xf numFmtId="0" fontId="26" fillId="0" borderId="0" xfId="76" applyFont="1" applyAlignment="1">
      <alignment vertical="center" wrapText="1"/>
    </xf>
    <xf numFmtId="0" fontId="3" fillId="0" borderId="28" xfId="76" applyFont="1" applyBorder="1">
      <alignment vertical="center"/>
    </xf>
    <xf numFmtId="0" fontId="3" fillId="0" borderId="17" xfId="76" applyFont="1" applyBorder="1">
      <alignment vertical="center"/>
    </xf>
    <xf numFmtId="0" fontId="3" fillId="0" borderId="14" xfId="76" applyFont="1" applyBorder="1">
      <alignment vertical="center"/>
    </xf>
    <xf numFmtId="0" fontId="3" fillId="0" borderId="130" xfId="76" applyFont="1" applyBorder="1">
      <alignment vertical="center"/>
    </xf>
    <xf numFmtId="0" fontId="3" fillId="0" borderId="237" xfId="76" applyFont="1" applyBorder="1">
      <alignment vertical="center"/>
    </xf>
    <xf numFmtId="0" fontId="3" fillId="0" borderId="29" xfId="76" applyFont="1" applyBorder="1">
      <alignment vertical="center"/>
    </xf>
    <xf numFmtId="0" fontId="3" fillId="0" borderId="21" xfId="76" applyFont="1" applyBorder="1">
      <alignment vertical="center"/>
    </xf>
    <xf numFmtId="0" fontId="3" fillId="0" borderId="0" xfId="72" applyFont="1">
      <alignment vertical="center"/>
    </xf>
    <xf numFmtId="0" fontId="3" fillId="0" borderId="0" xfId="76" applyFont="1" applyBorder="1" applyAlignment="1">
      <alignment horizontal="left" vertical="top"/>
    </xf>
    <xf numFmtId="0" fontId="3" fillId="0" borderId="15" xfId="76" applyFont="1" applyBorder="1">
      <alignment vertical="center"/>
    </xf>
    <xf numFmtId="0" fontId="24" fillId="0" borderId="22" xfId="76" applyFont="1" applyBorder="1" applyAlignment="1">
      <alignment vertical="center"/>
    </xf>
    <xf numFmtId="0" fontId="24" fillId="0" borderId="0" xfId="76" applyFont="1" applyBorder="1" applyAlignment="1">
      <alignment vertical="center"/>
    </xf>
    <xf numFmtId="0" fontId="24" fillId="0" borderId="17" xfId="76" applyFont="1" applyBorder="1" applyAlignment="1">
      <alignment vertical="center"/>
    </xf>
    <xf numFmtId="0" fontId="24" fillId="0" borderId="23" xfId="76" applyFont="1" applyBorder="1" applyAlignment="1">
      <alignment vertical="center"/>
    </xf>
    <xf numFmtId="0" fontId="24" fillId="0" borderId="26" xfId="76" applyFont="1" applyBorder="1" applyAlignment="1">
      <alignment vertical="center"/>
    </xf>
    <xf numFmtId="0" fontId="3" fillId="0" borderId="22" xfId="76" applyFont="1" applyBorder="1" applyAlignment="1">
      <alignment vertical="center"/>
    </xf>
    <xf numFmtId="0" fontId="3" fillId="0" borderId="16" xfId="76" applyFont="1" applyBorder="1">
      <alignment vertical="center"/>
    </xf>
    <xf numFmtId="0" fontId="3" fillId="0" borderId="25" xfId="76" applyFont="1" applyBorder="1">
      <alignment vertical="center"/>
    </xf>
    <xf numFmtId="0" fontId="3" fillId="0" borderId="24" xfId="76" applyFont="1" applyBorder="1">
      <alignment vertical="center"/>
    </xf>
    <xf numFmtId="0" fontId="24" fillId="0" borderId="14" xfId="76" applyFont="1" applyBorder="1" applyAlignment="1">
      <alignment vertical="center"/>
    </xf>
    <xf numFmtId="0" fontId="3" fillId="0" borderId="14" xfId="76" applyFont="1" applyBorder="1" applyAlignment="1"/>
    <xf numFmtId="0" fontId="3" fillId="0" borderId="17" xfId="76" applyFont="1" applyBorder="1" applyAlignment="1"/>
    <xf numFmtId="0" fontId="24" fillId="0" borderId="14" xfId="76" applyFont="1" applyBorder="1" applyAlignment="1"/>
    <xf numFmtId="0" fontId="24" fillId="0" borderId="23" xfId="76" applyFont="1" applyBorder="1" applyAlignment="1"/>
    <xf numFmtId="0" fontId="24" fillId="0" borderId="22" xfId="76" applyFont="1" applyBorder="1" applyAlignment="1"/>
    <xf numFmtId="0" fontId="3" fillId="0" borderId="18" xfId="76" applyFont="1" applyBorder="1">
      <alignment vertical="center"/>
    </xf>
    <xf numFmtId="0" fontId="3" fillId="0" borderId="19" xfId="76" applyFont="1" applyBorder="1" applyAlignment="1">
      <alignment vertical="center"/>
    </xf>
    <xf numFmtId="0" fontId="3" fillId="0" borderId="0" xfId="72" applyFont="1" applyBorder="1" applyAlignment="1"/>
    <xf numFmtId="0" fontId="3" fillId="0" borderId="19" xfId="76" applyFont="1" applyBorder="1" applyAlignment="1"/>
    <xf numFmtId="0" fontId="3" fillId="0" borderId="19" xfId="72" applyFont="1" applyBorder="1" applyAlignment="1"/>
    <xf numFmtId="0" fontId="3" fillId="0" borderId="0" xfId="76" applyFont="1" applyBorder="1" applyAlignment="1">
      <alignment horizontal="left"/>
    </xf>
    <xf numFmtId="0" fontId="3" fillId="0" borderId="19" xfId="76" applyFont="1" applyBorder="1" applyAlignment="1">
      <alignment horizontal="left"/>
    </xf>
    <xf numFmtId="0" fontId="3" fillId="0" borderId="0" xfId="72" applyFont="1" applyBorder="1" applyAlignment="1">
      <alignment horizontal="left"/>
    </xf>
    <xf numFmtId="0" fontId="3" fillId="0" borderId="19" xfId="72" applyFont="1" applyBorder="1" applyAlignment="1">
      <alignment horizontal="left"/>
    </xf>
    <xf numFmtId="0" fontId="26" fillId="0" borderId="0" xfId="76" applyFont="1" applyBorder="1" applyAlignment="1">
      <alignment vertical="top" wrapText="1"/>
    </xf>
    <xf numFmtId="0" fontId="4" fillId="0" borderId="0" xfId="76" applyFont="1" applyBorder="1" applyAlignment="1">
      <alignment vertical="top" wrapText="1"/>
    </xf>
    <xf numFmtId="0" fontId="4" fillId="0" borderId="0" xfId="76" applyFont="1" applyBorder="1" applyAlignment="1">
      <alignment horizontal="left" vertical="top" wrapText="1"/>
    </xf>
    <xf numFmtId="0" fontId="3" fillId="0" borderId="18" xfId="76" applyFont="1" applyBorder="1" applyAlignment="1">
      <alignment horizontal="left" vertical="center"/>
    </xf>
    <xf numFmtId="0" fontId="3" fillId="0" borderId="16" xfId="76" applyFont="1" applyBorder="1" applyAlignment="1">
      <alignment horizontal="left" vertical="center"/>
    </xf>
    <xf numFmtId="0" fontId="3" fillId="0" borderId="130" xfId="76" applyFont="1" applyBorder="1" applyAlignment="1">
      <alignment vertical="center"/>
    </xf>
    <xf numFmtId="0" fontId="3" fillId="0" borderId="238" xfId="76" applyFont="1" applyBorder="1">
      <alignment vertical="center"/>
    </xf>
    <xf numFmtId="0" fontId="3" fillId="0" borderId="238" xfId="76" applyFont="1" applyBorder="1" applyAlignment="1">
      <alignment vertical="center"/>
    </xf>
    <xf numFmtId="0" fontId="3" fillId="0" borderId="239" xfId="76" applyFont="1" applyBorder="1">
      <alignment vertical="center"/>
    </xf>
    <xf numFmtId="0" fontId="3" fillId="0" borderId="241" xfId="76" applyFont="1" applyBorder="1" applyAlignment="1"/>
    <xf numFmtId="0" fontId="24" fillId="0" borderId="0" xfId="72" applyFont="1" applyAlignment="1"/>
    <xf numFmtId="0" fontId="23" fillId="0" borderId="0" xfId="76" applyFont="1" applyBorder="1" applyAlignment="1">
      <alignment vertical="top" wrapText="1"/>
    </xf>
    <xf numFmtId="0" fontId="3" fillId="0" borderId="156" xfId="76" applyFont="1" applyBorder="1" applyAlignment="1"/>
    <xf numFmtId="0" fontId="24" fillId="0" borderId="0" xfId="76" applyFont="1" applyBorder="1" applyAlignment="1">
      <alignment horizontal="left"/>
    </xf>
    <xf numFmtId="0" fontId="127" fillId="0" borderId="0" xfId="76" applyFont="1" applyBorder="1" applyAlignment="1">
      <alignment horizontal="left" vertical="top" wrapText="1"/>
    </xf>
    <xf numFmtId="0" fontId="3" fillId="0" borderId="0" xfId="76" applyFont="1" applyBorder="1" applyAlignment="1">
      <alignment vertical="center" wrapText="1"/>
    </xf>
    <xf numFmtId="0" fontId="3" fillId="0" borderId="0" xfId="76" applyFont="1" applyBorder="1" applyAlignment="1">
      <alignment horizontal="left" vertical="center"/>
    </xf>
    <xf numFmtId="0" fontId="3" fillId="0" borderId="0" xfId="76" applyFont="1" applyBorder="1" applyAlignment="1">
      <alignment horizontal="left" vertical="center" wrapText="1"/>
    </xf>
    <xf numFmtId="0" fontId="3" fillId="0" borderId="237" xfId="76" applyFont="1" applyBorder="1" applyAlignment="1">
      <alignment vertical="center"/>
    </xf>
    <xf numFmtId="0" fontId="24" fillId="0" borderId="0" xfId="76" applyFont="1" applyAlignment="1">
      <alignment vertical="center"/>
    </xf>
    <xf numFmtId="0" fontId="23" fillId="0" borderId="0" xfId="72" applyFont="1" applyAlignment="1">
      <alignment vertical="center"/>
    </xf>
    <xf numFmtId="0" fontId="127" fillId="0" borderId="0" xfId="72" applyFont="1" applyAlignment="1">
      <alignment vertical="center"/>
    </xf>
    <xf numFmtId="0" fontId="3" fillId="0" borderId="0" xfId="76" applyFont="1" applyAlignment="1">
      <alignment vertical="center" shrinkToFit="1"/>
    </xf>
    <xf numFmtId="0" fontId="3" fillId="0" borderId="237" xfId="76" applyFont="1" applyBorder="1" applyAlignment="1">
      <alignment horizontal="distributed" vertical="center"/>
    </xf>
    <xf numFmtId="0" fontId="3" fillId="0" borderId="237" xfId="76" applyFont="1" applyBorder="1" applyAlignment="1">
      <alignment horizontal="left" vertical="center"/>
    </xf>
    <xf numFmtId="0" fontId="3" fillId="0" borderId="130" xfId="76" applyFont="1" applyFill="1" applyBorder="1">
      <alignment vertical="center"/>
    </xf>
    <xf numFmtId="0" fontId="3" fillId="0" borderId="237" xfId="76" applyFont="1" applyFill="1" applyBorder="1">
      <alignment vertical="center"/>
    </xf>
    <xf numFmtId="0" fontId="3" fillId="0" borderId="237" xfId="76" applyFont="1" applyBorder="1" applyAlignment="1"/>
    <xf numFmtId="0" fontId="3" fillId="0" borderId="0" xfId="1" applyFont="1" applyFill="1" applyAlignment="1">
      <alignment horizontal="left" vertical="top"/>
    </xf>
    <xf numFmtId="0" fontId="3" fillId="0" borderId="0" xfId="0" applyFont="1" applyFill="1" applyAlignment="1">
      <alignment horizontal="left" vertical="top"/>
    </xf>
    <xf numFmtId="0" fontId="3" fillId="0" borderId="231" xfId="1" applyFont="1" applyFill="1" applyBorder="1" applyAlignment="1">
      <alignment vertical="center"/>
    </xf>
    <xf numFmtId="0" fontId="3" fillId="0" borderId="232" xfId="1" applyFont="1" applyFill="1" applyBorder="1"/>
    <xf numFmtId="0" fontId="3" fillId="0" borderId="231" xfId="1" applyFont="1" applyFill="1" applyBorder="1" applyAlignment="1">
      <alignment vertical="top" shrinkToFit="1"/>
    </xf>
    <xf numFmtId="0" fontId="3" fillId="0" borderId="232" xfId="1" applyFont="1" applyFill="1" applyBorder="1" applyAlignment="1">
      <alignment vertical="top"/>
    </xf>
    <xf numFmtId="0" fontId="3" fillId="0" borderId="130" xfId="1" applyFont="1" applyFill="1" applyBorder="1" applyAlignment="1">
      <alignment vertical="top"/>
    </xf>
    <xf numFmtId="0" fontId="3" fillId="0" borderId="129" xfId="1" applyFont="1" applyFill="1" applyBorder="1" applyAlignment="1">
      <alignment vertical="top"/>
    </xf>
    <xf numFmtId="0" fontId="3" fillId="0" borderId="167" xfId="1" applyFont="1" applyFill="1" applyBorder="1" applyAlignment="1">
      <alignment vertical="top" shrinkToFit="1"/>
    </xf>
    <xf numFmtId="0" fontId="3" fillId="0" borderId="210" xfId="1" applyFont="1" applyFill="1" applyBorder="1" applyAlignment="1">
      <alignment vertical="top"/>
    </xf>
    <xf numFmtId="0" fontId="3" fillId="0" borderId="130" xfId="1" applyFont="1" applyFill="1" applyBorder="1" applyAlignment="1">
      <alignment vertical="top" shrinkToFit="1"/>
    </xf>
    <xf numFmtId="0" fontId="3" fillId="0" borderId="130" xfId="1" applyFont="1" applyFill="1" applyBorder="1" applyAlignment="1">
      <alignment horizontal="left" vertical="top" wrapText="1"/>
    </xf>
    <xf numFmtId="0" fontId="3" fillId="0" borderId="237" xfId="1" applyFont="1" applyFill="1" applyBorder="1" applyAlignment="1">
      <alignment horizontal="left" vertical="top" wrapText="1"/>
    </xf>
    <xf numFmtId="0" fontId="3" fillId="0" borderId="129" xfId="1" applyFont="1" applyFill="1" applyBorder="1" applyAlignment="1">
      <alignment horizontal="left" vertical="top" wrapText="1"/>
    </xf>
    <xf numFmtId="0" fontId="3" fillId="2" borderId="0" xfId="1" applyFont="1" applyFill="1" applyAlignment="1">
      <alignment vertical="center"/>
    </xf>
    <xf numFmtId="0" fontId="3" fillId="2" borderId="231" xfId="1" applyFont="1" applyFill="1" applyBorder="1" applyAlignment="1">
      <alignment horizontal="left" vertical="center"/>
    </xf>
    <xf numFmtId="0" fontId="3" fillId="2" borderId="156" xfId="1" applyFont="1" applyFill="1" applyBorder="1" applyAlignment="1">
      <alignment horizontal="distributed" vertical="center"/>
    </xf>
    <xf numFmtId="0" fontId="3" fillId="2" borderId="232" xfId="1" applyFont="1" applyFill="1" applyBorder="1" applyAlignment="1">
      <alignment vertical="center"/>
    </xf>
    <xf numFmtId="0" fontId="3" fillId="2" borderId="231" xfId="1" applyFont="1" applyFill="1" applyBorder="1" applyAlignment="1">
      <alignment vertical="top" shrinkToFit="1"/>
    </xf>
    <xf numFmtId="0" fontId="3" fillId="2" borderId="232" xfId="1" applyFont="1" applyFill="1" applyBorder="1" applyAlignment="1">
      <alignment vertical="top"/>
    </xf>
    <xf numFmtId="0" fontId="3" fillId="2" borderId="130" xfId="1" applyFont="1" applyFill="1" applyBorder="1" applyAlignment="1">
      <alignment vertical="center"/>
    </xf>
    <xf numFmtId="0" fontId="3" fillId="2" borderId="237" xfId="1" applyFont="1" applyFill="1" applyBorder="1" applyAlignment="1">
      <alignment vertical="center"/>
    </xf>
    <xf numFmtId="0" fontId="3" fillId="2" borderId="129" xfId="1" applyFont="1" applyFill="1" applyBorder="1" applyAlignment="1">
      <alignment vertical="center"/>
    </xf>
    <xf numFmtId="0" fontId="3" fillId="2" borderId="167" xfId="1" applyFont="1" applyFill="1" applyBorder="1" applyAlignment="1">
      <alignment vertical="top" shrinkToFit="1"/>
    </xf>
    <xf numFmtId="0" fontId="3" fillId="2" borderId="210" xfId="1" applyFont="1" applyFill="1" applyBorder="1" applyAlignment="1">
      <alignment vertical="top"/>
    </xf>
    <xf numFmtId="0" fontId="3" fillId="2" borderId="0" xfId="1" applyFont="1" applyFill="1" applyAlignment="1">
      <alignment vertical="top" shrinkToFit="1"/>
    </xf>
    <xf numFmtId="0" fontId="3" fillId="2" borderId="0" xfId="1" applyFont="1" applyFill="1" applyAlignment="1">
      <alignment vertical="top"/>
    </xf>
    <xf numFmtId="0" fontId="3" fillId="2" borderId="0" xfId="1" applyFont="1" applyFill="1" applyAlignment="1">
      <alignment horizontal="left" vertical="top" wrapText="1"/>
    </xf>
    <xf numFmtId="0" fontId="84" fillId="2" borderId="0" xfId="1" applyFont="1" applyFill="1" applyAlignment="1">
      <alignment vertical="center"/>
    </xf>
    <xf numFmtId="0" fontId="84" fillId="2" borderId="0" xfId="1" applyFont="1" applyFill="1" applyAlignment="1">
      <alignment horizontal="distributed" vertical="center"/>
    </xf>
    <xf numFmtId="0" fontId="3" fillId="2" borderId="0" xfId="1" applyFont="1" applyFill="1" applyAlignment="1">
      <alignment horizontal="left" vertical="top"/>
    </xf>
    <xf numFmtId="0" fontId="3" fillId="2" borderId="9" xfId="1" applyFont="1" applyFill="1" applyBorder="1" applyAlignment="1">
      <alignment horizontal="distributed" vertical="center"/>
    </xf>
    <xf numFmtId="0" fontId="3" fillId="2" borderId="9" xfId="1" applyFont="1" applyFill="1" applyBorder="1" applyAlignment="1">
      <alignment vertical="top" shrinkToFit="1"/>
    </xf>
    <xf numFmtId="0" fontId="3" fillId="2" borderId="8" xfId="1" applyFont="1" applyFill="1" applyBorder="1" applyAlignment="1">
      <alignment vertical="top"/>
    </xf>
    <xf numFmtId="0" fontId="3" fillId="2" borderId="9" xfId="1" applyFont="1" applyFill="1" applyBorder="1" applyAlignment="1">
      <alignment vertical="center"/>
    </xf>
    <xf numFmtId="0" fontId="3" fillId="2" borderId="130" xfId="1" applyFont="1" applyFill="1" applyBorder="1" applyAlignment="1">
      <alignment vertical="top" shrinkToFit="1"/>
    </xf>
    <xf numFmtId="0" fontId="3" fillId="2" borderId="129" xfId="1" applyFont="1" applyFill="1" applyBorder="1" applyAlignment="1">
      <alignment vertical="top"/>
    </xf>
    <xf numFmtId="0" fontId="3" fillId="2" borderId="0" xfId="1" applyFont="1" applyFill="1" applyBorder="1" applyAlignment="1">
      <alignment vertical="center"/>
    </xf>
    <xf numFmtId="0" fontId="3" fillId="2" borderId="8" xfId="1" applyFont="1" applyFill="1" applyBorder="1" applyAlignment="1">
      <alignment vertical="center"/>
    </xf>
    <xf numFmtId="0" fontId="3" fillId="2" borderId="167" xfId="1" applyFont="1" applyFill="1" applyBorder="1" applyAlignment="1">
      <alignment horizontal="left" vertical="center"/>
    </xf>
    <xf numFmtId="0" fontId="3" fillId="2" borderId="230" xfId="1" applyFont="1" applyFill="1" applyBorder="1" applyAlignment="1">
      <alignment horizontal="distributed" vertical="center"/>
    </xf>
    <xf numFmtId="0" fontId="3" fillId="2" borderId="210" xfId="1" applyFont="1" applyFill="1" applyBorder="1" applyAlignment="1">
      <alignment vertical="center"/>
    </xf>
    <xf numFmtId="0" fontId="3" fillId="2" borderId="0" xfId="1" applyFont="1" applyFill="1" applyBorder="1" applyAlignment="1">
      <alignment horizontal="distributed" vertical="center"/>
    </xf>
    <xf numFmtId="0" fontId="3" fillId="2" borderId="0" xfId="1" applyFont="1" applyFill="1"/>
    <xf numFmtId="0" fontId="3" fillId="2" borderId="232" xfId="1" applyFont="1" applyFill="1" applyBorder="1"/>
    <xf numFmtId="0" fontId="3" fillId="2" borderId="9" xfId="1" applyFont="1" applyFill="1" applyBorder="1" applyAlignment="1">
      <alignment horizontal="left" vertical="center"/>
    </xf>
    <xf numFmtId="0" fontId="3" fillId="2" borderId="8" xfId="1" applyFont="1" applyFill="1" applyBorder="1"/>
    <xf numFmtId="0" fontId="3" fillId="2" borderId="130" xfId="1" applyFont="1" applyFill="1" applyBorder="1" applyAlignment="1">
      <alignment horizontal="left" vertical="center"/>
    </xf>
    <xf numFmtId="0" fontId="3" fillId="2" borderId="129" xfId="1" applyFont="1" applyFill="1" applyBorder="1"/>
    <xf numFmtId="0" fontId="3" fillId="2" borderId="130" xfId="1" applyFont="1" applyFill="1" applyBorder="1" applyAlignment="1">
      <alignment vertical="top"/>
    </xf>
    <xf numFmtId="0" fontId="3" fillId="2" borderId="0" xfId="1" applyFont="1" applyFill="1" applyBorder="1" applyAlignment="1">
      <alignment horizontal="left"/>
    </xf>
    <xf numFmtId="0" fontId="3" fillId="2" borderId="0" xfId="1" applyFont="1" applyFill="1" applyBorder="1"/>
    <xf numFmtId="0" fontId="3" fillId="2" borderId="0" xfId="1" applyFont="1" applyFill="1" applyBorder="1" applyAlignment="1">
      <alignment vertical="top" shrinkToFit="1"/>
    </xf>
    <xf numFmtId="0" fontId="3" fillId="2" borderId="0" xfId="1" applyFont="1" applyFill="1" applyBorder="1" applyAlignment="1">
      <alignment vertical="top"/>
    </xf>
    <xf numFmtId="0" fontId="3" fillId="2" borderId="0" xfId="1" applyFont="1" applyFill="1" applyBorder="1" applyAlignment="1">
      <alignment horizontal="left" vertical="top" wrapText="1"/>
    </xf>
    <xf numFmtId="0" fontId="3" fillId="2" borderId="9" xfId="1" applyFont="1" applyFill="1" applyBorder="1" applyAlignment="1">
      <alignment horizontal="left"/>
    </xf>
    <xf numFmtId="0" fontId="3" fillId="2" borderId="130" xfId="1" applyFont="1" applyFill="1" applyBorder="1" applyAlignment="1">
      <alignment horizontal="left"/>
    </xf>
    <xf numFmtId="0" fontId="3" fillId="2" borderId="237" xfId="1" applyFont="1" applyFill="1" applyBorder="1"/>
    <xf numFmtId="0" fontId="3" fillId="2" borderId="230" xfId="1" applyFont="1" applyFill="1" applyBorder="1" applyAlignment="1">
      <alignment vertical="top" shrinkToFit="1"/>
    </xf>
    <xf numFmtId="0" fontId="3" fillId="2" borderId="9" xfId="1" applyFont="1" applyFill="1" applyBorder="1" applyAlignment="1">
      <alignment vertical="top"/>
    </xf>
    <xf numFmtId="0" fontId="3" fillId="2" borderId="0" xfId="0" applyFont="1" applyFill="1" applyAlignment="1">
      <alignment vertical="center"/>
    </xf>
    <xf numFmtId="0" fontId="3" fillId="2" borderId="130" xfId="1" applyFont="1" applyFill="1" applyBorder="1"/>
    <xf numFmtId="0" fontId="3" fillId="2" borderId="230" xfId="1" applyFont="1" applyFill="1" applyBorder="1" applyAlignment="1">
      <alignment vertical="top"/>
    </xf>
    <xf numFmtId="0" fontId="3" fillId="2" borderId="0" xfId="1" applyFont="1" applyFill="1" applyBorder="1" applyAlignment="1">
      <alignment horizontal="left" vertical="center"/>
    </xf>
    <xf numFmtId="0" fontId="3" fillId="2" borderId="156" xfId="1" applyFont="1" applyFill="1" applyBorder="1" applyAlignment="1">
      <alignment vertical="top" shrinkToFit="1"/>
    </xf>
    <xf numFmtId="0" fontId="3" fillId="2" borderId="156" xfId="1" applyFont="1" applyFill="1" applyBorder="1" applyAlignment="1">
      <alignment vertical="top"/>
    </xf>
    <xf numFmtId="0" fontId="3" fillId="2" borderId="156" xfId="1" applyFont="1" applyFill="1" applyBorder="1" applyAlignment="1">
      <alignment horizontal="left" vertical="top" wrapText="1"/>
    </xf>
    <xf numFmtId="0" fontId="3" fillId="2" borderId="237" xfId="1" applyFont="1" applyFill="1" applyBorder="1" applyAlignment="1">
      <alignment horizontal="left" vertical="center"/>
    </xf>
    <xf numFmtId="0" fontId="3" fillId="2" borderId="237" xfId="1" applyFont="1" applyFill="1" applyBorder="1" applyAlignment="1">
      <alignment vertical="top" shrinkToFit="1"/>
    </xf>
    <xf numFmtId="0" fontId="3" fillId="2" borderId="237" xfId="1" applyFont="1" applyFill="1" applyBorder="1" applyAlignment="1">
      <alignment vertical="top"/>
    </xf>
    <xf numFmtId="0" fontId="3" fillId="2" borderId="237" xfId="1" applyFont="1" applyFill="1" applyBorder="1" applyAlignment="1">
      <alignment horizontal="left" vertical="top" wrapText="1"/>
    </xf>
    <xf numFmtId="0" fontId="3" fillId="2" borderId="156" xfId="1" applyFont="1" applyFill="1" applyBorder="1" applyAlignment="1">
      <alignment vertical="center"/>
    </xf>
    <xf numFmtId="0" fontId="3" fillId="2" borderId="9" xfId="1" applyFont="1" applyFill="1" applyBorder="1"/>
    <xf numFmtId="0" fontId="3" fillId="2" borderId="231" xfId="1" applyFont="1" applyFill="1" applyBorder="1" applyAlignment="1">
      <alignment horizontal="left"/>
    </xf>
    <xf numFmtId="0" fontId="3" fillId="2" borderId="156" xfId="1" applyFont="1" applyFill="1" applyBorder="1" applyAlignment="1">
      <alignment horizontal="distributed"/>
    </xf>
    <xf numFmtId="0" fontId="3" fillId="2" borderId="231" xfId="1" applyFont="1" applyFill="1" applyBorder="1"/>
    <xf numFmtId="0" fontId="3" fillId="2" borderId="167" xfId="1" applyFont="1" applyFill="1" applyBorder="1" applyAlignment="1">
      <alignment vertical="top"/>
    </xf>
    <xf numFmtId="0" fontId="3" fillId="2" borderId="156" xfId="1" applyFont="1" applyFill="1" applyBorder="1"/>
    <xf numFmtId="0" fontId="3" fillId="2" borderId="9" xfId="1" applyFont="1" applyFill="1" applyBorder="1" applyAlignment="1">
      <alignment horizontal="distributed" vertical="center" shrinkToFit="1"/>
    </xf>
    <xf numFmtId="0" fontId="3" fillId="2" borderId="0" xfId="1" applyFont="1" applyFill="1" applyBorder="1" applyAlignment="1">
      <alignment horizontal="distributed" vertical="center" shrinkToFit="1"/>
    </xf>
    <xf numFmtId="0" fontId="3" fillId="2" borderId="231" xfId="1" applyFont="1" applyFill="1" applyBorder="1" applyAlignment="1">
      <alignment vertical="top"/>
    </xf>
    <xf numFmtId="0" fontId="3" fillId="2" borderId="0" xfId="1" applyFont="1" applyFill="1" applyAlignment="1">
      <alignment horizontal="distributed" vertical="center"/>
    </xf>
    <xf numFmtId="0" fontId="3" fillId="0" borderId="130" xfId="0" applyFont="1" applyFill="1" applyBorder="1" applyAlignment="1">
      <alignment vertical="center"/>
    </xf>
    <xf numFmtId="0" fontId="3" fillId="0" borderId="237" xfId="0" applyFont="1" applyFill="1" applyBorder="1" applyAlignment="1">
      <alignment vertical="center"/>
    </xf>
    <xf numFmtId="0" fontId="3" fillId="0" borderId="130" xfId="0" applyFont="1" applyFill="1" applyBorder="1" applyAlignment="1">
      <alignment vertical="top"/>
    </xf>
    <xf numFmtId="0" fontId="3" fillId="2" borderId="237" xfId="1" applyFont="1" applyFill="1" applyBorder="1" applyAlignment="1">
      <alignment horizontal="distributed" vertical="center"/>
    </xf>
    <xf numFmtId="0" fontId="3" fillId="2" borderId="0" xfId="0" applyFont="1" applyFill="1" applyAlignment="1">
      <alignment vertical="top"/>
    </xf>
    <xf numFmtId="0" fontId="3" fillId="2" borderId="0" xfId="0" applyFont="1" applyFill="1" applyAlignment="1">
      <alignment horizontal="left" vertical="top"/>
    </xf>
    <xf numFmtId="0" fontId="3" fillId="2" borderId="156" xfId="1" applyFont="1" applyFill="1" applyBorder="1" applyAlignment="1">
      <alignment horizontal="left" vertical="center"/>
    </xf>
    <xf numFmtId="0" fontId="3" fillId="2" borderId="237" xfId="1" applyFont="1" applyFill="1" applyBorder="1" applyAlignment="1">
      <alignment horizontal="left"/>
    </xf>
    <xf numFmtId="0" fontId="3" fillId="2" borderId="0" xfId="1" applyFont="1" applyFill="1" applyAlignment="1"/>
    <xf numFmtId="0" fontId="3" fillId="0" borderId="231" xfId="1" applyFont="1" applyFill="1" applyBorder="1" applyAlignment="1">
      <alignment horizontal="left" vertical="center"/>
    </xf>
    <xf numFmtId="0" fontId="3" fillId="2" borderId="231" xfId="1" applyFont="1" applyFill="1" applyBorder="1" applyAlignment="1">
      <alignment horizontal="left" vertical="top"/>
    </xf>
    <xf numFmtId="0" fontId="3" fillId="2" borderId="156" xfId="1" applyFont="1" applyFill="1" applyBorder="1" applyAlignment="1">
      <alignment vertical="top" wrapText="1"/>
    </xf>
    <xf numFmtId="0" fontId="3" fillId="2" borderId="232" xfId="1" applyFont="1" applyFill="1" applyBorder="1" applyAlignment="1">
      <alignment vertical="top" wrapText="1"/>
    </xf>
    <xf numFmtId="0" fontId="3" fillId="2" borderId="9" xfId="1" applyFont="1" applyFill="1" applyBorder="1" applyAlignment="1">
      <alignment vertical="top" wrapText="1"/>
    </xf>
    <xf numFmtId="0" fontId="3" fillId="2" borderId="0" xfId="1" applyFont="1" applyFill="1" applyBorder="1" applyAlignment="1">
      <alignment vertical="top" wrapText="1"/>
    </xf>
    <xf numFmtId="0" fontId="3" fillId="2" borderId="8" xfId="1" applyFont="1" applyFill="1" applyBorder="1" applyAlignment="1">
      <alignment vertical="top" wrapText="1"/>
    </xf>
    <xf numFmtId="0" fontId="3" fillId="2" borderId="130" xfId="1" applyFont="1" applyFill="1" applyBorder="1" applyAlignment="1">
      <alignment vertical="top" wrapText="1"/>
    </xf>
    <xf numFmtId="0" fontId="3" fillId="2" borderId="237" xfId="1" applyFont="1" applyFill="1" applyBorder="1" applyAlignment="1">
      <alignment vertical="top" wrapText="1"/>
    </xf>
    <xf numFmtId="0" fontId="3" fillId="2" borderId="129" xfId="1" applyFont="1" applyFill="1" applyBorder="1" applyAlignment="1">
      <alignment vertical="top" wrapText="1"/>
    </xf>
    <xf numFmtId="0" fontId="3" fillId="0" borderId="232" xfId="1" applyFont="1" applyFill="1" applyBorder="1" applyAlignment="1">
      <alignment vertical="center"/>
    </xf>
    <xf numFmtId="0" fontId="3" fillId="0" borderId="231" xfId="1" applyFont="1" applyFill="1" applyBorder="1" applyAlignment="1">
      <alignment horizontal="left" vertical="top"/>
    </xf>
    <xf numFmtId="0" fontId="3" fillId="0" borderId="9" xfId="1" applyFont="1" applyFill="1" applyBorder="1" applyAlignment="1">
      <alignment horizontal="left" vertical="top"/>
    </xf>
    <xf numFmtId="0" fontId="3" fillId="2" borderId="9" xfId="1" applyFont="1" applyFill="1" applyBorder="1" applyAlignment="1">
      <alignment horizontal="distributed" vertical="top"/>
    </xf>
    <xf numFmtId="0" fontId="3" fillId="2" borderId="156" xfId="1" applyFont="1" applyFill="1" applyBorder="1" applyAlignment="1">
      <alignment horizontal="distributed" vertical="top"/>
    </xf>
    <xf numFmtId="0" fontId="3" fillId="2" borderId="0" xfId="1" applyFont="1" applyFill="1" applyBorder="1" applyAlignment="1">
      <alignment horizontal="distributed" vertical="top"/>
    </xf>
    <xf numFmtId="0" fontId="3" fillId="2" borderId="9" xfId="1" applyFont="1" applyFill="1" applyBorder="1" applyAlignment="1">
      <alignment horizontal="left" vertical="top"/>
    </xf>
    <xf numFmtId="0" fontId="3" fillId="2" borderId="9" xfId="0" applyFont="1" applyFill="1" applyBorder="1" applyAlignment="1">
      <alignment vertical="top"/>
    </xf>
    <xf numFmtId="0" fontId="3" fillId="2" borderId="8" xfId="0" applyFont="1" applyFill="1" applyBorder="1" applyAlignment="1">
      <alignment vertical="top"/>
    </xf>
    <xf numFmtId="0" fontId="3" fillId="2" borderId="130" xfId="0" applyFont="1" applyFill="1" applyBorder="1" applyAlignment="1">
      <alignment vertical="top"/>
    </xf>
    <xf numFmtId="0" fontId="3" fillId="2" borderId="129" xfId="0" applyFont="1" applyFill="1" applyBorder="1" applyAlignment="1">
      <alignment vertical="top"/>
    </xf>
    <xf numFmtId="0" fontId="3" fillId="2" borderId="231" xfId="1" applyFont="1" applyFill="1" applyBorder="1" applyAlignment="1">
      <alignment vertical="center"/>
    </xf>
    <xf numFmtId="0" fontId="3" fillId="2" borderId="0" xfId="1" applyFont="1" applyFill="1" applyBorder="1" applyAlignment="1">
      <alignment horizontal="left" vertical="top" shrinkToFit="1"/>
    </xf>
    <xf numFmtId="0" fontId="84" fillId="2" borderId="0" xfId="1" applyFont="1" applyFill="1" applyAlignment="1">
      <alignment horizontal="left" vertical="center"/>
    </xf>
    <xf numFmtId="0" fontId="3" fillId="2" borderId="0" xfId="1" applyFont="1" applyFill="1" applyAlignment="1">
      <alignment horizontal="left"/>
    </xf>
    <xf numFmtId="0" fontId="3" fillId="2" borderId="0" xfId="1" applyFont="1" applyFill="1" applyBorder="1" applyAlignment="1">
      <alignment horizontal="left" vertical="top"/>
    </xf>
    <xf numFmtId="0" fontId="3" fillId="0" borderId="0" xfId="0" applyFont="1" applyFill="1" applyBorder="1" applyAlignment="1">
      <alignment horizontal="left" vertical="top"/>
    </xf>
    <xf numFmtId="0" fontId="3" fillId="2" borderId="210" xfId="1" applyFont="1" applyFill="1" applyBorder="1"/>
    <xf numFmtId="0" fontId="3" fillId="2" borderId="130" xfId="1" applyFont="1" applyFill="1" applyBorder="1" applyAlignment="1">
      <alignment horizontal="distributed" vertical="center"/>
    </xf>
    <xf numFmtId="0" fontId="3" fillId="2" borderId="0" xfId="1" applyFont="1" applyFill="1" applyBorder="1" applyAlignment="1">
      <alignment horizontal="left" vertical="center" shrinkToFit="1"/>
    </xf>
    <xf numFmtId="0" fontId="3" fillId="2" borderId="156" xfId="1" applyFont="1" applyFill="1" applyBorder="1" applyAlignment="1">
      <alignment horizontal="left" vertical="center" shrinkToFit="1"/>
    </xf>
    <xf numFmtId="0" fontId="3" fillId="2" borderId="0" xfId="1" applyFont="1" applyFill="1" applyBorder="1" applyAlignment="1">
      <alignment vertical="top" wrapText="1" shrinkToFit="1"/>
    </xf>
    <xf numFmtId="0" fontId="3" fillId="2" borderId="0" xfId="1" applyFont="1" applyFill="1" applyBorder="1" applyAlignment="1">
      <alignment horizontal="left" shrinkToFit="1"/>
    </xf>
    <xf numFmtId="0" fontId="3" fillId="2" borderId="8" xfId="1" applyFont="1" applyFill="1" applyBorder="1" applyAlignment="1">
      <alignment horizontal="left" shrinkToFit="1"/>
    </xf>
    <xf numFmtId="0" fontId="3" fillId="2" borderId="8" xfId="1" applyFont="1" applyFill="1" applyBorder="1" applyAlignment="1">
      <alignment horizontal="left" vertical="top" shrinkToFit="1"/>
    </xf>
    <xf numFmtId="0" fontId="3" fillId="2" borderId="237" xfId="1" applyFont="1" applyFill="1" applyBorder="1" applyAlignment="1">
      <alignment horizontal="left" vertical="center" shrinkToFit="1"/>
    </xf>
    <xf numFmtId="0" fontId="3" fillId="2" borderId="0" xfId="1" applyFont="1" applyFill="1" applyBorder="1" applyAlignment="1">
      <alignment vertical="center" shrinkToFit="1"/>
    </xf>
    <xf numFmtId="38" fontId="6" fillId="0" borderId="167" xfId="63" applyFont="1" applyFill="1" applyBorder="1" applyAlignment="1">
      <alignment horizontal="center" vertical="center" justifyLastLine="1"/>
    </xf>
    <xf numFmtId="38" fontId="6" fillId="0" borderId="4" xfId="63" applyFont="1" applyFill="1" applyBorder="1" applyAlignment="1">
      <alignment horizontal="center" vertical="center" justifyLastLine="1"/>
    </xf>
    <xf numFmtId="38" fontId="6" fillId="0" borderId="167" xfId="63" applyFont="1" applyFill="1" applyBorder="1" applyAlignment="1">
      <alignment vertical="center" shrinkToFit="1"/>
    </xf>
    <xf numFmtId="38" fontId="6" fillId="0" borderId="0" xfId="63" applyFont="1" applyFill="1" applyAlignment="1">
      <alignment horizontal="right" vertical="center"/>
    </xf>
    <xf numFmtId="178" fontId="111" fillId="0" borderId="0" xfId="2" applyNumberFormat="1" applyFont="1" applyFill="1" applyBorder="1" applyAlignment="1">
      <alignment horizontal="right" vertical="center"/>
    </xf>
    <xf numFmtId="38" fontId="6" fillId="0" borderId="0" xfId="63" applyFont="1" applyFill="1" applyBorder="1" applyAlignment="1">
      <alignment vertical="center"/>
    </xf>
    <xf numFmtId="38" fontId="39" fillId="0" borderId="0" xfId="2" applyFont="1" applyFill="1" applyAlignment="1">
      <alignment horizontal="left" vertical="center" shrinkToFit="1"/>
    </xf>
    <xf numFmtId="38" fontId="7" fillId="0" borderId="156" xfId="2" applyFont="1" applyFill="1" applyBorder="1" applyAlignment="1">
      <alignment vertical="center"/>
    </xf>
    <xf numFmtId="38" fontId="7" fillId="0" borderId="0" xfId="2" applyFont="1" applyFill="1" applyBorder="1" applyAlignment="1">
      <alignment vertical="center" justifyLastLine="1"/>
    </xf>
    <xf numFmtId="38" fontId="39" fillId="0" borderId="0" xfId="2" applyFont="1" applyFill="1" applyAlignment="1">
      <alignment horizontal="center" vertical="center" shrinkToFit="1"/>
    </xf>
    <xf numFmtId="193" fontId="111" fillId="0" borderId="4" xfId="1" applyNumberFormat="1" applyFont="1" applyFill="1" applyBorder="1" applyAlignment="1">
      <alignment vertical="center"/>
    </xf>
    <xf numFmtId="178" fontId="5" fillId="0" borderId="4" xfId="2" applyNumberFormat="1" applyFont="1" applyFill="1" applyBorder="1" applyAlignment="1">
      <alignment horizontal="right" vertical="center" wrapText="1" shrinkToFit="1"/>
    </xf>
    <xf numFmtId="179" fontId="111" fillId="0" borderId="4" xfId="15" applyNumberFormat="1" applyFont="1" applyFill="1" applyBorder="1" applyAlignment="1">
      <alignment horizontal="right" vertical="center"/>
    </xf>
    <xf numFmtId="38" fontId="53" fillId="0" borderId="4" xfId="2" applyNumberFormat="1" applyFont="1" applyFill="1" applyBorder="1" applyAlignment="1">
      <alignment vertical="center" wrapText="1" shrinkToFit="1"/>
    </xf>
    <xf numFmtId="0" fontId="53" fillId="0" borderId="4" xfId="1" applyFont="1" applyFill="1" applyBorder="1" applyAlignment="1">
      <alignment vertical="center" shrinkToFit="1"/>
    </xf>
    <xf numFmtId="0" fontId="53" fillId="0" borderId="4" xfId="1" applyFont="1" applyFill="1" applyBorder="1" applyAlignment="1">
      <alignment vertical="center" wrapText="1" shrinkToFit="1"/>
    </xf>
    <xf numFmtId="38" fontId="53" fillId="0" borderId="4" xfId="2" applyFont="1" applyFill="1" applyBorder="1" applyAlignment="1">
      <alignment vertical="center" wrapText="1" shrinkToFit="1"/>
    </xf>
    <xf numFmtId="38" fontId="12" fillId="0" borderId="76" xfId="2" applyFont="1" applyFill="1" applyBorder="1" applyAlignment="1">
      <alignment horizontal="distributed" vertical="center" wrapText="1" justifyLastLine="1" shrinkToFit="1"/>
    </xf>
    <xf numFmtId="0" fontId="23" fillId="0" borderId="109" xfId="1" applyFont="1" applyFill="1" applyBorder="1" applyAlignment="1">
      <alignment vertical="center" shrinkToFit="1"/>
    </xf>
    <xf numFmtId="0" fontId="15" fillId="0" borderId="48" xfId="1" applyFont="1" applyFill="1" applyBorder="1" applyAlignment="1">
      <alignment horizontal="left" vertical="center" wrapText="1" shrinkToFit="1"/>
    </xf>
    <xf numFmtId="38" fontId="6" fillId="0" borderId="156" xfId="2" applyFont="1" applyFill="1" applyBorder="1" applyAlignment="1">
      <alignment vertical="center" justifyLastLine="1"/>
    </xf>
    <xf numFmtId="38" fontId="6" fillId="0" borderId="52" xfId="2" applyFont="1" applyFill="1" applyBorder="1" applyAlignment="1">
      <alignment horizontal="distributed" vertical="center"/>
    </xf>
    <xf numFmtId="38" fontId="48" fillId="5" borderId="0" xfId="2" applyFont="1" applyFill="1" applyAlignment="1">
      <alignment horizontal="left" vertical="center"/>
    </xf>
    <xf numFmtId="38" fontId="6" fillId="0" borderId="4" xfId="2" applyFont="1" applyFill="1" applyBorder="1" applyAlignment="1">
      <alignment vertical="center" shrinkToFit="1"/>
    </xf>
    <xf numFmtId="38" fontId="6" fillId="0" borderId="111" xfId="2" applyFont="1" applyFill="1" applyBorder="1" applyAlignment="1">
      <alignment horizontal="right" vertical="center" shrinkToFit="1"/>
    </xf>
    <xf numFmtId="38" fontId="6" fillId="0" borderId="216" xfId="2" applyFont="1" applyFill="1" applyBorder="1" applyAlignment="1">
      <alignment horizontal="right" vertical="center" shrinkToFit="1"/>
    </xf>
    <xf numFmtId="38" fontId="7" fillId="0" borderId="221" xfId="2" applyFont="1" applyFill="1" applyBorder="1" applyAlignment="1">
      <alignment horizontal="right" vertical="center" shrinkToFit="1"/>
    </xf>
    <xf numFmtId="38" fontId="6" fillId="0" borderId="221" xfId="2" applyFont="1" applyFill="1" applyBorder="1" applyAlignment="1">
      <alignment vertical="center" shrinkToFit="1"/>
    </xf>
    <xf numFmtId="38" fontId="6" fillId="0" borderId="123" xfId="2" applyFont="1" applyFill="1" applyBorder="1" applyAlignment="1">
      <alignment horizontal="right" vertical="center" shrinkToFit="1"/>
    </xf>
    <xf numFmtId="38" fontId="6" fillId="0" borderId="215" xfId="2" applyFont="1" applyFill="1" applyBorder="1" applyAlignment="1">
      <alignment horizontal="right" vertical="center" shrinkToFit="1"/>
    </xf>
    <xf numFmtId="38" fontId="7" fillId="0" borderId="218" xfId="2" applyFont="1" applyFill="1" applyBorder="1" applyAlignment="1">
      <alignment horizontal="right" vertical="center" shrinkToFit="1"/>
    </xf>
    <xf numFmtId="38" fontId="6" fillId="0" borderId="218" xfId="2" applyFont="1" applyFill="1" applyBorder="1" applyAlignment="1">
      <alignment vertical="center" shrinkToFit="1"/>
    </xf>
    <xf numFmtId="38" fontId="48" fillId="0" borderId="0" xfId="2" applyFont="1" applyFill="1" applyAlignment="1">
      <alignment horizontal="left" vertical="center"/>
    </xf>
    <xf numFmtId="193" fontId="6" fillId="0" borderId="4" xfId="1" applyNumberFormat="1" applyFont="1" applyFill="1" applyBorder="1" applyAlignment="1">
      <alignment horizontal="right" vertical="center"/>
    </xf>
    <xf numFmtId="178" fontId="17" fillId="0" borderId="4" xfId="2" applyNumberFormat="1" applyFont="1" applyFill="1" applyBorder="1" applyAlignment="1">
      <alignment horizontal="right" vertical="center"/>
    </xf>
    <xf numFmtId="0" fontId="12" fillId="0" borderId="4" xfId="0" applyFont="1" applyFill="1" applyBorder="1" applyAlignment="1">
      <alignment horizontal="distributed" vertical="center" wrapText="1" justifyLastLine="1"/>
    </xf>
    <xf numFmtId="38" fontId="7" fillId="0" borderId="4" xfId="2" applyFont="1" applyFill="1" applyBorder="1" applyAlignment="1">
      <alignment horizontal="distributed" vertical="center" wrapText="1" justifyLastLine="1"/>
    </xf>
    <xf numFmtId="190" fontId="5" fillId="0" borderId="230" xfId="1" applyNumberFormat="1" applyFont="1" applyFill="1" applyBorder="1" applyAlignment="1">
      <alignment vertical="center" wrapText="1"/>
    </xf>
    <xf numFmtId="0" fontId="17" fillId="0" borderId="4" xfId="1" applyFont="1" applyFill="1" applyBorder="1" applyAlignment="1">
      <alignment vertical="center" wrapText="1" shrinkToFit="1"/>
    </xf>
    <xf numFmtId="38" fontId="17" fillId="0" borderId="0" xfId="2" applyFont="1" applyFill="1" applyBorder="1" applyAlignment="1">
      <alignment horizontal="distributed" vertical="center"/>
    </xf>
    <xf numFmtId="38" fontId="17" fillId="0" borderId="0" xfId="2" applyFont="1" applyFill="1" applyBorder="1" applyAlignment="1">
      <alignment horizontal="left" vertical="center" shrinkToFit="1"/>
    </xf>
    <xf numFmtId="57" fontId="17" fillId="0" borderId="0" xfId="2" quotePrefix="1" applyNumberFormat="1" applyFont="1" applyFill="1" applyBorder="1" applyAlignment="1">
      <alignment horizontal="center" vertical="center" shrinkToFit="1"/>
    </xf>
    <xf numFmtId="196" fontId="17" fillId="0" borderId="0" xfId="2" applyNumberFormat="1" applyFont="1" applyFill="1" applyBorder="1" applyAlignment="1">
      <alignment vertical="center"/>
    </xf>
    <xf numFmtId="181" fontId="5" fillId="0" borderId="0" xfId="2" applyNumberFormat="1" applyFont="1" applyFill="1" applyBorder="1" applyAlignment="1">
      <alignment vertical="center"/>
    </xf>
    <xf numFmtId="0" fontId="17" fillId="0" borderId="4" xfId="1" applyFont="1" applyFill="1" applyBorder="1" applyAlignment="1">
      <alignment horizontal="left" vertical="center" wrapText="1" shrinkToFit="1"/>
    </xf>
    <xf numFmtId="0" fontId="17" fillId="0" borderId="12" xfId="1" applyFont="1" applyFill="1" applyBorder="1" applyAlignment="1">
      <alignment vertical="center" wrapText="1"/>
    </xf>
    <xf numFmtId="38" fontId="6" fillId="0" borderId="4" xfId="2" applyFont="1" applyFill="1" applyBorder="1" applyAlignment="1">
      <alignment horizontal="distributed" vertical="center" justifyLastLine="1"/>
    </xf>
    <xf numFmtId="38" fontId="5" fillId="0" borderId="4" xfId="2" applyFont="1" applyFill="1" applyBorder="1" applyAlignment="1">
      <alignment horizontal="distributed" vertical="center" wrapText="1" justifyLastLine="1" shrinkToFit="1"/>
    </xf>
    <xf numFmtId="178" fontId="6" fillId="0" borderId="4" xfId="2" applyNumberFormat="1" applyFont="1" applyFill="1" applyBorder="1" applyAlignment="1">
      <alignment vertical="center"/>
    </xf>
    <xf numFmtId="0" fontId="5" fillId="0" borderId="4" xfId="1" applyFont="1" applyFill="1" applyBorder="1" applyAlignment="1">
      <alignment horizontal="left" vertical="center" shrinkToFit="1"/>
    </xf>
    <xf numFmtId="38" fontId="6" fillId="0" borderId="167" xfId="2" applyFont="1" applyFill="1" applyBorder="1" applyAlignment="1">
      <alignment horizontal="distributed" vertical="center" justifyLastLine="1"/>
    </xf>
    <xf numFmtId="38" fontId="12" fillId="0" borderId="4" xfId="2" applyFont="1" applyFill="1" applyBorder="1" applyAlignment="1">
      <alignment horizontal="distributed" vertical="center" wrapText="1" justifyLastLine="1" shrinkToFit="1"/>
    </xf>
    <xf numFmtId="38" fontId="5" fillId="0" borderId="4" xfId="2" applyFont="1" applyFill="1" applyBorder="1" applyAlignment="1">
      <alignment horizontal="distributed" vertical="center" wrapText="1" justifyLastLine="1"/>
    </xf>
    <xf numFmtId="38" fontId="12" fillId="0" borderId="77" xfId="2" applyFont="1" applyFill="1" applyBorder="1" applyAlignment="1">
      <alignment horizontal="distributed" vertical="center" wrapText="1" justifyLastLine="1"/>
    </xf>
    <xf numFmtId="179" fontId="6" fillId="0" borderId="167" xfId="2" applyNumberFormat="1" applyFont="1" applyFill="1" applyBorder="1" applyAlignment="1">
      <alignment horizontal="right" vertical="center"/>
    </xf>
    <xf numFmtId="179" fontId="6" fillId="0" borderId="4" xfId="2" applyNumberFormat="1" applyFont="1" applyFill="1" applyBorder="1" applyAlignment="1">
      <alignment horizontal="right" vertical="center"/>
    </xf>
    <xf numFmtId="0" fontId="12" fillId="0" borderId="4" xfId="1" applyFont="1" applyFill="1" applyBorder="1" applyAlignment="1">
      <alignment horizontal="center" vertical="center" wrapText="1"/>
    </xf>
    <xf numFmtId="0" fontId="17" fillId="0" borderId="4" xfId="1" applyFont="1" applyFill="1" applyBorder="1" applyAlignment="1">
      <alignment horizontal="distributed" vertical="center" wrapText="1" justifyLastLine="1"/>
    </xf>
    <xf numFmtId="38" fontId="65" fillId="0" borderId="4" xfId="13" applyFont="1" applyFill="1" applyBorder="1" applyAlignment="1">
      <alignment horizontal="right" vertical="center" shrinkToFit="1"/>
    </xf>
    <xf numFmtId="38" fontId="39" fillId="0" borderId="0" xfId="2" applyFont="1" applyFill="1" applyAlignment="1">
      <alignment horizontal="left" vertical="center"/>
    </xf>
    <xf numFmtId="201" fontId="6" fillId="0" borderId="0" xfId="2" applyNumberFormat="1" applyFont="1" applyFill="1" applyBorder="1" applyAlignment="1">
      <alignment vertical="center"/>
    </xf>
    <xf numFmtId="201" fontId="6" fillId="0" borderId="0" xfId="2" applyNumberFormat="1" applyFont="1" applyFill="1" applyBorder="1" applyAlignment="1">
      <alignment vertical="center" shrinkToFit="1"/>
    </xf>
    <xf numFmtId="178" fontId="111" fillId="0" borderId="0" xfId="2" applyNumberFormat="1" applyFont="1" applyFill="1" applyBorder="1" applyAlignment="1">
      <alignment vertical="center"/>
    </xf>
    <xf numFmtId="201" fontId="111" fillId="0" borderId="0" xfId="2" applyNumberFormat="1" applyFont="1" applyFill="1" applyBorder="1" applyAlignment="1">
      <alignment vertical="center"/>
    </xf>
    <xf numFmtId="38" fontId="65" fillId="0" borderId="0" xfId="2" applyFont="1" applyFill="1" applyBorder="1" applyAlignment="1">
      <alignment horizontal="left" vertical="center" wrapText="1" shrinkToFit="1"/>
    </xf>
    <xf numFmtId="179" fontId="111" fillId="0" borderId="0" xfId="2" applyNumberFormat="1" applyFont="1" applyFill="1" applyBorder="1" applyAlignment="1">
      <alignment horizontal="right" vertical="center"/>
    </xf>
    <xf numFmtId="38" fontId="16" fillId="0" borderId="221" xfId="2" applyFont="1" applyFill="1" applyBorder="1" applyAlignment="1">
      <alignment horizontal="distributed" vertical="center" wrapText="1" justifyLastLine="1" shrinkToFit="1"/>
    </xf>
    <xf numFmtId="184" fontId="7" fillId="0" borderId="167" xfId="13" applyNumberFormat="1" applyFont="1" applyFill="1" applyBorder="1" applyAlignment="1">
      <alignment vertical="center" shrinkToFit="1"/>
    </xf>
    <xf numFmtId="38" fontId="7" fillId="0" borderId="133" xfId="2" applyFont="1" applyFill="1" applyBorder="1" applyAlignment="1">
      <alignment horizontal="distributed" vertical="center" justifyLastLine="1"/>
    </xf>
    <xf numFmtId="38" fontId="7" fillId="0" borderId="219" xfId="2" applyFont="1" applyFill="1" applyBorder="1" applyAlignment="1">
      <alignment horizontal="distributed" vertical="center" justifyLastLine="1"/>
    </xf>
    <xf numFmtId="38" fontId="7" fillId="0" borderId="222" xfId="2" applyFont="1" applyFill="1" applyBorder="1" applyAlignment="1">
      <alignment vertical="center" justifyLastLine="1"/>
    </xf>
    <xf numFmtId="38" fontId="17" fillId="0" borderId="159" xfId="2" applyFont="1" applyFill="1" applyBorder="1" applyAlignment="1">
      <alignment horizontal="distributed" vertical="center" wrapText="1" justifyLastLine="1" shrinkToFit="1"/>
    </xf>
    <xf numFmtId="38" fontId="6" fillId="0" borderId="75" xfId="2" applyFont="1" applyFill="1" applyBorder="1" applyAlignment="1">
      <alignment horizontal="distributed" vertical="center"/>
    </xf>
    <xf numFmtId="38" fontId="17" fillId="0" borderId="4" xfId="2" applyFont="1" applyFill="1" applyBorder="1" applyAlignment="1">
      <alignment vertical="center"/>
    </xf>
    <xf numFmtId="38" fontId="23" fillId="0" borderId="167" xfId="13" applyFont="1" applyFill="1" applyBorder="1" applyAlignment="1">
      <alignment horizontal="right" vertical="center" shrinkToFit="1"/>
    </xf>
    <xf numFmtId="38" fontId="23" fillId="0" borderId="0" xfId="13" applyFont="1" applyFill="1" applyBorder="1" applyAlignment="1">
      <alignment horizontal="right" vertical="center" shrinkToFit="1"/>
    </xf>
    <xf numFmtId="0" fontId="23" fillId="0" borderId="244" xfId="1" applyFont="1" applyFill="1" applyBorder="1" applyAlignment="1">
      <alignment vertical="center" shrinkToFit="1"/>
    </xf>
    <xf numFmtId="0" fontId="87" fillId="5" borderId="163" xfId="1" applyFont="1" applyFill="1" applyBorder="1" applyAlignment="1">
      <alignment horizontal="distributed" vertical="center" shrinkToFit="1"/>
    </xf>
    <xf numFmtId="178" fontId="129" fillId="0" borderId="0" xfId="2" applyNumberFormat="1" applyFont="1" applyFill="1" applyBorder="1" applyAlignment="1">
      <alignment horizontal="right" vertical="center"/>
    </xf>
    <xf numFmtId="40" fontId="114" fillId="0" borderId="0" xfId="2" applyNumberFormat="1" applyFont="1" applyFill="1" applyBorder="1" applyAlignment="1">
      <alignment vertical="center"/>
    </xf>
    <xf numFmtId="177" fontId="6" fillId="0" borderId="167" xfId="1" applyNumberFormat="1" applyFont="1" applyFill="1" applyBorder="1" applyAlignment="1">
      <alignment horizontal="right" vertical="center"/>
    </xf>
    <xf numFmtId="0" fontId="6" fillId="0" borderId="245" xfId="1" applyFont="1" applyFill="1" applyBorder="1"/>
    <xf numFmtId="38" fontId="48" fillId="5" borderId="0" xfId="2" applyFont="1" applyFill="1" applyAlignment="1">
      <alignment horizontal="left" vertical="center"/>
    </xf>
    <xf numFmtId="193" fontId="6" fillId="0" borderId="152" xfId="1" applyNumberFormat="1" applyFont="1" applyFill="1" applyBorder="1" applyAlignment="1">
      <alignment horizontal="right" vertical="center"/>
    </xf>
    <xf numFmtId="193" fontId="6" fillId="0" borderId="177" xfId="1" applyNumberFormat="1" applyFont="1" applyFill="1" applyBorder="1" applyAlignment="1">
      <alignment horizontal="right" vertical="center"/>
    </xf>
    <xf numFmtId="193" fontId="6" fillId="0" borderId="139" xfId="1" applyNumberFormat="1" applyFont="1" applyFill="1" applyBorder="1" applyAlignment="1">
      <alignment horizontal="right" vertical="center"/>
    </xf>
    <xf numFmtId="0" fontId="127" fillId="0" borderId="0" xfId="76" applyFont="1" applyBorder="1" applyAlignment="1">
      <alignment vertical="top" wrapText="1"/>
    </xf>
    <xf numFmtId="38" fontId="6" fillId="0" borderId="4" xfId="2" applyFont="1" applyFill="1" applyBorder="1" applyAlignment="1">
      <alignment horizontal="distributed" vertical="center" justifyLastLine="1"/>
    </xf>
    <xf numFmtId="0" fontId="17" fillId="0" borderId="3" xfId="1" applyFont="1" applyFill="1" applyBorder="1" applyAlignment="1">
      <alignment horizontal="distributed" vertical="center" justifyLastLine="1"/>
    </xf>
    <xf numFmtId="0" fontId="5" fillId="0" borderId="4" xfId="1" applyFont="1" applyFill="1" applyBorder="1" applyAlignment="1">
      <alignment vertical="center" shrinkToFit="1"/>
    </xf>
    <xf numFmtId="38" fontId="111" fillId="0" borderId="4" xfId="2" applyFont="1" applyFill="1" applyBorder="1" applyAlignment="1">
      <alignment horizontal="center" vertical="center" wrapText="1"/>
    </xf>
    <xf numFmtId="38" fontId="7" fillId="0" borderId="3" xfId="2" applyFont="1" applyFill="1" applyBorder="1" applyAlignment="1">
      <alignment horizontal="distributed" vertical="center" justifyLastLine="1"/>
    </xf>
    <xf numFmtId="38" fontId="5" fillId="0" borderId="4" xfId="2" applyFont="1" applyFill="1" applyBorder="1" applyAlignment="1">
      <alignment horizontal="distributed" vertical="center" justifyLastLine="1"/>
    </xf>
    <xf numFmtId="38" fontId="6" fillId="0" borderId="156" xfId="2" applyFont="1" applyFill="1" applyBorder="1" applyAlignment="1">
      <alignment horizontal="right" vertical="center"/>
    </xf>
    <xf numFmtId="0" fontId="85" fillId="29" borderId="4" xfId="0" applyFont="1" applyFill="1" applyBorder="1" applyAlignment="1">
      <alignment horizontal="center" vertical="center" shrinkToFit="1"/>
    </xf>
    <xf numFmtId="0" fontId="5" fillId="0" borderId="0" xfId="0" applyFont="1" applyAlignment="1">
      <alignment vertical="center"/>
    </xf>
    <xf numFmtId="0" fontId="72" fillId="0" borderId="0" xfId="1" applyFont="1" applyAlignment="1">
      <alignment horizontal="distributed" vertical="center" justifyLastLine="1"/>
    </xf>
    <xf numFmtId="0" fontId="5" fillId="0" borderId="0" xfId="1" applyFont="1" applyAlignment="1">
      <alignment vertical="center"/>
    </xf>
    <xf numFmtId="38" fontId="65" fillId="0" borderId="167" xfId="2" applyFont="1" applyFill="1" applyBorder="1" applyAlignment="1">
      <alignment horizontal="center" vertical="center"/>
    </xf>
    <xf numFmtId="38" fontId="65" fillId="0" borderId="210" xfId="2" applyFont="1" applyFill="1" applyBorder="1" applyAlignment="1">
      <alignment horizontal="center" vertical="center"/>
    </xf>
    <xf numFmtId="38" fontId="79" fillId="0" borderId="167" xfId="2" applyFont="1" applyFill="1" applyBorder="1" applyAlignment="1">
      <alignment horizontal="center" vertical="center"/>
    </xf>
    <xf numFmtId="38" fontId="79" fillId="0" borderId="210" xfId="2" applyFont="1" applyFill="1" applyBorder="1" applyAlignment="1">
      <alignment horizontal="center" vertical="center"/>
    </xf>
    <xf numFmtId="38" fontId="65" fillId="0" borderId="211" xfId="2" applyFont="1" applyFill="1" applyBorder="1" applyAlignment="1">
      <alignment horizontal="center" vertical="center"/>
    </xf>
    <xf numFmtId="38" fontId="6" fillId="0" borderId="4" xfId="2" applyFont="1" applyFill="1" applyBorder="1" applyAlignment="1">
      <alignment horizontal="distributed" vertical="center" wrapText="1" justifyLastLine="1" shrinkToFit="1"/>
    </xf>
    <xf numFmtId="38" fontId="70" fillId="0" borderId="0" xfId="18" applyNumberFormat="1" applyFont="1" applyFill="1" applyAlignment="1">
      <alignment vertical="center"/>
    </xf>
    <xf numFmtId="38" fontId="6" fillId="0" borderId="4" xfId="2" applyFont="1" applyFill="1" applyBorder="1" applyAlignment="1">
      <alignment horizontal="distributed" vertical="center" wrapText="1" justifyLastLine="1"/>
    </xf>
    <xf numFmtId="38" fontId="6" fillId="0" borderId="4" xfId="2" applyFont="1" applyFill="1" applyBorder="1" applyAlignment="1">
      <alignment horizontal="distributed" vertical="center" justifyLastLine="1"/>
    </xf>
    <xf numFmtId="38" fontId="6" fillId="0" borderId="212" xfId="2" applyFont="1" applyFill="1" applyBorder="1" applyAlignment="1">
      <alignment horizontal="distributed" vertical="center" justifyLastLine="1"/>
    </xf>
    <xf numFmtId="38" fontId="6" fillId="0" borderId="213" xfId="2" applyFont="1" applyFill="1" applyBorder="1" applyAlignment="1">
      <alignment horizontal="distributed" vertical="center" justifyLastLine="1"/>
    </xf>
    <xf numFmtId="38" fontId="70" fillId="0" borderId="0" xfId="2" applyFont="1" applyFill="1" applyAlignment="1">
      <alignment vertical="center"/>
    </xf>
    <xf numFmtId="38" fontId="79" fillId="0" borderId="167" xfId="2" applyFont="1" applyFill="1" applyBorder="1" applyAlignment="1">
      <alignment horizontal="center" vertical="center" shrinkToFit="1"/>
    </xf>
    <xf numFmtId="38" fontId="79" fillId="0" borderId="177" xfId="2" applyFont="1" applyFill="1" applyBorder="1" applyAlignment="1">
      <alignment horizontal="center" vertical="center" shrinkToFit="1"/>
    </xf>
    <xf numFmtId="0" fontId="6" fillId="0" borderId="4" xfId="0" applyFont="1" applyFill="1" applyBorder="1" applyAlignment="1">
      <alignment horizontal="distributed" vertical="center" wrapText="1" justifyLastLine="1"/>
    </xf>
    <xf numFmtId="38" fontId="6" fillId="0" borderId="186" xfId="2" applyFont="1" applyFill="1" applyBorder="1" applyAlignment="1">
      <alignment horizontal="distributed" vertical="center" wrapText="1" justifyLastLine="1"/>
    </xf>
    <xf numFmtId="38" fontId="6" fillId="0" borderId="13" xfId="2" applyFont="1" applyFill="1" applyBorder="1" applyAlignment="1">
      <alignment horizontal="distributed" vertical="center" wrapText="1" justifyLastLine="1"/>
    </xf>
    <xf numFmtId="38" fontId="6" fillId="0" borderId="4" xfId="2" applyFont="1" applyFill="1" applyBorder="1" applyAlignment="1">
      <alignment horizontal="distributed" vertical="center" justifyLastLine="1" shrinkToFit="1"/>
    </xf>
    <xf numFmtId="49" fontId="65" fillId="0" borderId="186" xfId="0" applyNumberFormat="1" applyFont="1" applyFill="1" applyBorder="1" applyAlignment="1">
      <alignment horizontal="center" vertical="center" wrapText="1" justifyLastLine="1"/>
    </xf>
    <xf numFmtId="49" fontId="65" fillId="0" borderId="13" xfId="0" applyNumberFormat="1" applyFont="1" applyFill="1" applyBorder="1" applyAlignment="1">
      <alignment horizontal="center" vertical="center" wrapText="1" justifyLastLine="1"/>
    </xf>
    <xf numFmtId="0" fontId="65" fillId="0" borderId="4" xfId="0" applyFont="1" applyFill="1" applyBorder="1" applyAlignment="1">
      <alignment horizontal="distributed" vertical="center" wrapText="1" justifyLastLine="1"/>
    </xf>
    <xf numFmtId="38" fontId="79" fillId="0" borderId="186" xfId="2" applyFont="1" applyFill="1" applyBorder="1" applyAlignment="1">
      <alignment horizontal="center" vertical="center"/>
    </xf>
    <xf numFmtId="38" fontId="79" fillId="0" borderId="13" xfId="2" applyFont="1" applyFill="1" applyBorder="1" applyAlignment="1">
      <alignment horizontal="center" vertical="center"/>
    </xf>
    <xf numFmtId="38" fontId="65" fillId="0" borderId="186" xfId="2" applyFont="1" applyFill="1" applyBorder="1" applyAlignment="1">
      <alignment horizontal="distributed" vertical="center" justifyLastLine="1" shrinkToFit="1"/>
    </xf>
    <xf numFmtId="38" fontId="65" fillId="0" borderId="13" xfId="2" applyFont="1" applyFill="1" applyBorder="1" applyAlignment="1">
      <alignment horizontal="distributed" vertical="center" justifyLastLine="1" shrinkToFit="1"/>
    </xf>
    <xf numFmtId="38" fontId="65" fillId="0" borderId="167" xfId="2" applyFont="1" applyFill="1" applyBorder="1" applyAlignment="1">
      <alignment horizontal="distributed" vertical="center" justifyLastLine="1" shrinkToFit="1"/>
    </xf>
    <xf numFmtId="38" fontId="65" fillId="0" borderId="188" xfId="2" applyFont="1" applyFill="1" applyBorder="1" applyAlignment="1">
      <alignment horizontal="distributed" vertical="center" justifyLastLine="1" shrinkToFit="1"/>
    </xf>
    <xf numFmtId="38" fontId="65" fillId="0" borderId="177" xfId="2" applyFont="1" applyFill="1" applyBorder="1" applyAlignment="1">
      <alignment horizontal="distributed" vertical="center" justifyLastLine="1" shrinkToFit="1"/>
    </xf>
    <xf numFmtId="38" fontId="6" fillId="0" borderId="220" xfId="2" applyFont="1" applyFill="1" applyBorder="1" applyAlignment="1">
      <alignment horizontal="distributed" vertical="center" justifyLastLine="1"/>
    </xf>
    <xf numFmtId="38" fontId="6" fillId="0" borderId="67" xfId="2" applyFont="1" applyFill="1" applyBorder="1" applyAlignment="1">
      <alignment horizontal="distributed" vertical="center" justifyLastLine="1"/>
    </xf>
    <xf numFmtId="38" fontId="6" fillId="0" borderId="221" xfId="2" applyFont="1" applyFill="1" applyBorder="1" applyAlignment="1">
      <alignment horizontal="center" vertical="center" shrinkToFit="1"/>
    </xf>
    <xf numFmtId="38" fontId="6" fillId="0" borderId="218" xfId="2" applyFont="1" applyFill="1" applyBorder="1" applyAlignment="1">
      <alignment horizontal="center" vertical="center" shrinkToFit="1"/>
    </xf>
    <xf numFmtId="38" fontId="6" fillId="0" borderId="195" xfId="2" applyFont="1" applyFill="1" applyBorder="1" applyAlignment="1">
      <alignment horizontal="center" vertical="center"/>
    </xf>
    <xf numFmtId="38" fontId="6" fillId="0" borderId="13" xfId="2" applyFont="1" applyFill="1" applyBorder="1" applyAlignment="1">
      <alignment horizontal="center" vertical="center"/>
    </xf>
    <xf numFmtId="38" fontId="6" fillId="0" borderId="167" xfId="2" applyFont="1" applyFill="1" applyBorder="1" applyAlignment="1">
      <alignment horizontal="center" vertical="center" shrinkToFit="1"/>
    </xf>
    <xf numFmtId="38" fontId="6" fillId="0" borderId="210" xfId="2" applyFont="1" applyFill="1" applyBorder="1" applyAlignment="1">
      <alignment horizontal="center" vertical="center" shrinkToFit="1"/>
    </xf>
    <xf numFmtId="38" fontId="6" fillId="0" borderId="4" xfId="2" applyFont="1" applyFill="1" applyBorder="1" applyAlignment="1">
      <alignment horizontal="distributed" vertical="center"/>
    </xf>
    <xf numFmtId="0" fontId="70" fillId="0" borderId="0" xfId="1" applyFont="1" applyFill="1" applyAlignment="1">
      <alignment vertical="center"/>
    </xf>
    <xf numFmtId="38" fontId="7" fillId="0" borderId="181" xfId="2" applyFont="1" applyFill="1" applyBorder="1" applyAlignment="1">
      <alignment horizontal="distributed" vertical="center" justifyLastLine="1"/>
    </xf>
    <xf numFmtId="38" fontId="7" fillId="0" borderId="47" xfId="2" applyFont="1" applyFill="1" applyBorder="1" applyAlignment="1">
      <alignment horizontal="distributed" vertical="center" justifyLastLine="1"/>
    </xf>
    <xf numFmtId="38" fontId="7" fillId="0" borderId="187" xfId="2" applyFont="1" applyFill="1" applyBorder="1" applyAlignment="1">
      <alignment horizontal="distributed" vertical="center" justifyLastLine="1"/>
    </xf>
    <xf numFmtId="0" fontId="7" fillId="0" borderId="213" xfId="1" applyFont="1" applyFill="1" applyBorder="1" applyAlignment="1">
      <alignment horizontal="distributed" vertical="center" justifyLastLine="1"/>
    </xf>
    <xf numFmtId="38" fontId="7" fillId="0" borderId="212" xfId="2" applyFont="1" applyFill="1" applyBorder="1" applyAlignment="1">
      <alignment horizontal="distributed" vertical="center" justifyLastLine="1"/>
    </xf>
    <xf numFmtId="0" fontId="7" fillId="0" borderId="218" xfId="1" applyFont="1" applyFill="1" applyBorder="1" applyAlignment="1">
      <alignment horizontal="distributed" vertical="center" justifyLastLine="1"/>
    </xf>
    <xf numFmtId="38" fontId="65" fillId="0" borderId="4" xfId="2" applyFont="1" applyFill="1" applyBorder="1" applyAlignment="1">
      <alignment horizontal="center" vertical="center" shrinkToFit="1"/>
    </xf>
    <xf numFmtId="38" fontId="65" fillId="0" borderId="4" xfId="2" applyFont="1" applyFill="1" applyBorder="1" applyAlignment="1">
      <alignment horizontal="center" vertical="center"/>
    </xf>
    <xf numFmtId="0" fontId="6" fillId="0" borderId="146" xfId="1" applyFont="1" applyFill="1" applyBorder="1" applyAlignment="1">
      <alignment horizontal="distributed" vertical="center" justifyLastLine="1"/>
    </xf>
    <xf numFmtId="0" fontId="6" fillId="0" borderId="144" xfId="1" applyFont="1" applyFill="1" applyBorder="1" applyAlignment="1">
      <alignment horizontal="distributed" vertical="center" justifyLastLine="1"/>
    </xf>
    <xf numFmtId="0" fontId="6" fillId="0" borderId="145" xfId="1" applyFont="1" applyFill="1" applyBorder="1" applyAlignment="1">
      <alignment horizontal="distributed" vertical="center" justifyLastLine="1"/>
    </xf>
    <xf numFmtId="0" fontId="6" fillId="0" borderId="13" xfId="1" applyFont="1" applyFill="1" applyBorder="1" applyAlignment="1">
      <alignment horizontal="distributed" vertical="center" justifyLastLine="1"/>
    </xf>
    <xf numFmtId="0" fontId="6" fillId="0" borderId="142" xfId="1" applyFont="1" applyFill="1" applyBorder="1" applyAlignment="1">
      <alignment horizontal="distributed" vertical="center" justifyLastLine="1"/>
    </xf>
    <xf numFmtId="0" fontId="6" fillId="0" borderId="141" xfId="1" applyFont="1" applyFill="1" applyBorder="1" applyAlignment="1">
      <alignment horizontal="distributed" vertical="center" justifyLastLine="1"/>
    </xf>
    <xf numFmtId="38" fontId="80" fillId="0" borderId="4" xfId="2" applyFont="1" applyFill="1" applyBorder="1" applyAlignment="1">
      <alignment horizontal="center" vertical="center" wrapText="1"/>
    </xf>
    <xf numFmtId="0" fontId="65" fillId="0" borderId="4" xfId="1" applyFont="1" applyFill="1" applyBorder="1" applyAlignment="1">
      <alignment horizontal="distributed" vertical="center" shrinkToFit="1"/>
    </xf>
    <xf numFmtId="204" fontId="65" fillId="0" borderId="4" xfId="1" applyNumberFormat="1" applyFont="1" applyFill="1" applyBorder="1" applyAlignment="1">
      <alignment horizontal="distributed" vertical="center" justifyLastLine="1"/>
    </xf>
    <xf numFmtId="0" fontId="65" fillId="0" borderId="4" xfId="1" applyFont="1" applyFill="1" applyBorder="1" applyAlignment="1">
      <alignment horizontal="distributed" vertical="center" justifyLastLine="1"/>
    </xf>
    <xf numFmtId="0" fontId="65" fillId="0" borderId="180" xfId="1" applyFont="1" applyFill="1" applyBorder="1" applyAlignment="1">
      <alignment horizontal="distributed" vertical="center" shrinkToFit="1"/>
    </xf>
    <xf numFmtId="0" fontId="65" fillId="0" borderId="51" xfId="1" applyFont="1" applyFill="1" applyBorder="1" applyAlignment="1">
      <alignment horizontal="distributed" vertical="center" shrinkToFit="1"/>
    </xf>
    <xf numFmtId="204" fontId="65" fillId="0" borderId="149" xfId="1" applyNumberFormat="1" applyFont="1" applyFill="1" applyBorder="1" applyAlignment="1">
      <alignment horizontal="distributed" vertical="center" justifyLastLine="1"/>
    </xf>
    <xf numFmtId="204" fontId="65" fillId="0" borderId="13" xfId="1" applyNumberFormat="1" applyFont="1" applyFill="1" applyBorder="1" applyAlignment="1">
      <alignment horizontal="distributed" vertical="center" justifyLastLine="1"/>
    </xf>
    <xf numFmtId="0" fontId="65" fillId="0" borderId="178" xfId="1" applyFont="1" applyFill="1" applyBorder="1" applyAlignment="1">
      <alignment horizontal="distributed" vertical="center" justifyLastLine="1"/>
    </xf>
    <xf numFmtId="0" fontId="65" fillId="0" borderId="179" xfId="1" applyFont="1" applyFill="1" applyBorder="1" applyAlignment="1">
      <alignment horizontal="distributed" vertical="center" justifyLastLine="1"/>
    </xf>
    <xf numFmtId="0" fontId="6" fillId="0" borderId="3" xfId="1" applyFont="1" applyFill="1" applyBorder="1" applyAlignment="1">
      <alignment horizontal="distributed" vertical="center"/>
    </xf>
    <xf numFmtId="0" fontId="6" fillId="0" borderId="155" xfId="1" applyFont="1" applyFill="1" applyBorder="1" applyAlignment="1">
      <alignment horizontal="distributed" vertical="center"/>
    </xf>
    <xf numFmtId="0" fontId="6" fillId="0" borderId="1" xfId="1" applyFont="1" applyFill="1" applyBorder="1" applyAlignment="1">
      <alignment horizontal="distributed" vertical="center"/>
    </xf>
    <xf numFmtId="0" fontId="17" fillId="0" borderId="94" xfId="1" applyFont="1" applyFill="1" applyBorder="1" applyAlignment="1">
      <alignment horizontal="center" vertical="center" wrapText="1"/>
    </xf>
    <xf numFmtId="0" fontId="17" fillId="0" borderId="155" xfId="1" applyFont="1" applyFill="1" applyBorder="1" applyAlignment="1">
      <alignment horizontal="center" vertical="center" wrapText="1"/>
    </xf>
    <xf numFmtId="0" fontId="17" fillId="0" borderId="154" xfId="1" applyFont="1" applyFill="1" applyBorder="1" applyAlignment="1">
      <alignment horizontal="center" vertical="center" wrapText="1"/>
    </xf>
    <xf numFmtId="0" fontId="17" fillId="0" borderId="167" xfId="1" applyFont="1" applyFill="1" applyBorder="1" applyAlignment="1">
      <alignment horizontal="center" vertical="center" wrapText="1"/>
    </xf>
    <xf numFmtId="0" fontId="17" fillId="0" borderId="188" xfId="1" applyFont="1" applyFill="1" applyBorder="1" applyAlignment="1">
      <alignment horizontal="center" vertical="center" wrapText="1"/>
    </xf>
    <xf numFmtId="0" fontId="17" fillId="0" borderId="177" xfId="1" applyFont="1" applyFill="1" applyBorder="1" applyAlignment="1">
      <alignment horizontal="center" vertical="center" wrapText="1"/>
    </xf>
    <xf numFmtId="0" fontId="5" fillId="0" borderId="94" xfId="1" applyFont="1" applyFill="1" applyBorder="1" applyAlignment="1">
      <alignment horizontal="center" vertical="center"/>
    </xf>
    <xf numFmtId="0" fontId="5" fillId="0" borderId="155" xfId="1" applyFont="1" applyFill="1" applyBorder="1" applyAlignment="1">
      <alignment horizontal="center" vertical="center"/>
    </xf>
    <xf numFmtId="0" fontId="5" fillId="0" borderId="154" xfId="1" applyFont="1" applyFill="1" applyBorder="1" applyAlignment="1">
      <alignment horizontal="center" vertical="center"/>
    </xf>
    <xf numFmtId="0" fontId="5" fillId="0" borderId="167" xfId="1" applyFont="1" applyFill="1" applyBorder="1" applyAlignment="1">
      <alignment horizontal="center" vertical="center" wrapText="1"/>
    </xf>
    <xf numFmtId="0" fontId="5" fillId="0" borderId="188" xfId="1" applyFont="1" applyFill="1" applyBorder="1" applyAlignment="1">
      <alignment horizontal="center" vertical="center" wrapText="1"/>
    </xf>
    <xf numFmtId="0" fontId="5" fillId="0" borderId="177" xfId="1" applyFont="1" applyFill="1" applyBorder="1" applyAlignment="1">
      <alignment horizontal="center" vertical="center" wrapText="1"/>
    </xf>
    <xf numFmtId="0" fontId="5" fillId="0" borderId="94" xfId="1" applyFont="1" applyFill="1" applyBorder="1" applyAlignment="1">
      <alignment horizontal="center" vertical="center" wrapText="1" shrinkToFit="1"/>
    </xf>
    <xf numFmtId="0" fontId="5" fillId="0" borderId="155" xfId="1" applyFont="1" applyFill="1" applyBorder="1" applyAlignment="1">
      <alignment horizontal="center" vertical="center" wrapText="1" shrinkToFit="1"/>
    </xf>
    <xf numFmtId="0" fontId="5" fillId="0" borderId="154" xfId="1" applyFont="1" applyFill="1" applyBorder="1" applyAlignment="1">
      <alignment horizontal="center" vertical="center" wrapText="1" shrinkToFit="1"/>
    </xf>
    <xf numFmtId="0" fontId="6" fillId="0" borderId="159" xfId="1" applyFont="1" applyFill="1" applyBorder="1" applyAlignment="1">
      <alignment horizontal="distributed" vertical="center"/>
    </xf>
    <xf numFmtId="0" fontId="6" fillId="0" borderId="160" xfId="1" applyFont="1" applyFill="1" applyBorder="1" applyAlignment="1">
      <alignment horizontal="distributed" vertical="center"/>
    </xf>
    <xf numFmtId="0" fontId="6" fillId="0" borderId="4" xfId="1" applyFont="1" applyFill="1" applyBorder="1" applyAlignment="1">
      <alignment horizontal="distributed" vertical="center"/>
    </xf>
    <xf numFmtId="0" fontId="6" fillId="0" borderId="3" xfId="1" applyFont="1" applyFill="1" applyBorder="1" applyAlignment="1">
      <alignment horizontal="distributed" vertical="center" justifyLastLine="1"/>
    </xf>
    <xf numFmtId="0" fontId="6" fillId="0" borderId="155" xfId="1" applyFont="1" applyFill="1" applyBorder="1" applyAlignment="1">
      <alignment horizontal="distributed" vertical="center" justifyLastLine="1"/>
    </xf>
    <xf numFmtId="0" fontId="6" fillId="0" borderId="1" xfId="1" applyFont="1" applyFill="1" applyBorder="1" applyAlignment="1">
      <alignment horizontal="distributed" vertical="center" justifyLastLine="1"/>
    </xf>
    <xf numFmtId="0" fontId="6" fillId="0" borderId="94" xfId="1" applyFont="1" applyFill="1" applyBorder="1" applyAlignment="1">
      <alignment horizontal="distributed" vertical="center" justifyLastLine="1"/>
    </xf>
    <xf numFmtId="0" fontId="6" fillId="0" borderId="154" xfId="1" applyFont="1" applyFill="1" applyBorder="1" applyAlignment="1">
      <alignment horizontal="distributed" vertical="center" justifyLastLine="1"/>
    </xf>
    <xf numFmtId="0" fontId="6" fillId="0" borderId="167" xfId="1" applyFont="1" applyFill="1" applyBorder="1" applyAlignment="1">
      <alignment horizontal="distributed" vertical="center" justifyLastLine="1"/>
    </xf>
    <xf numFmtId="0" fontId="6" fillId="0" borderId="188" xfId="1" applyFont="1" applyFill="1" applyBorder="1" applyAlignment="1">
      <alignment horizontal="distributed" vertical="center" justifyLastLine="1"/>
    </xf>
    <xf numFmtId="0" fontId="6" fillId="0" borderId="177" xfId="1" applyFont="1" applyFill="1" applyBorder="1" applyAlignment="1">
      <alignment horizontal="distributed" vertical="center" justifyLastLine="1"/>
    </xf>
    <xf numFmtId="0" fontId="109" fillId="0" borderId="186" xfId="0" applyFont="1" applyBorder="1" applyAlignment="1">
      <alignment horizontal="center" vertical="center" wrapText="1"/>
    </xf>
    <xf numFmtId="0" fontId="109" fillId="0" borderId="13" xfId="0" applyFont="1" applyBorder="1" applyAlignment="1">
      <alignment horizontal="center" vertical="center" wrapText="1"/>
    </xf>
    <xf numFmtId="38" fontId="108" fillId="0" borderId="186" xfId="2" applyFont="1" applyFill="1" applyBorder="1" applyAlignment="1">
      <alignment horizontal="center" vertical="center" wrapText="1"/>
    </xf>
    <xf numFmtId="38" fontId="108" fillId="0" borderId="13" xfId="2" applyFont="1" applyFill="1" applyBorder="1" applyAlignment="1">
      <alignment horizontal="center" vertical="center" wrapText="1"/>
    </xf>
    <xf numFmtId="38" fontId="108" fillId="0" borderId="167" xfId="2" applyFont="1" applyFill="1" applyBorder="1" applyAlignment="1">
      <alignment horizontal="center" vertical="center" wrapText="1" shrinkToFit="1"/>
    </xf>
    <xf numFmtId="38" fontId="108" fillId="0" borderId="188" xfId="2" applyFont="1" applyFill="1" applyBorder="1" applyAlignment="1">
      <alignment horizontal="center" vertical="center" wrapText="1" shrinkToFit="1"/>
    </xf>
    <xf numFmtId="38" fontId="108" fillId="0" borderId="177" xfId="2" applyFont="1" applyFill="1" applyBorder="1" applyAlignment="1">
      <alignment horizontal="center" vertical="center" wrapText="1" shrinkToFit="1"/>
    </xf>
    <xf numFmtId="0" fontId="108" fillId="0" borderId="167" xfId="1" applyFont="1" applyFill="1" applyBorder="1" applyAlignment="1">
      <alignment horizontal="center" vertical="center" wrapText="1"/>
    </xf>
    <xf numFmtId="0" fontId="108" fillId="0" borderId="188" xfId="1" applyFont="1" applyFill="1" applyBorder="1" applyAlignment="1">
      <alignment horizontal="center" vertical="center" wrapText="1"/>
    </xf>
    <xf numFmtId="0" fontId="108" fillId="0" borderId="177" xfId="1" applyFont="1" applyFill="1" applyBorder="1" applyAlignment="1">
      <alignment horizontal="center" vertical="center" wrapText="1"/>
    </xf>
    <xf numFmtId="0" fontId="6" fillId="0" borderId="94" xfId="1" applyFont="1" applyFill="1" applyBorder="1" applyAlignment="1">
      <alignment horizontal="distributed" vertical="center"/>
    </xf>
    <xf numFmtId="0" fontId="6" fillId="0" borderId="154" xfId="1" applyFont="1" applyFill="1" applyBorder="1" applyAlignment="1">
      <alignment horizontal="distributed" vertical="center"/>
    </xf>
    <xf numFmtId="0" fontId="6" fillId="0" borderId="5" xfId="1" applyFont="1" applyFill="1" applyBorder="1" applyAlignment="1">
      <alignment horizontal="center" vertical="center" textRotation="255" shrinkToFit="1"/>
    </xf>
    <xf numFmtId="0" fontId="6" fillId="0" borderId="12" xfId="1" applyFont="1" applyFill="1" applyBorder="1" applyAlignment="1">
      <alignment horizontal="center" vertical="center" textRotation="255" shrinkToFit="1"/>
    </xf>
    <xf numFmtId="0" fontId="6" fillId="0" borderId="13" xfId="1" applyFont="1" applyFill="1" applyBorder="1" applyAlignment="1">
      <alignment horizontal="center" vertical="center" textRotation="255" shrinkToFit="1"/>
    </xf>
    <xf numFmtId="0" fontId="12" fillId="0" borderId="94" xfId="1" applyFont="1" applyFill="1" applyBorder="1" applyAlignment="1">
      <alignment horizontal="distributed" vertical="center" wrapText="1"/>
    </xf>
    <xf numFmtId="0" fontId="12" fillId="0" borderId="155" xfId="1" applyFont="1" applyFill="1" applyBorder="1" applyAlignment="1">
      <alignment horizontal="distributed" vertical="center" wrapText="1"/>
    </xf>
    <xf numFmtId="0" fontId="12" fillId="0" borderId="154" xfId="1" applyFont="1" applyFill="1" applyBorder="1" applyAlignment="1">
      <alignment horizontal="distributed" vertical="center" wrapText="1"/>
    </xf>
    <xf numFmtId="0" fontId="6" fillId="0" borderId="94" xfId="1" applyFont="1" applyFill="1" applyBorder="1" applyAlignment="1">
      <alignment horizontal="distributed" vertical="center" shrinkToFit="1"/>
    </xf>
    <xf numFmtId="0" fontId="6" fillId="0" borderId="155" xfId="1" applyFont="1" applyFill="1" applyBorder="1" applyAlignment="1">
      <alignment horizontal="distributed" vertical="center" shrinkToFit="1"/>
    </xf>
    <xf numFmtId="0" fontId="6" fillId="0" borderId="154" xfId="1" applyFont="1" applyFill="1" applyBorder="1" applyAlignment="1">
      <alignment horizontal="distributed" vertical="center" shrinkToFit="1"/>
    </xf>
    <xf numFmtId="0" fontId="6" fillId="0" borderId="4" xfId="1" applyFont="1" applyFill="1" applyBorder="1" applyAlignment="1">
      <alignment horizontal="distributed" vertical="center" justifyLastLine="1"/>
    </xf>
    <xf numFmtId="0" fontId="12" fillId="0" borderId="4" xfId="1" applyFont="1" applyFill="1" applyBorder="1" applyAlignment="1">
      <alignment horizontal="distributed" vertical="center"/>
    </xf>
    <xf numFmtId="38" fontId="6" fillId="0" borderId="94" xfId="2" applyFont="1" applyFill="1" applyBorder="1" applyAlignment="1">
      <alignment horizontal="distributed" vertical="center" justifyLastLine="1"/>
    </xf>
    <xf numFmtId="38" fontId="6" fillId="0" borderId="155" xfId="2" applyFont="1" applyFill="1" applyBorder="1" applyAlignment="1">
      <alignment horizontal="distributed" vertical="center" justifyLastLine="1"/>
    </xf>
    <xf numFmtId="38" fontId="6" fillId="0" borderId="3" xfId="2" applyFont="1" applyFill="1" applyBorder="1" applyAlignment="1">
      <alignment horizontal="distributed" vertical="center" justifyLastLine="1"/>
    </xf>
    <xf numFmtId="38" fontId="6" fillId="0" borderId="1" xfId="2" applyFont="1" applyFill="1" applyBorder="1" applyAlignment="1">
      <alignment horizontal="distributed" vertical="center" justifyLastLine="1"/>
    </xf>
    <xf numFmtId="38" fontId="6" fillId="0" borderId="94" xfId="2" applyFont="1" applyFill="1" applyBorder="1" applyAlignment="1">
      <alignment horizontal="distributed" vertical="center"/>
    </xf>
    <xf numFmtId="38" fontId="6" fillId="0" borderId="155" xfId="2" applyFont="1" applyFill="1" applyBorder="1" applyAlignment="1">
      <alignment horizontal="distributed" vertical="center"/>
    </xf>
    <xf numFmtId="38" fontId="6" fillId="0" borderId="3" xfId="2" applyFont="1" applyFill="1" applyBorder="1" applyAlignment="1">
      <alignment horizontal="center" vertical="center" shrinkToFit="1"/>
    </xf>
    <xf numFmtId="38" fontId="6" fillId="0" borderId="1" xfId="2" applyFont="1" applyFill="1" applyBorder="1" applyAlignment="1">
      <alignment horizontal="center" vertical="center" shrinkToFit="1"/>
    </xf>
    <xf numFmtId="0" fontId="6" fillId="0" borderId="167" xfId="1" applyFont="1" applyFill="1" applyBorder="1" applyAlignment="1">
      <alignment horizontal="distributed" vertical="center"/>
    </xf>
    <xf numFmtId="0" fontId="6" fillId="0" borderId="177" xfId="1" applyFont="1" applyFill="1" applyBorder="1" applyAlignment="1">
      <alignment horizontal="distributed" vertical="center"/>
    </xf>
    <xf numFmtId="0" fontId="17" fillId="0" borderId="5" xfId="1" applyFont="1" applyFill="1" applyBorder="1" applyAlignment="1">
      <alignment horizontal="distributed" vertical="center" wrapText="1"/>
    </xf>
    <xf numFmtId="0" fontId="17" fillId="0" borderId="13" xfId="1" applyFont="1" applyFill="1" applyBorder="1" applyAlignment="1">
      <alignment horizontal="distributed" vertical="center" wrapText="1"/>
    </xf>
    <xf numFmtId="0" fontId="12" fillId="0" borderId="4" xfId="1" applyFont="1" applyFill="1" applyBorder="1" applyAlignment="1">
      <alignment horizontal="distributed" vertical="center" wrapText="1"/>
    </xf>
    <xf numFmtId="0" fontId="17" fillId="0" borderId="4" xfId="1" applyFont="1" applyFill="1" applyBorder="1" applyAlignment="1">
      <alignment horizontal="center" vertical="center" wrapText="1"/>
    </xf>
    <xf numFmtId="202" fontId="17" fillId="0" borderId="4" xfId="1" applyNumberFormat="1" applyFont="1" applyFill="1" applyBorder="1" applyAlignment="1">
      <alignment horizontal="center" vertical="center" wrapText="1"/>
    </xf>
    <xf numFmtId="0" fontId="5" fillId="0" borderId="233" xfId="1" applyFont="1" applyFill="1" applyBorder="1" applyAlignment="1">
      <alignment horizontal="distributed" vertical="center" wrapText="1"/>
    </xf>
    <xf numFmtId="0" fontId="5" fillId="0" borderId="243" xfId="1" applyFont="1" applyFill="1" applyBorder="1" applyAlignment="1">
      <alignment horizontal="distributed" vertical="center" wrapText="1"/>
    </xf>
    <xf numFmtId="0" fontId="5" fillId="0" borderId="233" xfId="1" applyFont="1" applyFill="1" applyBorder="1" applyAlignment="1">
      <alignment horizontal="center" vertical="center" wrapText="1"/>
    </xf>
    <xf numFmtId="0" fontId="5" fillId="0" borderId="243" xfId="1" applyFont="1" applyFill="1" applyBorder="1" applyAlignment="1">
      <alignment horizontal="center" vertical="center" wrapText="1"/>
    </xf>
    <xf numFmtId="179" fontId="5" fillId="0" borderId="233" xfId="1" applyNumberFormat="1" applyFont="1" applyFill="1" applyBorder="1" applyAlignment="1">
      <alignment horizontal="center" vertical="center" wrapText="1"/>
    </xf>
    <xf numFmtId="179" fontId="5" fillId="0" borderId="243" xfId="1" applyNumberFormat="1" applyFont="1" applyFill="1" applyBorder="1" applyAlignment="1">
      <alignment horizontal="center" vertical="center" wrapText="1"/>
    </xf>
    <xf numFmtId="0" fontId="7" fillId="0" borderId="167" xfId="1" applyFont="1" applyFill="1" applyBorder="1" applyAlignment="1">
      <alignment horizontal="distributed" vertical="center" wrapText="1" justifyLastLine="1"/>
    </xf>
    <xf numFmtId="0" fontId="7" fillId="0" borderId="177" xfId="1" applyFont="1" applyFill="1" applyBorder="1" applyAlignment="1">
      <alignment horizontal="distributed" vertical="center" wrapText="1" justifyLastLine="1"/>
    </xf>
    <xf numFmtId="0" fontId="6" fillId="0" borderId="167" xfId="1" applyFont="1" applyFill="1" applyBorder="1" applyAlignment="1">
      <alignment horizontal="distributed" vertical="center" wrapText="1" justifyLastLine="1" shrinkToFit="1"/>
    </xf>
    <xf numFmtId="0" fontId="6" fillId="0" borderId="177" xfId="1" applyFont="1" applyFill="1" applyBorder="1" applyAlignment="1">
      <alignment horizontal="distributed" vertical="center" wrapText="1" justifyLastLine="1" shrinkToFit="1"/>
    </xf>
    <xf numFmtId="0" fontId="6" fillId="0" borderId="233" xfId="1" applyFont="1" applyFill="1" applyBorder="1" applyAlignment="1">
      <alignment horizontal="center" vertical="center" wrapText="1"/>
    </xf>
    <xf numFmtId="0" fontId="6" fillId="0" borderId="243" xfId="1" applyFont="1" applyFill="1" applyBorder="1" applyAlignment="1">
      <alignment horizontal="center" vertical="center" wrapText="1"/>
    </xf>
    <xf numFmtId="0" fontId="7" fillId="0" borderId="4" xfId="1" applyFont="1" applyFill="1" applyBorder="1" applyAlignment="1">
      <alignment horizontal="center" vertical="center" wrapText="1" shrinkToFit="1"/>
    </xf>
    <xf numFmtId="38" fontId="6" fillId="0" borderId="4" xfId="13" applyFont="1" applyFill="1" applyBorder="1" applyAlignment="1">
      <alignment horizontal="center" vertical="center" wrapText="1" shrinkToFit="1"/>
    </xf>
    <xf numFmtId="178" fontId="6" fillId="0" borderId="4" xfId="13" applyNumberFormat="1" applyFont="1" applyFill="1" applyBorder="1" applyAlignment="1">
      <alignment horizontal="right" vertical="center" shrinkToFit="1"/>
    </xf>
    <xf numFmtId="0" fontId="6" fillId="0" borderId="186" xfId="1" applyFont="1" applyFill="1" applyBorder="1" applyAlignment="1">
      <alignment horizontal="center" vertical="center" shrinkToFit="1"/>
    </xf>
    <xf numFmtId="0" fontId="6" fillId="0" borderId="12" xfId="1" applyFont="1" applyFill="1" applyBorder="1" applyAlignment="1">
      <alignment horizontal="center" vertical="center" shrinkToFit="1"/>
    </xf>
    <xf numFmtId="0" fontId="6" fillId="0" borderId="13" xfId="1" applyFont="1" applyFill="1" applyBorder="1" applyAlignment="1">
      <alignment horizontal="center" vertical="center" shrinkToFit="1"/>
    </xf>
    <xf numFmtId="0" fontId="7" fillId="0" borderId="177" xfId="1" applyFont="1" applyFill="1" applyBorder="1" applyAlignment="1">
      <alignment horizontal="center" vertical="center" shrinkToFit="1"/>
    </xf>
    <xf numFmtId="0" fontId="7" fillId="0" borderId="4" xfId="1" applyFont="1" applyFill="1" applyBorder="1" applyAlignment="1">
      <alignment horizontal="center" vertical="center" shrinkToFit="1"/>
    </xf>
    <xf numFmtId="0" fontId="6" fillId="0" borderId="190" xfId="1" applyFont="1" applyFill="1" applyBorder="1" applyAlignment="1">
      <alignment horizontal="center" vertical="center" shrinkToFit="1"/>
    </xf>
    <xf numFmtId="0" fontId="6" fillId="0" borderId="177" xfId="1" applyFont="1" applyFill="1" applyBorder="1" applyAlignment="1">
      <alignment horizontal="center" vertical="center" shrinkToFit="1"/>
    </xf>
    <xf numFmtId="0" fontId="68" fillId="0" borderId="0" xfId="18" applyFill="1" applyAlignment="1">
      <alignment vertical="center"/>
    </xf>
    <xf numFmtId="0" fontId="12" fillId="0" borderId="167" xfId="1" applyFont="1" applyFill="1" applyBorder="1" applyAlignment="1">
      <alignment vertical="center" wrapText="1"/>
    </xf>
    <xf numFmtId="0" fontId="12" fillId="0" borderId="188" xfId="1" applyFont="1" applyFill="1" applyBorder="1" applyAlignment="1">
      <alignment vertical="center" wrapText="1"/>
    </xf>
    <xf numFmtId="0" fontId="12" fillId="0" borderId="177" xfId="1" applyFont="1" applyFill="1" applyBorder="1" applyAlignment="1">
      <alignment vertical="center" wrapText="1"/>
    </xf>
    <xf numFmtId="0" fontId="5" fillId="0" borderId="167" xfId="1" applyFont="1" applyFill="1" applyBorder="1" applyAlignment="1">
      <alignment horizontal="center" vertical="center" wrapText="1" justifyLastLine="1"/>
    </xf>
    <xf numFmtId="0" fontId="5" fillId="0" borderId="188" xfId="1" applyFont="1" applyFill="1" applyBorder="1" applyAlignment="1">
      <alignment horizontal="center" vertical="center" wrapText="1" justifyLastLine="1"/>
    </xf>
    <xf numFmtId="0" fontId="5" fillId="0" borderId="177" xfId="1" applyFont="1" applyFill="1" applyBorder="1" applyAlignment="1">
      <alignment horizontal="center" vertical="center" wrapText="1" justifyLastLine="1"/>
    </xf>
    <xf numFmtId="0" fontId="5" fillId="0" borderId="4" xfId="1" applyFont="1" applyFill="1" applyBorder="1" applyAlignment="1">
      <alignment horizontal="distributed" vertical="center" wrapText="1" justifyLastLine="1"/>
    </xf>
    <xf numFmtId="38" fontId="6" fillId="0" borderId="4" xfId="13" applyFont="1" applyFill="1" applyBorder="1" applyAlignment="1">
      <alignment horizontal="center" vertical="center" shrinkToFit="1"/>
    </xf>
    <xf numFmtId="0" fontId="6" fillId="0" borderId="152" xfId="1" applyFont="1" applyFill="1" applyBorder="1" applyAlignment="1">
      <alignment horizontal="center" vertical="center" shrinkToFit="1"/>
    </xf>
    <xf numFmtId="0" fontId="6" fillId="0" borderId="4" xfId="1" applyFont="1" applyFill="1" applyBorder="1" applyAlignment="1">
      <alignment horizontal="center" vertical="center" shrinkToFit="1"/>
    </xf>
    <xf numFmtId="0" fontId="6" fillId="0" borderId="186" xfId="1" applyFont="1" applyFill="1" applyBorder="1" applyAlignment="1">
      <alignment horizontal="distributed" vertical="center" wrapText="1" justifyLastLine="1" shrinkToFit="1"/>
    </xf>
    <xf numFmtId="0" fontId="6" fillId="0" borderId="13" xfId="1" applyFont="1" applyFill="1" applyBorder="1" applyAlignment="1">
      <alignment horizontal="distributed" vertical="center" wrapText="1" justifyLastLine="1" shrinkToFit="1"/>
    </xf>
    <xf numFmtId="0" fontId="5" fillId="0" borderId="4" xfId="1" applyFont="1" applyFill="1" applyBorder="1" applyAlignment="1">
      <alignment horizontal="center" vertical="center"/>
    </xf>
    <xf numFmtId="0" fontId="5" fillId="0" borderId="186" xfId="1" applyFont="1" applyFill="1" applyBorder="1" applyAlignment="1">
      <alignment horizontal="center" vertical="center"/>
    </xf>
    <xf numFmtId="0" fontId="5" fillId="0" borderId="13" xfId="1" applyFont="1" applyFill="1" applyBorder="1" applyAlignment="1">
      <alignment horizontal="center" vertical="center"/>
    </xf>
    <xf numFmtId="38" fontId="65" fillId="0" borderId="4" xfId="13" applyFont="1" applyFill="1" applyBorder="1" applyAlignment="1">
      <alignment horizontal="center" vertical="center" shrinkToFit="1"/>
    </xf>
    <xf numFmtId="178" fontId="5" fillId="0" borderId="4" xfId="13" applyNumberFormat="1" applyFont="1" applyFill="1" applyBorder="1" applyAlignment="1">
      <alignment horizontal="right" vertical="center" shrinkToFit="1"/>
    </xf>
    <xf numFmtId="178" fontId="5" fillId="0" borderId="152" xfId="13" applyNumberFormat="1" applyFont="1" applyFill="1" applyBorder="1" applyAlignment="1">
      <alignment horizontal="right" vertical="center" shrinkToFit="1"/>
    </xf>
    <xf numFmtId="49" fontId="65" fillId="0" borderId="4" xfId="0" applyNumberFormat="1" applyFont="1" applyFill="1" applyBorder="1" applyAlignment="1">
      <alignment horizontal="distributed" vertical="center" justifyLastLine="1"/>
    </xf>
    <xf numFmtId="49" fontId="65" fillId="0" borderId="4" xfId="0" applyNumberFormat="1" applyFont="1" applyFill="1" applyBorder="1" applyAlignment="1">
      <alignment horizontal="center" vertical="center" justifyLastLine="1"/>
    </xf>
    <xf numFmtId="0" fontId="65" fillId="0" borderId="4" xfId="0" applyFont="1" applyFill="1" applyBorder="1" applyAlignment="1">
      <alignment horizontal="distributed" vertical="center" justifyLastLine="1"/>
    </xf>
    <xf numFmtId="0" fontId="65" fillId="0" borderId="4" xfId="0" applyFont="1" applyFill="1" applyBorder="1" applyAlignment="1">
      <alignment horizontal="center" vertical="center" justifyLastLine="1"/>
    </xf>
    <xf numFmtId="0" fontId="5" fillId="0" borderId="148" xfId="1" applyFont="1" applyFill="1" applyBorder="1" applyAlignment="1">
      <alignment horizontal="distributed" vertical="center" justifyLastLine="1" shrinkToFit="1"/>
    </xf>
    <xf numFmtId="0" fontId="5" fillId="0" borderId="129" xfId="1" applyFont="1" applyFill="1" applyBorder="1" applyAlignment="1">
      <alignment horizontal="distributed" vertical="center" justifyLastLine="1" shrinkToFit="1"/>
    </xf>
    <xf numFmtId="0" fontId="5" fillId="0" borderId="149" xfId="1" applyFont="1" applyFill="1" applyBorder="1" applyAlignment="1">
      <alignment horizontal="distributed" vertical="center" justifyLastLine="1" shrinkToFit="1"/>
    </xf>
    <xf numFmtId="0" fontId="5" fillId="0" borderId="13" xfId="1" applyFont="1" applyFill="1" applyBorder="1" applyAlignment="1">
      <alignment horizontal="distributed" vertical="center" justifyLastLine="1" shrinkToFit="1"/>
    </xf>
    <xf numFmtId="0" fontId="76" fillId="0" borderId="0" xfId="1" applyFont="1" applyFill="1" applyAlignment="1">
      <alignment vertical="center"/>
    </xf>
    <xf numFmtId="0" fontId="5" fillId="0" borderId="4" xfId="1" applyFont="1" applyFill="1" applyBorder="1" applyAlignment="1">
      <alignment horizontal="distributed" vertical="center" justifyLastLine="1" shrinkToFit="1"/>
    </xf>
    <xf numFmtId="0" fontId="11" fillId="0" borderId="0" xfId="1" applyFont="1" applyFill="1" applyAlignment="1">
      <alignment horizontal="left" vertical="center"/>
    </xf>
    <xf numFmtId="0" fontId="11" fillId="0" borderId="8" xfId="1" applyFont="1" applyFill="1" applyBorder="1" applyAlignment="1">
      <alignment horizontal="left" vertical="center"/>
    </xf>
    <xf numFmtId="0" fontId="5" fillId="0" borderId="5" xfId="1" applyFont="1" applyFill="1" applyBorder="1" applyAlignment="1">
      <alignment horizontal="distributed" vertical="center" justifyLastLine="1" shrinkToFit="1"/>
    </xf>
    <xf numFmtId="0" fontId="12" fillId="0" borderId="5" xfId="1" applyFont="1" applyFill="1" applyBorder="1" applyAlignment="1">
      <alignment horizontal="distributed" vertical="center" justifyLastLine="1" shrinkToFit="1"/>
    </xf>
    <xf numFmtId="0" fontId="12" fillId="0" borderId="13" xfId="1" applyFont="1" applyFill="1" applyBorder="1" applyAlignment="1">
      <alignment horizontal="distributed" vertical="center" justifyLastLine="1" shrinkToFit="1"/>
    </xf>
    <xf numFmtId="0" fontId="5" fillId="0" borderId="94" xfId="1" applyFont="1" applyFill="1" applyBorder="1" applyAlignment="1">
      <alignment horizontal="distributed" vertical="center" justifyLastLine="1" shrinkToFit="1"/>
    </xf>
    <xf numFmtId="0" fontId="5" fillId="0" borderId="147" xfId="1" applyFont="1" applyFill="1" applyBorder="1" applyAlignment="1">
      <alignment horizontal="distributed" vertical="center" justifyLastLine="1" shrinkToFit="1"/>
    </xf>
    <xf numFmtId="0" fontId="12" fillId="0" borderId="149" xfId="1" applyFont="1" applyFill="1" applyBorder="1" applyAlignment="1">
      <alignment horizontal="distributed" vertical="center" justifyLastLine="1" shrinkToFit="1"/>
    </xf>
    <xf numFmtId="0" fontId="5" fillId="0" borderId="150" xfId="1" applyFont="1" applyFill="1" applyBorder="1" applyAlignment="1">
      <alignment horizontal="distributed" vertical="center" justifyLastLine="1" shrinkToFit="1"/>
    </xf>
    <xf numFmtId="0" fontId="5" fillId="0" borderId="151" xfId="1" applyFont="1" applyFill="1" applyBorder="1" applyAlignment="1">
      <alignment horizontal="distributed" vertical="center" justifyLastLine="1" shrinkToFit="1"/>
    </xf>
    <xf numFmtId="0" fontId="12" fillId="0" borderId="4" xfId="1" applyFont="1" applyFill="1" applyBorder="1" applyAlignment="1">
      <alignment horizontal="distributed" vertical="center" justifyLastLine="1" shrinkToFit="1"/>
    </xf>
    <xf numFmtId="0" fontId="3" fillId="0" borderId="0" xfId="76" applyFont="1" applyBorder="1" applyAlignment="1">
      <alignment horizontal="left" shrinkToFit="1"/>
    </xf>
    <xf numFmtId="0" fontId="26" fillId="0" borderId="0" xfId="76" applyFont="1" applyAlignment="1">
      <alignment horizontal="left" vertical="center" wrapText="1"/>
    </xf>
    <xf numFmtId="0" fontId="26" fillId="0" borderId="0" xfId="76" applyFont="1" applyAlignment="1">
      <alignment horizontal="left" vertical="center"/>
    </xf>
    <xf numFmtId="0" fontId="24" fillId="0" borderId="0" xfId="76" applyFont="1" applyBorder="1" applyAlignment="1">
      <alignment vertical="center"/>
    </xf>
    <xf numFmtId="0" fontId="24" fillId="0" borderId="0" xfId="76" applyFont="1" applyBorder="1" applyAlignment="1">
      <alignment horizontal="left" vertical="center"/>
    </xf>
    <xf numFmtId="0" fontId="3" fillId="0" borderId="0" xfId="72" applyFont="1" applyAlignment="1">
      <alignment horizontal="left" vertical="center"/>
    </xf>
    <xf numFmtId="0" fontId="3" fillId="0" borderId="0" xfId="76" applyFont="1" applyAlignment="1">
      <alignment vertical="center"/>
    </xf>
    <xf numFmtId="0" fontId="3" fillId="0" borderId="0" xfId="76" applyFont="1" applyAlignment="1">
      <alignment horizontal="left" vertical="center"/>
    </xf>
    <xf numFmtId="0" fontId="3" fillId="0" borderId="0" xfId="76" applyFont="1" applyAlignment="1">
      <alignment horizontal="left" vertical="top" wrapText="1"/>
    </xf>
    <xf numFmtId="0" fontId="127" fillId="0" borderId="0" xfId="76" applyFont="1" applyAlignment="1">
      <alignment horizontal="left" vertical="top" wrapText="1"/>
    </xf>
    <xf numFmtId="0" fontId="23" fillId="0" borderId="0" xfId="76" applyFont="1" applyAlignment="1">
      <alignment horizontal="left" vertical="top" wrapText="1"/>
    </xf>
    <xf numFmtId="0" fontId="3" fillId="0" borderId="0" xfId="76" applyFont="1" applyBorder="1" applyAlignment="1"/>
    <xf numFmtId="0" fontId="3" fillId="0" borderId="0" xfId="72" applyFont="1" applyAlignment="1">
      <alignment vertical="center"/>
    </xf>
    <xf numFmtId="0" fontId="127" fillId="0" borderId="0" xfId="76" applyFont="1" applyAlignment="1">
      <alignment horizontal="left" vertical="center"/>
    </xf>
    <xf numFmtId="0" fontId="3" fillId="0" borderId="0" xfId="76" applyFont="1" applyAlignment="1">
      <alignment horizontal="left" vertical="center" wrapText="1"/>
    </xf>
    <xf numFmtId="0" fontId="82" fillId="0" borderId="0" xfId="5" applyFont="1" applyAlignment="1">
      <alignment vertical="center"/>
    </xf>
    <xf numFmtId="0" fontId="3" fillId="0" borderId="0" xfId="76" applyFont="1" applyAlignment="1">
      <alignment horizontal="center" vertical="center"/>
    </xf>
    <xf numFmtId="0" fontId="3" fillId="0" borderId="0" xfId="76" applyFont="1" applyBorder="1" applyAlignment="1">
      <alignment vertical="center"/>
    </xf>
    <xf numFmtId="0" fontId="3" fillId="0" borderId="0" xfId="76" applyFont="1" applyFill="1" applyBorder="1" applyAlignment="1">
      <alignment horizontal="left" vertical="top" wrapText="1"/>
    </xf>
    <xf numFmtId="0" fontId="3" fillId="0" borderId="0" xfId="76" applyFont="1" applyFill="1" applyAlignment="1">
      <alignment vertical="center"/>
    </xf>
    <xf numFmtId="0" fontId="3" fillId="0" borderId="0" xfId="72" applyFont="1" applyFill="1" applyAlignment="1">
      <alignment vertical="center"/>
    </xf>
    <xf numFmtId="0" fontId="55" fillId="0" borderId="0" xfId="5" applyFont="1" applyAlignment="1">
      <alignment horizontal="left" vertical="center"/>
    </xf>
    <xf numFmtId="0" fontId="43" fillId="0" borderId="0" xfId="5" applyFont="1" applyAlignment="1">
      <alignment horizontal="left" vertical="center"/>
    </xf>
    <xf numFmtId="0" fontId="127" fillId="0" borderId="0" xfId="76" applyFont="1" applyFill="1" applyAlignment="1">
      <alignment horizontal="left" vertical="center"/>
    </xf>
    <xf numFmtId="0" fontId="3" fillId="0" borderId="0" xfId="76" applyFont="1" applyFill="1" applyAlignment="1">
      <alignment horizontal="left" vertical="center"/>
    </xf>
    <xf numFmtId="0" fontId="3" fillId="0" borderId="0" xfId="76" applyFont="1" applyBorder="1" applyAlignment="1">
      <alignment horizontal="left" vertical="center"/>
    </xf>
    <xf numFmtId="0" fontId="24" fillId="0" borderId="14" xfId="76" applyFont="1" applyBorder="1" applyAlignment="1"/>
    <xf numFmtId="0" fontId="3" fillId="0" borderId="14" xfId="76" applyFont="1" applyBorder="1" applyAlignment="1"/>
    <xf numFmtId="0" fontId="24" fillId="0" borderId="0" xfId="76" applyFont="1" applyBorder="1" applyAlignment="1"/>
    <xf numFmtId="0" fontId="3" fillId="0" borderId="0" xfId="76" applyFont="1" applyAlignment="1"/>
    <xf numFmtId="0" fontId="3" fillId="0" borderId="0" xfId="76" applyFont="1" applyFill="1" applyBorder="1" applyAlignment="1">
      <alignment horizontal="left" vertical="center" shrinkToFit="1"/>
    </xf>
    <xf numFmtId="0" fontId="3" fillId="0" borderId="14" xfId="76" applyFont="1" applyBorder="1" applyAlignment="1">
      <alignment horizontal="left"/>
    </xf>
    <xf numFmtId="0" fontId="3" fillId="0" borderId="0" xfId="76" applyFont="1" applyBorder="1" applyAlignment="1">
      <alignment horizontal="left"/>
    </xf>
    <xf numFmtId="0" fontId="3" fillId="0" borderId="20" xfId="76" applyFont="1" applyBorder="1" applyAlignment="1">
      <alignment horizontal="left"/>
    </xf>
    <xf numFmtId="0" fontId="3" fillId="0" borderId="20" xfId="76" applyFont="1" applyBorder="1" applyAlignment="1">
      <alignment vertical="center"/>
    </xf>
    <xf numFmtId="0" fontId="24" fillId="0" borderId="0" xfId="76" applyFont="1" applyBorder="1" applyAlignment="1">
      <alignment horizontal="left"/>
    </xf>
    <xf numFmtId="0" fontId="24" fillId="0" borderId="0" xfId="76" applyFont="1" applyAlignment="1">
      <alignment horizontal="left" vertical="center"/>
    </xf>
    <xf numFmtId="0" fontId="24" fillId="0" borderId="0" xfId="76" applyFont="1" applyAlignment="1">
      <alignment horizontal="left" vertical="top" shrinkToFit="1"/>
    </xf>
    <xf numFmtId="0" fontId="3" fillId="0" borderId="0" xfId="76" applyFont="1" applyBorder="1" applyAlignment="1">
      <alignment horizontal="center"/>
    </xf>
    <xf numFmtId="0" fontId="3" fillId="0" borderId="0" xfId="72" applyFont="1" applyBorder="1" applyAlignment="1">
      <alignment horizontal="center"/>
    </xf>
    <xf numFmtId="0" fontId="3" fillId="0" borderId="0" xfId="72" applyFont="1" applyBorder="1" applyAlignment="1">
      <alignment horizontal="left"/>
    </xf>
    <xf numFmtId="0" fontId="3" fillId="0" borderId="20" xfId="72" applyFont="1" applyBorder="1" applyAlignment="1">
      <alignment horizontal="left"/>
    </xf>
    <xf numFmtId="0" fontId="3" fillId="0" borderId="0" xfId="76" applyFont="1" applyBorder="1" applyAlignment="1">
      <alignment horizontal="left" vertical="top" wrapText="1"/>
    </xf>
    <xf numFmtId="0" fontId="3" fillId="0" borderId="16" xfId="76" applyFont="1" applyBorder="1" applyAlignment="1">
      <alignment horizontal="left" vertical="top" wrapText="1"/>
    </xf>
    <xf numFmtId="0" fontId="3" fillId="0" borderId="240" xfId="76" applyFont="1" applyBorder="1" applyAlignment="1">
      <alignment horizontal="left"/>
    </xf>
    <xf numFmtId="0" fontId="3" fillId="0" borderId="237" xfId="76" applyFont="1" applyBorder="1" applyAlignment="1">
      <alignment horizontal="left"/>
    </xf>
    <xf numFmtId="0" fontId="3" fillId="0" borderId="0" xfId="76" applyFont="1" applyAlignment="1">
      <alignment horizontal="left" vertical="center" shrinkToFit="1"/>
    </xf>
    <xf numFmtId="0" fontId="127" fillId="0" borderId="0" xfId="76" applyFont="1" applyBorder="1" applyAlignment="1">
      <alignment horizontal="left" vertical="top" wrapText="1"/>
    </xf>
    <xf numFmtId="0" fontId="3" fillId="0" borderId="0" xfId="76" applyFont="1" applyAlignment="1">
      <alignment vertical="center" shrinkToFit="1"/>
    </xf>
    <xf numFmtId="0" fontId="3" fillId="0" borderId="0" xfId="72" applyFont="1" applyAlignment="1">
      <alignment vertical="center" shrinkToFit="1"/>
    </xf>
    <xf numFmtId="0" fontId="3" fillId="0" borderId="0" xfId="76" applyFont="1" applyBorder="1" applyAlignment="1">
      <alignment horizontal="left" vertical="center" wrapText="1"/>
    </xf>
    <xf numFmtId="0" fontId="3" fillId="0" borderId="0" xfId="72" applyFont="1">
      <alignment vertical="center"/>
    </xf>
    <xf numFmtId="0" fontId="26" fillId="0" borderId="0" xfId="76" applyFont="1" applyBorder="1" applyAlignment="1">
      <alignment horizontal="left" vertical="top" wrapText="1"/>
    </xf>
    <xf numFmtId="0" fontId="3" fillId="0" borderId="167" xfId="1" applyFont="1" applyFill="1" applyBorder="1" applyAlignment="1">
      <alignment horizontal="left" vertical="top" shrinkToFit="1"/>
    </xf>
    <xf numFmtId="0" fontId="3" fillId="0" borderId="210" xfId="1" applyFont="1" applyFill="1" applyBorder="1" applyAlignment="1">
      <alignment horizontal="left" vertical="top" shrinkToFit="1"/>
    </xf>
    <xf numFmtId="0" fontId="3" fillId="0" borderId="167" xfId="1" applyFont="1" applyFill="1" applyBorder="1" applyAlignment="1">
      <alignment horizontal="left" vertical="top" wrapText="1"/>
    </xf>
    <xf numFmtId="0" fontId="3" fillId="0" borderId="230" xfId="1" applyFont="1" applyFill="1" applyBorder="1" applyAlignment="1">
      <alignment horizontal="left" vertical="top" wrapText="1"/>
    </xf>
    <xf numFmtId="0" fontId="3" fillId="0" borderId="210" xfId="1" applyFont="1" applyFill="1" applyBorder="1" applyAlignment="1">
      <alignment horizontal="left" vertical="top" wrapText="1"/>
    </xf>
    <xf numFmtId="0" fontId="3" fillId="2" borderId="167" xfId="1" applyFont="1" applyFill="1" applyBorder="1" applyAlignment="1">
      <alignment horizontal="left" vertical="top" wrapText="1"/>
    </xf>
    <xf numFmtId="0" fontId="3" fillId="2" borderId="230" xfId="1" applyFont="1" applyFill="1" applyBorder="1" applyAlignment="1">
      <alignment horizontal="left" vertical="top" wrapText="1"/>
    </xf>
    <xf numFmtId="0" fontId="3" fillId="2" borderId="210" xfId="1" applyFont="1" applyFill="1" applyBorder="1" applyAlignment="1">
      <alignment horizontal="left" vertical="top" wrapText="1"/>
    </xf>
    <xf numFmtId="0" fontId="3" fillId="2" borderId="0" xfId="1" applyFont="1" applyFill="1" applyBorder="1" applyAlignment="1">
      <alignment horizontal="left" vertical="center" shrinkToFit="1"/>
    </xf>
    <xf numFmtId="0" fontId="3" fillId="2" borderId="8" xfId="1" applyFont="1" applyFill="1" applyBorder="1" applyAlignment="1">
      <alignment horizontal="left" vertical="center" shrinkToFit="1"/>
    </xf>
    <xf numFmtId="0" fontId="86" fillId="0" borderId="0" xfId="1" applyFont="1" applyFill="1" applyAlignment="1">
      <alignment horizontal="left" vertical="center"/>
    </xf>
    <xf numFmtId="0" fontId="3" fillId="0" borderId="231" xfId="1" applyFont="1" applyFill="1" applyBorder="1" applyAlignment="1">
      <alignment horizontal="left" vertical="top" wrapText="1"/>
    </xf>
    <xf numFmtId="0" fontId="3" fillId="0" borderId="156" xfId="1" applyFont="1" applyFill="1" applyBorder="1" applyAlignment="1">
      <alignment horizontal="left" vertical="top" wrapText="1"/>
    </xf>
    <xf numFmtId="0" fontId="3" fillId="0" borderId="232" xfId="1" applyFont="1" applyFill="1" applyBorder="1" applyAlignment="1">
      <alignment horizontal="left" vertical="top" wrapText="1"/>
    </xf>
    <xf numFmtId="0" fontId="3" fillId="0" borderId="9" xfId="1" applyFont="1" applyFill="1" applyBorder="1" applyAlignment="1">
      <alignment horizontal="left" vertical="top" wrapText="1"/>
    </xf>
    <xf numFmtId="0" fontId="3" fillId="0" borderId="0" xfId="1" applyFont="1" applyFill="1" applyBorder="1" applyAlignment="1">
      <alignment horizontal="left" vertical="top" wrapText="1"/>
    </xf>
    <xf numFmtId="0" fontId="3" fillId="0" borderId="8" xfId="1" applyFont="1" applyFill="1" applyBorder="1" applyAlignment="1">
      <alignment horizontal="left" vertical="top" wrapText="1"/>
    </xf>
    <xf numFmtId="0" fontId="3" fillId="0" borderId="130" xfId="1" applyFont="1" applyFill="1" applyBorder="1" applyAlignment="1">
      <alignment horizontal="left" vertical="top" wrapText="1"/>
    </xf>
    <xf numFmtId="0" fontId="3" fillId="0" borderId="237" xfId="1" applyFont="1" applyFill="1" applyBorder="1" applyAlignment="1">
      <alignment horizontal="left" vertical="top" wrapText="1"/>
    </xf>
    <xf numFmtId="0" fontId="3" fillId="0" borderId="129" xfId="1" applyFont="1" applyFill="1" applyBorder="1" applyAlignment="1">
      <alignment horizontal="left" vertical="top" wrapText="1"/>
    </xf>
    <xf numFmtId="0" fontId="3" fillId="0" borderId="167" xfId="1" applyFont="1" applyFill="1" applyBorder="1" applyAlignment="1">
      <alignment horizontal="left" vertical="top"/>
    </xf>
    <xf numFmtId="0" fontId="3" fillId="0" borderId="230" xfId="1" applyFont="1" applyFill="1" applyBorder="1" applyAlignment="1">
      <alignment horizontal="left" vertical="top"/>
    </xf>
    <xf numFmtId="0" fontId="3" fillId="0" borderId="210" xfId="1" applyFont="1" applyFill="1" applyBorder="1" applyAlignment="1">
      <alignment horizontal="left" vertical="top"/>
    </xf>
    <xf numFmtId="0" fontId="3" fillId="2" borderId="167" xfId="1" applyFont="1" applyFill="1" applyBorder="1" applyAlignment="1">
      <alignment horizontal="left" vertical="top"/>
    </xf>
    <xf numFmtId="0" fontId="3" fillId="2" borderId="230" xfId="1" applyFont="1" applyFill="1" applyBorder="1" applyAlignment="1">
      <alignment horizontal="left" vertical="top"/>
    </xf>
    <xf numFmtId="0" fontId="3" fillId="2" borderId="210" xfId="1" applyFont="1" applyFill="1" applyBorder="1" applyAlignment="1">
      <alignment horizontal="left" vertical="top"/>
    </xf>
    <xf numFmtId="0" fontId="3" fillId="2" borderId="231" xfId="1" applyFont="1" applyFill="1" applyBorder="1" applyAlignment="1">
      <alignment horizontal="left" vertical="top" wrapText="1"/>
    </xf>
    <xf numFmtId="0" fontId="3" fillId="2" borderId="156" xfId="1" applyFont="1" applyFill="1" applyBorder="1" applyAlignment="1">
      <alignment horizontal="left" vertical="top" wrapText="1"/>
    </xf>
    <xf numFmtId="0" fontId="3" fillId="2" borderId="232" xfId="1" applyFont="1" applyFill="1" applyBorder="1" applyAlignment="1">
      <alignment horizontal="left" vertical="top" wrapText="1"/>
    </xf>
    <xf numFmtId="0" fontId="3" fillId="2" borderId="9" xfId="1" applyFont="1" applyFill="1" applyBorder="1" applyAlignment="1">
      <alignment horizontal="left" vertical="top" wrapText="1"/>
    </xf>
    <xf numFmtId="0" fontId="3" fillId="2" borderId="0" xfId="1" applyFont="1" applyFill="1" applyBorder="1" applyAlignment="1">
      <alignment horizontal="left" vertical="top" wrapText="1"/>
    </xf>
    <xf numFmtId="0" fontId="3" fillId="2" borderId="8" xfId="1" applyFont="1" applyFill="1" applyBorder="1" applyAlignment="1">
      <alignment horizontal="left" vertical="top" wrapText="1"/>
    </xf>
    <xf numFmtId="0" fontId="3" fillId="2" borderId="130" xfId="1" applyFont="1" applyFill="1" applyBorder="1" applyAlignment="1">
      <alignment horizontal="left" vertical="top" wrapText="1"/>
    </xf>
    <xf numFmtId="0" fontId="3" fillId="2" borderId="237" xfId="1" applyFont="1" applyFill="1" applyBorder="1" applyAlignment="1">
      <alignment horizontal="left" vertical="top" wrapText="1"/>
    </xf>
    <xf numFmtId="0" fontId="3" fillId="2" borderId="129" xfId="1" applyFont="1" applyFill="1" applyBorder="1" applyAlignment="1">
      <alignment horizontal="left" vertical="top" wrapText="1"/>
    </xf>
    <xf numFmtId="49" fontId="3" fillId="2" borderId="231" xfId="1" applyNumberFormat="1" applyFont="1" applyFill="1" applyBorder="1" applyAlignment="1">
      <alignment horizontal="left" vertical="top" wrapText="1"/>
    </xf>
    <xf numFmtId="49" fontId="3" fillId="2" borderId="156" xfId="1" applyNumberFormat="1" applyFont="1" applyFill="1" applyBorder="1" applyAlignment="1">
      <alignment horizontal="left" vertical="top" wrapText="1"/>
    </xf>
    <xf numFmtId="49" fontId="3" fillId="2" borderId="232" xfId="1" applyNumberFormat="1" applyFont="1" applyFill="1" applyBorder="1" applyAlignment="1">
      <alignment horizontal="left" vertical="top" wrapText="1"/>
    </xf>
    <xf numFmtId="49" fontId="3" fillId="2" borderId="130" xfId="1" applyNumberFormat="1" applyFont="1" applyFill="1" applyBorder="1" applyAlignment="1">
      <alignment horizontal="left" vertical="top" wrapText="1"/>
    </xf>
    <xf numFmtId="49" fontId="3" fillId="2" borderId="237" xfId="1" applyNumberFormat="1" applyFont="1" applyFill="1" applyBorder="1" applyAlignment="1">
      <alignment horizontal="left" vertical="top" wrapText="1"/>
    </xf>
    <xf numFmtId="49" fontId="3" fillId="2" borderId="129" xfId="1" applyNumberFormat="1" applyFont="1" applyFill="1" applyBorder="1" applyAlignment="1">
      <alignment horizontal="left" vertical="top" wrapText="1"/>
    </xf>
    <xf numFmtId="0" fontId="3" fillId="2" borderId="167" xfId="1" applyFont="1" applyFill="1" applyBorder="1" applyAlignment="1">
      <alignment horizontal="left" vertical="top" shrinkToFit="1"/>
    </xf>
    <xf numFmtId="0" fontId="3" fillId="2" borderId="210" xfId="1" applyFont="1" applyFill="1" applyBorder="1" applyAlignment="1">
      <alignment horizontal="left" vertical="top" shrinkToFit="1"/>
    </xf>
    <xf numFmtId="0" fontId="3" fillId="2" borderId="0" xfId="1" applyFont="1" applyFill="1" applyBorder="1" applyAlignment="1">
      <alignment horizontal="left" vertical="center"/>
    </xf>
    <xf numFmtId="0" fontId="3" fillId="2" borderId="8" xfId="1" applyFont="1" applyFill="1" applyBorder="1" applyAlignment="1">
      <alignment horizontal="left" vertical="center"/>
    </xf>
    <xf numFmtId="0" fontId="3" fillId="2" borderId="230" xfId="1" applyFont="1" applyFill="1" applyBorder="1" applyAlignment="1">
      <alignment horizontal="left" vertical="top" shrinkToFit="1"/>
    </xf>
    <xf numFmtId="0" fontId="3" fillId="2" borderId="231" xfId="1" applyFont="1" applyFill="1" applyBorder="1" applyAlignment="1">
      <alignment horizontal="left" vertical="top"/>
    </xf>
    <xf numFmtId="0" fontId="3" fillId="2" borderId="156" xfId="1" applyFont="1" applyFill="1" applyBorder="1" applyAlignment="1">
      <alignment horizontal="left" vertical="top"/>
    </xf>
    <xf numFmtId="0" fontId="3" fillId="2" borderId="232" xfId="1" applyFont="1" applyFill="1" applyBorder="1" applyAlignment="1">
      <alignment horizontal="left" vertical="top"/>
    </xf>
    <xf numFmtId="0" fontId="3" fillId="2" borderId="9" xfId="1" applyFont="1" applyFill="1" applyBorder="1" applyAlignment="1">
      <alignment horizontal="left" vertical="top"/>
    </xf>
    <xf numFmtId="0" fontId="3" fillId="2" borderId="0" xfId="1" applyFont="1" applyFill="1" applyBorder="1" applyAlignment="1">
      <alignment horizontal="left" vertical="top"/>
    </xf>
    <xf numFmtId="0" fontId="3" fillId="2" borderId="8" xfId="1" applyFont="1" applyFill="1" applyBorder="1" applyAlignment="1">
      <alignment horizontal="left" vertical="top"/>
    </xf>
    <xf numFmtId="0" fontId="3" fillId="2" borderId="130" xfId="1" applyFont="1" applyFill="1" applyBorder="1" applyAlignment="1">
      <alignment horizontal="left" vertical="top"/>
    </xf>
    <xf numFmtId="0" fontId="3" fillId="2" borderId="237" xfId="1" applyFont="1" applyFill="1" applyBorder="1" applyAlignment="1">
      <alignment horizontal="left" vertical="top"/>
    </xf>
    <xf numFmtId="0" fontId="3" fillId="2" borderId="129" xfId="1" applyFont="1" applyFill="1" applyBorder="1" applyAlignment="1">
      <alignment horizontal="left" vertical="top"/>
    </xf>
    <xf numFmtId="0" fontId="3" fillId="2" borderId="231" xfId="1" applyFont="1" applyFill="1" applyBorder="1" applyAlignment="1">
      <alignment horizontal="left" vertical="top" shrinkToFit="1"/>
    </xf>
    <xf numFmtId="0" fontId="3" fillId="2" borderId="232" xfId="1" applyFont="1" applyFill="1" applyBorder="1" applyAlignment="1">
      <alignment horizontal="left" vertical="top" shrinkToFit="1"/>
    </xf>
    <xf numFmtId="0" fontId="3" fillId="2" borderId="130" xfId="1" applyFont="1" applyFill="1" applyBorder="1" applyAlignment="1">
      <alignment horizontal="left" vertical="top" shrinkToFit="1"/>
    </xf>
    <xf numFmtId="0" fontId="3" fillId="2" borderId="129" xfId="1" applyFont="1" applyFill="1" applyBorder="1" applyAlignment="1">
      <alignment horizontal="left" vertical="top" shrinkToFit="1"/>
    </xf>
    <xf numFmtId="0" fontId="3" fillId="2" borderId="9" xfId="1" applyFont="1" applyFill="1" applyBorder="1" applyAlignment="1">
      <alignment horizontal="left" vertical="top" shrinkToFit="1"/>
    </xf>
    <xf numFmtId="0" fontId="3" fillId="2" borderId="8" xfId="1" applyFont="1" applyFill="1" applyBorder="1" applyAlignment="1">
      <alignment horizontal="left" vertical="top" shrinkToFit="1"/>
    </xf>
    <xf numFmtId="0" fontId="3" fillId="0" borderId="231" xfId="1" applyFont="1" applyFill="1" applyBorder="1" applyAlignment="1">
      <alignment horizontal="left" vertical="top" shrinkToFit="1"/>
    </xf>
    <xf numFmtId="0" fontId="3" fillId="0" borderId="232" xfId="1" applyFont="1" applyFill="1" applyBorder="1" applyAlignment="1">
      <alignment horizontal="left" vertical="top" shrinkToFit="1"/>
    </xf>
    <xf numFmtId="0" fontId="3" fillId="0" borderId="231" xfId="1" applyNumberFormat="1" applyFont="1" applyFill="1" applyBorder="1" applyAlignment="1" applyProtection="1">
      <alignment horizontal="left" vertical="top" wrapText="1"/>
      <protection locked="0"/>
    </xf>
    <xf numFmtId="0" fontId="3" fillId="0" borderId="156" xfId="1" applyNumberFormat="1" applyFont="1" applyFill="1" applyBorder="1" applyAlignment="1" applyProtection="1">
      <alignment horizontal="left" vertical="top" wrapText="1"/>
      <protection locked="0"/>
    </xf>
    <xf numFmtId="0" fontId="3" fillId="0" borderId="232" xfId="1" applyNumberFormat="1" applyFont="1" applyFill="1" applyBorder="1" applyAlignment="1" applyProtection="1">
      <alignment horizontal="left" vertical="top" wrapText="1"/>
      <protection locked="0"/>
    </xf>
    <xf numFmtId="0" fontId="3" fillId="0" borderId="9" xfId="1" applyNumberFormat="1" applyFont="1" applyFill="1" applyBorder="1" applyAlignment="1" applyProtection="1">
      <alignment horizontal="left" vertical="top" wrapText="1"/>
      <protection locked="0"/>
    </xf>
    <xf numFmtId="0" fontId="3" fillId="0" borderId="0" xfId="1" applyNumberFormat="1" applyFont="1" applyFill="1" applyBorder="1" applyAlignment="1" applyProtection="1">
      <alignment horizontal="left" vertical="top" wrapText="1"/>
      <protection locked="0"/>
    </xf>
    <xf numFmtId="0" fontId="3" fillId="0" borderId="8" xfId="1" applyNumberFormat="1" applyFont="1" applyFill="1" applyBorder="1" applyAlignment="1" applyProtection="1">
      <alignment horizontal="left" vertical="top" wrapText="1"/>
      <protection locked="0"/>
    </xf>
    <xf numFmtId="0" fontId="70" fillId="0" borderId="0" xfId="18" applyFont="1" applyFill="1" applyAlignment="1">
      <alignment vertical="center"/>
    </xf>
    <xf numFmtId="177" fontId="3" fillId="2" borderId="231" xfId="1" applyNumberFormat="1" applyFont="1" applyFill="1" applyBorder="1" applyAlignment="1">
      <alignment horizontal="left" vertical="top" wrapText="1"/>
    </xf>
    <xf numFmtId="177" fontId="3" fillId="2" borderId="156" xfId="1" applyNumberFormat="1" applyFont="1" applyFill="1" applyBorder="1" applyAlignment="1">
      <alignment horizontal="left" vertical="top" wrapText="1"/>
    </xf>
    <xf numFmtId="177" fontId="3" fillId="2" borderId="232" xfId="1" applyNumberFormat="1" applyFont="1" applyFill="1" applyBorder="1" applyAlignment="1">
      <alignment horizontal="left" vertical="top" wrapText="1"/>
    </xf>
    <xf numFmtId="177" fontId="3" fillId="2" borderId="130" xfId="1" applyNumberFormat="1" applyFont="1" applyFill="1" applyBorder="1" applyAlignment="1">
      <alignment horizontal="left" vertical="top" wrapText="1"/>
    </xf>
    <xf numFmtId="177" fontId="3" fillId="2" borderId="237" xfId="1" applyNumberFormat="1" applyFont="1" applyFill="1" applyBorder="1" applyAlignment="1">
      <alignment horizontal="left" vertical="top" wrapText="1"/>
    </xf>
    <xf numFmtId="177" fontId="3" fillId="2" borderId="129" xfId="1" applyNumberFormat="1" applyFont="1" applyFill="1" applyBorder="1" applyAlignment="1">
      <alignment horizontal="left" vertical="top" wrapText="1"/>
    </xf>
    <xf numFmtId="0" fontId="3" fillId="2" borderId="167" xfId="1" applyFont="1" applyFill="1" applyBorder="1" applyAlignment="1">
      <alignment vertical="top" wrapText="1"/>
    </xf>
    <xf numFmtId="0" fontId="3" fillId="2" borderId="230" xfId="1" applyFont="1" applyFill="1" applyBorder="1" applyAlignment="1">
      <alignment vertical="top" wrapText="1"/>
    </xf>
    <xf numFmtId="0" fontId="3" fillId="2" borderId="210" xfId="1" applyFont="1" applyFill="1" applyBorder="1" applyAlignment="1">
      <alignment vertical="top" wrapText="1"/>
    </xf>
    <xf numFmtId="0" fontId="3" fillId="2" borderId="231" xfId="0" applyFont="1" applyFill="1" applyBorder="1" applyAlignment="1">
      <alignment horizontal="left" vertical="top" wrapText="1"/>
    </xf>
    <xf numFmtId="0" fontId="3" fillId="2" borderId="156" xfId="0" applyFont="1" applyFill="1" applyBorder="1" applyAlignment="1">
      <alignment horizontal="left" vertical="top" wrapText="1"/>
    </xf>
    <xf numFmtId="0" fontId="3" fillId="2" borderId="232" xfId="0" applyFont="1" applyFill="1" applyBorder="1" applyAlignment="1">
      <alignment horizontal="left" vertical="top" wrapText="1"/>
    </xf>
    <xf numFmtId="0" fontId="3" fillId="2" borderId="130" xfId="0" applyFont="1" applyFill="1" applyBorder="1" applyAlignment="1">
      <alignment horizontal="left" vertical="top" wrapText="1"/>
    </xf>
    <xf numFmtId="0" fontId="3" fillId="2" borderId="237" xfId="0" applyFont="1" applyFill="1" applyBorder="1" applyAlignment="1">
      <alignment horizontal="left" vertical="top" wrapText="1"/>
    </xf>
    <xf numFmtId="0" fontId="3" fillId="2" borderId="129" xfId="0" applyFont="1" applyFill="1" applyBorder="1" applyAlignment="1">
      <alignment horizontal="left" vertical="top" wrapText="1"/>
    </xf>
    <xf numFmtId="0" fontId="3" fillId="0" borderId="0" xfId="1" applyFont="1" applyFill="1" applyAlignment="1">
      <alignment horizontal="left" shrinkToFit="1"/>
    </xf>
    <xf numFmtId="0" fontId="3" fillId="0" borderId="237" xfId="1" applyFont="1" applyFill="1" applyBorder="1" applyAlignment="1">
      <alignment horizontal="left" shrinkToFit="1"/>
    </xf>
    <xf numFmtId="0" fontId="3" fillId="2" borderId="0" xfId="1" applyFont="1" applyFill="1" applyBorder="1" applyAlignment="1">
      <alignment horizontal="left" vertical="top" shrinkToFit="1"/>
    </xf>
    <xf numFmtId="0" fontId="3" fillId="0" borderId="0" xfId="1" applyFont="1" applyFill="1" applyBorder="1" applyAlignment="1">
      <alignment horizontal="left" shrinkToFit="1"/>
    </xf>
    <xf numFmtId="0" fontId="3" fillId="0" borderId="8" xfId="1" applyFont="1" applyFill="1" applyBorder="1" applyAlignment="1">
      <alignment horizontal="left" shrinkToFit="1"/>
    </xf>
    <xf numFmtId="0" fontId="3" fillId="2" borderId="231" xfId="1" applyFont="1" applyFill="1" applyBorder="1" applyAlignment="1">
      <alignment horizontal="left" vertical="top" wrapText="1" shrinkToFit="1"/>
    </xf>
    <xf numFmtId="0" fontId="3" fillId="2" borderId="232" xfId="1" applyFont="1" applyFill="1" applyBorder="1" applyAlignment="1">
      <alignment horizontal="left" vertical="top" wrapText="1" shrinkToFit="1"/>
    </xf>
    <xf numFmtId="0" fontId="3" fillId="2" borderId="130" xfId="1" applyFont="1" applyFill="1" applyBorder="1" applyAlignment="1">
      <alignment horizontal="left" vertical="top" wrapText="1" shrinkToFit="1"/>
    </xf>
    <xf numFmtId="0" fontId="3" fillId="2" borderId="129" xfId="1" applyFont="1" applyFill="1" applyBorder="1" applyAlignment="1">
      <alignment horizontal="left" vertical="top" wrapText="1" shrinkToFit="1"/>
    </xf>
    <xf numFmtId="0" fontId="3" fillId="2" borderId="9"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167" xfId="1" applyFont="1" applyFill="1" applyBorder="1" applyAlignment="1">
      <alignment vertical="top"/>
    </xf>
    <xf numFmtId="0" fontId="3" fillId="2" borderId="210" xfId="1" applyFont="1" applyFill="1" applyBorder="1" applyAlignment="1">
      <alignment vertical="top"/>
    </xf>
    <xf numFmtId="0" fontId="3" fillId="0" borderId="231" xfId="1" applyFont="1" applyFill="1" applyBorder="1" applyAlignment="1">
      <alignment horizontal="left" vertical="top"/>
    </xf>
    <xf numFmtId="0" fontId="3" fillId="0" borderId="156" xfId="1" applyFont="1" applyFill="1" applyBorder="1" applyAlignment="1">
      <alignment horizontal="left" vertical="top"/>
    </xf>
    <xf numFmtId="0" fontId="3" fillId="0" borderId="232" xfId="1" applyFont="1" applyFill="1" applyBorder="1" applyAlignment="1">
      <alignment horizontal="left" vertical="top"/>
    </xf>
    <xf numFmtId="0" fontId="3" fillId="0" borderId="9" xfId="1" applyFont="1" applyFill="1" applyBorder="1" applyAlignment="1">
      <alignment horizontal="left" vertical="top"/>
    </xf>
    <xf numFmtId="0" fontId="3" fillId="0" borderId="0" xfId="1" applyFont="1" applyFill="1" applyBorder="1" applyAlignment="1">
      <alignment horizontal="left" vertical="top"/>
    </xf>
    <xf numFmtId="0" fontId="3" fillId="0" borderId="8" xfId="1" applyFont="1" applyFill="1" applyBorder="1" applyAlignment="1">
      <alignment horizontal="left" vertical="top"/>
    </xf>
    <xf numFmtId="0" fontId="3" fillId="0" borderId="130" xfId="1" applyFont="1" applyFill="1" applyBorder="1" applyAlignment="1">
      <alignment horizontal="left" vertical="top"/>
    </xf>
    <xf numFmtId="0" fontId="3" fillId="0" borderId="237" xfId="1" applyFont="1" applyFill="1" applyBorder="1" applyAlignment="1">
      <alignment horizontal="left" vertical="top"/>
    </xf>
    <xf numFmtId="0" fontId="3" fillId="0" borderId="129" xfId="1" applyFont="1" applyFill="1" applyBorder="1" applyAlignment="1">
      <alignment horizontal="left" vertical="top"/>
    </xf>
    <xf numFmtId="38" fontId="5" fillId="2" borderId="195" xfId="2" applyFont="1" applyFill="1" applyBorder="1" applyAlignment="1">
      <alignment horizontal="distributed" vertical="center" justifyLastLine="1" shrinkToFit="1"/>
    </xf>
    <xf numFmtId="38" fontId="5" fillId="2" borderId="13" xfId="2" applyFont="1" applyFill="1" applyBorder="1" applyAlignment="1">
      <alignment horizontal="distributed" vertical="center" justifyLastLine="1" shrinkToFit="1"/>
    </xf>
    <xf numFmtId="38" fontId="5" fillId="0" borderId="195" xfId="2" applyFont="1" applyFill="1" applyBorder="1" applyAlignment="1">
      <alignment horizontal="distributed" vertical="center" justifyLastLine="1" shrinkToFit="1"/>
    </xf>
    <xf numFmtId="38" fontId="5" fillId="0" borderId="13" xfId="2" applyFont="1" applyFill="1" applyBorder="1" applyAlignment="1">
      <alignment horizontal="distributed" vertical="center" justifyLastLine="1" shrinkToFit="1"/>
    </xf>
    <xf numFmtId="38" fontId="5" fillId="0" borderId="195" xfId="2" applyFont="1" applyBorder="1" applyAlignment="1">
      <alignment horizontal="distributed" vertical="center" justifyLastLine="1" shrinkToFit="1"/>
    </xf>
    <xf numFmtId="38" fontId="5" fillId="0" borderId="13" xfId="2" applyFont="1" applyBorder="1" applyAlignment="1">
      <alignment horizontal="distributed" vertical="center" justifyLastLine="1" shrinkToFit="1"/>
    </xf>
    <xf numFmtId="38" fontId="70" fillId="0" borderId="0" xfId="2" applyFont="1" applyAlignment="1">
      <alignment vertical="center"/>
    </xf>
    <xf numFmtId="38" fontId="111" fillId="0" borderId="4" xfId="2" applyNumberFormat="1" applyFont="1" applyFill="1" applyBorder="1" applyAlignment="1">
      <alignment horizontal="center" vertical="center"/>
    </xf>
    <xf numFmtId="0" fontId="35" fillId="0" borderId="9" xfId="1" applyFont="1" applyBorder="1" applyAlignment="1">
      <alignment vertical="center" wrapText="1"/>
    </xf>
    <xf numFmtId="0" fontId="35" fillId="0" borderId="0" xfId="1" applyFont="1" applyAlignment="1">
      <alignment vertical="center" wrapText="1"/>
    </xf>
    <xf numFmtId="0" fontId="70" fillId="0" borderId="0" xfId="1" applyFont="1" applyAlignment="1">
      <alignment vertical="center"/>
    </xf>
    <xf numFmtId="0" fontId="39" fillId="0" borderId="196" xfId="1" applyFont="1" applyFill="1" applyBorder="1" applyAlignment="1">
      <alignment horizontal="center" vertical="center"/>
    </xf>
    <xf numFmtId="0" fontId="39" fillId="0" borderId="156" xfId="1" applyFont="1" applyFill="1" applyBorder="1" applyAlignment="1">
      <alignment horizontal="center" vertical="center"/>
    </xf>
    <xf numFmtId="0" fontId="39" fillId="3" borderId="0" xfId="1" applyFont="1" applyFill="1" applyAlignment="1">
      <alignment horizontal="center" vertical="center"/>
    </xf>
    <xf numFmtId="0" fontId="28" fillId="0" borderId="195" xfId="1" applyFont="1" applyBorder="1" applyAlignment="1">
      <alignment horizontal="center" vertical="center"/>
    </xf>
    <xf numFmtId="0" fontId="28" fillId="0" borderId="13" xfId="1" applyFont="1" applyBorder="1" applyAlignment="1">
      <alignment horizontal="center" vertical="center"/>
    </xf>
    <xf numFmtId="0" fontId="28" fillId="0" borderId="195" xfId="1" applyFont="1" applyBorder="1" applyAlignment="1">
      <alignment horizontal="center" vertical="center" wrapText="1"/>
    </xf>
    <xf numFmtId="38" fontId="111" fillId="0" borderId="4" xfId="2" applyFont="1" applyFill="1" applyBorder="1" applyAlignment="1">
      <alignment horizontal="center" vertical="center"/>
    </xf>
    <xf numFmtId="0" fontId="111" fillId="0" borderId="233" xfId="1" applyFont="1" applyBorder="1" applyAlignment="1">
      <alignment horizontal="center" vertical="center"/>
    </xf>
    <xf numFmtId="0" fontId="111" fillId="0" borderId="13" xfId="1" applyFont="1" applyBorder="1" applyAlignment="1">
      <alignment horizontal="center" vertical="center"/>
    </xf>
    <xf numFmtId="0" fontId="65" fillId="0" borderId="195" xfId="1" applyFont="1" applyBorder="1" applyAlignment="1">
      <alignment horizontal="center" vertical="center" shrinkToFit="1"/>
    </xf>
    <xf numFmtId="0" fontId="65" fillId="0" borderId="13" xfId="1" applyFont="1" applyBorder="1" applyAlignment="1">
      <alignment horizontal="center" vertical="center" shrinkToFit="1"/>
    </xf>
    <xf numFmtId="0" fontId="65" fillId="0" borderId="4" xfId="1" applyFont="1" applyBorder="1" applyAlignment="1">
      <alignment horizontal="center" vertical="center" shrinkToFit="1"/>
    </xf>
    <xf numFmtId="0" fontId="65" fillId="0" borderId="4" xfId="1" applyFont="1" applyFill="1" applyBorder="1" applyAlignment="1">
      <alignment horizontal="center" vertical="center" shrinkToFit="1"/>
    </xf>
    <xf numFmtId="38" fontId="6" fillId="0" borderId="233" xfId="2" applyFont="1" applyFill="1" applyBorder="1" applyAlignment="1">
      <alignment horizontal="center" vertical="distributed" textRotation="255" justifyLastLine="1"/>
    </xf>
    <xf numFmtId="38" fontId="6" fillId="0" borderId="12" xfId="2" applyFont="1" applyFill="1" applyBorder="1" applyAlignment="1">
      <alignment horizontal="center" vertical="distributed" textRotation="255" justifyLastLine="1"/>
    </xf>
    <xf numFmtId="38" fontId="6" fillId="0" borderId="13" xfId="2" applyFont="1" applyFill="1" applyBorder="1" applyAlignment="1">
      <alignment horizontal="center" vertical="distributed" textRotation="255" justifyLastLine="1"/>
    </xf>
    <xf numFmtId="38" fontId="6" fillId="0" borderId="130" xfId="2" applyFont="1" applyFill="1" applyBorder="1" applyAlignment="1">
      <alignment horizontal="distributed" vertical="center" indent="5"/>
    </xf>
    <xf numFmtId="38" fontId="6" fillId="0" borderId="129" xfId="2" applyFont="1" applyFill="1" applyBorder="1" applyAlignment="1">
      <alignment horizontal="distributed" vertical="center" indent="5"/>
    </xf>
    <xf numFmtId="38" fontId="6" fillId="0" borderId="50" xfId="2" applyFont="1" applyFill="1" applyBorder="1" applyAlignment="1">
      <alignment horizontal="center" vertical="center"/>
    </xf>
    <xf numFmtId="38" fontId="6" fillId="0" borderId="49" xfId="2" applyFont="1" applyFill="1" applyBorder="1" applyAlignment="1">
      <alignment horizontal="center" vertical="center"/>
    </xf>
    <xf numFmtId="38" fontId="68" fillId="0" borderId="0" xfId="18" applyNumberFormat="1" applyFill="1" applyAlignment="1">
      <alignment vertical="center"/>
    </xf>
    <xf numFmtId="38" fontId="6" fillId="0" borderId="70" xfId="2" applyFont="1" applyFill="1" applyBorder="1" applyAlignment="1">
      <alignment horizontal="center" vertical="center" textRotation="255"/>
    </xf>
    <xf numFmtId="38" fontId="6" fillId="0" borderId="68" xfId="2" applyFont="1" applyFill="1" applyBorder="1" applyAlignment="1">
      <alignment horizontal="center" vertical="center" textRotation="255"/>
    </xf>
    <xf numFmtId="38" fontId="6" fillId="0" borderId="67" xfId="2" applyFont="1" applyFill="1" applyBorder="1" applyAlignment="1">
      <alignment horizontal="center" vertical="center" textRotation="255"/>
    </xf>
    <xf numFmtId="38" fontId="6" fillId="0" borderId="5" xfId="2" applyFont="1" applyFill="1" applyBorder="1" applyAlignment="1">
      <alignment horizontal="center" vertical="center" textRotation="255" shrinkToFit="1"/>
    </xf>
    <xf numFmtId="38" fontId="6" fillId="0" borderId="13" xfId="2" applyFont="1" applyFill="1" applyBorder="1" applyAlignment="1">
      <alignment horizontal="center" vertical="center" textRotation="255" shrinkToFit="1"/>
    </xf>
    <xf numFmtId="38" fontId="6" fillId="0" borderId="159" xfId="2" applyFont="1" applyFill="1" applyBorder="1" applyAlignment="1">
      <alignment horizontal="distributed" vertical="center"/>
    </xf>
    <xf numFmtId="38" fontId="6" fillId="0" borderId="160" xfId="2" applyFont="1" applyFill="1" applyBorder="1" applyAlignment="1">
      <alignment horizontal="distributed" vertical="center"/>
    </xf>
    <xf numFmtId="38" fontId="6" fillId="0" borderId="159" xfId="2" applyFont="1" applyFill="1" applyBorder="1" applyAlignment="1">
      <alignment horizontal="distributed" vertical="center" justifyLastLine="1"/>
    </xf>
    <xf numFmtId="38" fontId="6" fillId="0" borderId="160" xfId="2" applyFont="1" applyFill="1" applyBorder="1" applyAlignment="1">
      <alignment horizontal="distributed" vertical="center" justifyLastLine="1"/>
    </xf>
    <xf numFmtId="38" fontId="6" fillId="0" borderId="55" xfId="2" applyFont="1" applyFill="1" applyBorder="1" applyAlignment="1">
      <alignment horizontal="distributed" vertical="center"/>
    </xf>
    <xf numFmtId="38" fontId="6" fillId="0" borderId="54" xfId="2" applyFont="1" applyFill="1" applyBorder="1" applyAlignment="1">
      <alignment horizontal="distributed" vertical="center"/>
    </xf>
    <xf numFmtId="38" fontId="6" fillId="0" borderId="56" xfId="2" applyFont="1" applyFill="1" applyBorder="1" applyAlignment="1">
      <alignment horizontal="distributed" vertical="center"/>
    </xf>
    <xf numFmtId="38" fontId="6" fillId="0" borderId="52" xfId="2" applyFont="1" applyFill="1" applyBorder="1" applyAlignment="1">
      <alignment horizontal="distributed" vertical="center"/>
    </xf>
    <xf numFmtId="38" fontId="6" fillId="0" borderId="161" xfId="2" applyFont="1" applyFill="1" applyBorder="1" applyAlignment="1">
      <alignment horizontal="distributed" vertical="center"/>
    </xf>
    <xf numFmtId="38" fontId="6" fillId="0" borderId="162" xfId="2" applyFont="1" applyFill="1" applyBorder="1" applyAlignment="1">
      <alignment horizontal="distributed" vertical="center"/>
    </xf>
    <xf numFmtId="178" fontId="6" fillId="0" borderId="167" xfId="2" applyNumberFormat="1" applyFont="1" applyFill="1" applyBorder="1" applyAlignment="1">
      <alignment vertical="center"/>
    </xf>
    <xf numFmtId="178" fontId="6" fillId="0" borderId="210" xfId="2" applyNumberFormat="1" applyFont="1" applyFill="1" applyBorder="1" applyAlignment="1">
      <alignment vertical="center"/>
    </xf>
    <xf numFmtId="0" fontId="7" fillId="0" borderId="4" xfId="1" applyFont="1" applyFill="1" applyBorder="1" applyAlignment="1">
      <alignment horizontal="distributed" vertical="center" shrinkToFit="1"/>
    </xf>
    <xf numFmtId="0" fontId="7" fillId="0" borderId="4" xfId="1" applyFont="1" applyFill="1" applyBorder="1" applyAlignment="1">
      <alignment horizontal="distributed" vertical="center"/>
    </xf>
    <xf numFmtId="0" fontId="7" fillId="0" borderId="3" xfId="1" applyFont="1" applyFill="1" applyBorder="1" applyAlignment="1">
      <alignment horizontal="distributed" vertical="center"/>
    </xf>
    <xf numFmtId="0" fontId="7" fillId="0" borderId="2" xfId="1" applyFont="1" applyFill="1" applyBorder="1" applyAlignment="1">
      <alignment horizontal="distributed" vertical="center"/>
    </xf>
    <xf numFmtId="0" fontId="7" fillId="0" borderId="5" xfId="1" applyFont="1" applyFill="1" applyBorder="1" applyAlignment="1">
      <alignment horizontal="center" vertical="distributed" textRotation="255" justifyLastLine="1"/>
    </xf>
    <xf numFmtId="0" fontId="7" fillId="0" borderId="12" xfId="1" applyFont="1" applyFill="1" applyBorder="1" applyAlignment="1">
      <alignment horizontal="center" vertical="distributed" textRotation="255" justifyLastLine="1"/>
    </xf>
    <xf numFmtId="0" fontId="7" fillId="0" borderId="13" xfId="1" applyFont="1" applyFill="1" applyBorder="1" applyAlignment="1">
      <alignment horizontal="center" vertical="distributed" textRotation="255" justifyLastLine="1"/>
    </xf>
    <xf numFmtId="0" fontId="7" fillId="0" borderId="1" xfId="1" applyFont="1" applyFill="1" applyBorder="1" applyAlignment="1">
      <alignment horizontal="distributed" vertical="center"/>
    </xf>
    <xf numFmtId="0" fontId="16" fillId="0" borderId="3" xfId="1" applyFont="1" applyFill="1" applyBorder="1" applyAlignment="1">
      <alignment horizontal="distributed" vertical="center" shrinkToFit="1"/>
    </xf>
    <xf numFmtId="0" fontId="16" fillId="0" borderId="2" xfId="1" applyFont="1" applyFill="1" applyBorder="1" applyAlignment="1">
      <alignment horizontal="distributed" vertical="center" shrinkToFit="1"/>
    </xf>
    <xf numFmtId="0" fontId="45" fillId="0" borderId="4" xfId="1" applyFont="1" applyFill="1" applyBorder="1" applyAlignment="1">
      <alignment horizontal="distributed" vertical="center" shrinkToFit="1"/>
    </xf>
    <xf numFmtId="0" fontId="7" fillId="0" borderId="3" xfId="1" applyFont="1" applyFill="1" applyBorder="1" applyAlignment="1">
      <alignment horizontal="distributed" vertical="center" shrinkToFit="1"/>
    </xf>
    <xf numFmtId="0" fontId="7" fillId="0" borderId="2" xfId="1" applyFont="1" applyFill="1" applyBorder="1" applyAlignment="1">
      <alignment horizontal="distributed" vertical="center" shrinkToFit="1"/>
    </xf>
    <xf numFmtId="38" fontId="7" fillId="0" borderId="4" xfId="2" applyFont="1" applyFill="1" applyBorder="1" applyAlignment="1">
      <alignment horizontal="distributed" vertical="center"/>
    </xf>
    <xf numFmtId="38" fontId="7" fillId="0" borderId="4" xfId="2" applyFont="1" applyFill="1" applyBorder="1" applyAlignment="1">
      <alignment horizontal="distributed" vertical="center" justifyLastLine="1"/>
    </xf>
    <xf numFmtId="38" fontId="7" fillId="0" borderId="4" xfId="2" applyFont="1" applyFill="1" applyBorder="1" applyAlignment="1">
      <alignment horizontal="distributed" vertical="center" wrapText="1"/>
    </xf>
    <xf numFmtId="0" fontId="65" fillId="0" borderId="4" xfId="1" applyFont="1" applyFill="1" applyBorder="1" applyAlignment="1">
      <alignment horizontal="center" vertical="center"/>
    </xf>
    <xf numFmtId="0" fontId="5" fillId="0" borderId="195" xfId="1" applyFont="1" applyFill="1" applyBorder="1" applyAlignment="1">
      <alignment horizontal="center" vertical="center" wrapText="1"/>
    </xf>
    <xf numFmtId="0" fontId="5" fillId="0" borderId="13" xfId="1" applyFont="1" applyFill="1" applyBorder="1" applyAlignment="1">
      <alignment horizontal="center" vertical="center" wrapText="1"/>
    </xf>
    <xf numFmtId="0" fontId="5" fillId="0" borderId="195" xfId="1" applyFont="1" applyFill="1" applyBorder="1" applyAlignment="1">
      <alignment horizontal="center" vertical="center"/>
    </xf>
    <xf numFmtId="0" fontId="5" fillId="0" borderId="159" xfId="1" applyFont="1" applyFill="1" applyBorder="1" applyAlignment="1">
      <alignment horizontal="center" vertical="center"/>
    </xf>
    <xf numFmtId="0" fontId="5" fillId="0" borderId="211" xfId="1" applyFont="1" applyFill="1" applyBorder="1" applyAlignment="1">
      <alignment horizontal="center" vertical="center"/>
    </xf>
    <xf numFmtId="0" fontId="5" fillId="0" borderId="210" xfId="1" applyFont="1" applyFill="1" applyBorder="1" applyAlignment="1">
      <alignment horizontal="center" vertical="center"/>
    </xf>
    <xf numFmtId="0" fontId="5" fillId="0" borderId="11" xfId="1" applyFont="1" applyFill="1" applyBorder="1" applyAlignment="1">
      <alignment horizontal="distributed" vertical="center" justifyLastLine="1"/>
    </xf>
    <xf numFmtId="0" fontId="5" fillId="0" borderId="7" xfId="1" applyFont="1" applyFill="1" applyBorder="1" applyAlignment="1">
      <alignment horizontal="distributed" vertical="center" justifyLastLine="1"/>
    </xf>
    <xf numFmtId="0" fontId="5" fillId="0" borderId="4" xfId="1" applyFont="1" applyFill="1" applyBorder="1" applyAlignment="1">
      <alignment horizontal="distributed" vertical="center" justifyLastLine="1"/>
    </xf>
    <xf numFmtId="0" fontId="5" fillId="0" borderId="167" xfId="1" applyFont="1" applyFill="1" applyBorder="1" applyAlignment="1">
      <alignment horizontal="distributed" vertical="center" justifyLastLine="1" shrinkToFit="1"/>
    </xf>
    <xf numFmtId="0" fontId="5" fillId="0" borderId="210" xfId="1" applyFont="1" applyFill="1" applyBorder="1" applyAlignment="1">
      <alignment horizontal="distributed" vertical="center" justifyLastLine="1" shrinkToFit="1"/>
    </xf>
    <xf numFmtId="57" fontId="5" fillId="0" borderId="167" xfId="1" quotePrefix="1" applyNumberFormat="1" applyFont="1" applyFill="1" applyBorder="1" applyAlignment="1">
      <alignment horizontal="center" vertical="center" shrinkToFit="1"/>
    </xf>
    <xf numFmtId="57" fontId="5" fillId="0" borderId="210" xfId="1" quotePrefix="1" applyNumberFormat="1" applyFont="1" applyFill="1" applyBorder="1" applyAlignment="1">
      <alignment horizontal="center" vertical="center" shrinkToFit="1"/>
    </xf>
    <xf numFmtId="0" fontId="6" fillId="0" borderId="210" xfId="1" applyFont="1" applyFill="1" applyBorder="1" applyAlignment="1">
      <alignment horizontal="distributed" vertical="center" justifyLastLine="1"/>
    </xf>
    <xf numFmtId="179" fontId="6" fillId="0" borderId="167" xfId="1" applyNumberFormat="1" applyFont="1" applyFill="1" applyBorder="1" applyAlignment="1">
      <alignment horizontal="right" vertical="center"/>
    </xf>
    <xf numFmtId="179" fontId="6" fillId="0" borderId="210" xfId="1" applyNumberFormat="1" applyFont="1" applyFill="1" applyBorder="1" applyAlignment="1">
      <alignment horizontal="right" vertical="center"/>
    </xf>
    <xf numFmtId="0" fontId="5" fillId="0" borderId="223" xfId="1" applyFont="1" applyFill="1" applyBorder="1" applyAlignment="1">
      <alignment horizontal="distributed" vertical="center" justifyLastLine="1"/>
    </xf>
    <xf numFmtId="0" fontId="5" fillId="0" borderId="200" xfId="1" applyFont="1" applyFill="1" applyBorder="1" applyAlignment="1">
      <alignment horizontal="distributed" vertical="center" justifyLastLine="1"/>
    </xf>
    <xf numFmtId="38" fontId="39" fillId="5" borderId="0" xfId="2" applyFont="1" applyFill="1" applyAlignment="1">
      <alignment horizontal="left" vertical="center"/>
    </xf>
    <xf numFmtId="179" fontId="5" fillId="0" borderId="167" xfId="1" applyNumberFormat="1" applyFont="1" applyFill="1" applyBorder="1" applyAlignment="1">
      <alignment horizontal="right" vertical="center"/>
    </xf>
    <xf numFmtId="179" fontId="5" fillId="0" borderId="210" xfId="1" applyNumberFormat="1" applyFont="1" applyFill="1" applyBorder="1" applyAlignment="1">
      <alignment horizontal="right" vertical="center"/>
    </xf>
    <xf numFmtId="179" fontId="5" fillId="0" borderId="4" xfId="1" applyNumberFormat="1" applyFont="1" applyFill="1" applyBorder="1" applyAlignment="1">
      <alignment horizontal="right" vertical="center"/>
    </xf>
    <xf numFmtId="0" fontId="5" fillId="0" borderId="167" xfId="1" applyFont="1" applyFill="1" applyBorder="1" applyAlignment="1">
      <alignment horizontal="distributed" vertical="center" wrapText="1" justifyLastLine="1"/>
    </xf>
    <xf numFmtId="0" fontId="5" fillId="0" borderId="210" xfId="1" applyFont="1" applyFill="1" applyBorder="1" applyAlignment="1">
      <alignment horizontal="distributed" vertical="center" wrapText="1" justifyLastLine="1"/>
    </xf>
    <xf numFmtId="38" fontId="5" fillId="0" borderId="195" xfId="2" applyFont="1" applyFill="1" applyBorder="1" applyAlignment="1">
      <alignment horizontal="center" vertical="center"/>
    </xf>
    <xf numFmtId="38" fontId="5" fillId="0" borderId="13" xfId="2" applyFont="1" applyFill="1" applyBorder="1" applyAlignment="1">
      <alignment horizontal="center" vertical="center"/>
    </xf>
    <xf numFmtId="38" fontId="5" fillId="0" borderId="159" xfId="2" applyFont="1" applyFill="1" applyBorder="1" applyAlignment="1">
      <alignment horizontal="center" vertical="center"/>
    </xf>
    <xf numFmtId="38" fontId="5" fillId="0" borderId="210" xfId="2" applyFont="1" applyFill="1" applyBorder="1" applyAlignment="1">
      <alignment horizontal="center" vertical="center"/>
    </xf>
    <xf numFmtId="38" fontId="5" fillId="0" borderId="211" xfId="2" applyFont="1" applyFill="1" applyBorder="1" applyAlignment="1">
      <alignment horizontal="center" vertical="center"/>
    </xf>
    <xf numFmtId="38" fontId="5" fillId="0" borderId="90" xfId="2" applyFont="1" applyFill="1" applyBorder="1" applyAlignment="1">
      <alignment horizontal="left" vertical="center" wrapText="1"/>
    </xf>
    <xf numFmtId="38" fontId="6" fillId="0" borderId="4" xfId="2" applyFont="1" applyFill="1" applyBorder="1" applyAlignment="1">
      <alignment horizontal="center" vertical="center"/>
    </xf>
    <xf numFmtId="178" fontId="5" fillId="0" borderId="4" xfId="2" applyNumberFormat="1" applyFont="1" applyFill="1" applyBorder="1" applyAlignment="1">
      <alignment horizontal="right" vertical="center" shrinkToFit="1"/>
    </xf>
    <xf numFmtId="38" fontId="6" fillId="0" borderId="3" xfId="2" applyFont="1" applyFill="1" applyBorder="1" applyAlignment="1">
      <alignment vertical="center"/>
    </xf>
    <xf numFmtId="38" fontId="6" fillId="0" borderId="2" xfId="2" applyFont="1" applyFill="1" applyBorder="1" applyAlignment="1">
      <alignment vertical="center"/>
    </xf>
    <xf numFmtId="38" fontId="6" fillId="0" borderId="1" xfId="2" applyFont="1" applyFill="1" applyBorder="1" applyAlignment="1">
      <alignment vertical="center"/>
    </xf>
    <xf numFmtId="38" fontId="5" fillId="0" borderId="3" xfId="2" applyFont="1" applyFill="1" applyBorder="1" applyAlignment="1">
      <alignment horizontal="distributed" vertical="center"/>
    </xf>
    <xf numFmtId="38" fontId="5" fillId="0" borderId="2" xfId="2" applyFont="1" applyFill="1" applyBorder="1" applyAlignment="1">
      <alignment horizontal="distributed" vertical="center"/>
    </xf>
    <xf numFmtId="38" fontId="5" fillId="0" borderId="1" xfId="2" applyFont="1" applyFill="1" applyBorder="1" applyAlignment="1">
      <alignment horizontal="distributed" vertical="center"/>
    </xf>
    <xf numFmtId="38" fontId="5" fillId="0" borderId="90" xfId="2" applyFont="1" applyFill="1" applyBorder="1" applyAlignment="1">
      <alignment horizontal="justify" vertical="center" wrapText="1"/>
    </xf>
    <xf numFmtId="38" fontId="5" fillId="0" borderId="4" xfId="2" applyFont="1" applyFill="1" applyBorder="1" applyAlignment="1">
      <alignment horizontal="left" vertical="center" wrapText="1"/>
    </xf>
    <xf numFmtId="38" fontId="5" fillId="0" borderId="4" xfId="2" applyFont="1" applyFill="1" applyBorder="1" applyAlignment="1">
      <alignment horizontal="left" vertical="center"/>
    </xf>
    <xf numFmtId="38" fontId="6" fillId="0" borderId="4" xfId="2" applyFont="1" applyFill="1" applyBorder="1" applyAlignment="1">
      <alignment horizontal="left" vertical="center"/>
    </xf>
    <xf numFmtId="38" fontId="5" fillId="0" borderId="4" xfId="2" applyFont="1" applyFill="1" applyBorder="1" applyAlignment="1">
      <alignment horizontal="distributed" vertical="center" wrapText="1"/>
    </xf>
    <xf numFmtId="38" fontId="5" fillId="0" borderId="4" xfId="2" applyFont="1" applyFill="1" applyBorder="1" applyAlignment="1">
      <alignment horizontal="distributed" vertical="center"/>
    </xf>
    <xf numFmtId="38" fontId="5" fillId="0" borderId="3" xfId="2" applyFont="1" applyFill="1" applyBorder="1" applyAlignment="1">
      <alignment horizontal="distributed" vertical="center" wrapText="1"/>
    </xf>
    <xf numFmtId="38" fontId="5" fillId="0" borderId="2" xfId="2" applyFont="1" applyFill="1" applyBorder="1" applyAlignment="1">
      <alignment horizontal="distributed" vertical="center" wrapText="1"/>
    </xf>
    <xf numFmtId="38" fontId="5" fillId="0" borderId="1" xfId="2" applyFont="1" applyFill="1" applyBorder="1" applyAlignment="1">
      <alignment horizontal="distributed" vertical="center" wrapText="1"/>
    </xf>
    <xf numFmtId="38" fontId="6" fillId="0" borderId="4" xfId="2" applyFont="1" applyFill="1" applyBorder="1" applyAlignment="1">
      <alignment horizontal="center" vertical="center" wrapText="1"/>
    </xf>
    <xf numFmtId="38" fontId="6" fillId="0" borderId="4" xfId="2" quotePrefix="1" applyFont="1" applyFill="1" applyBorder="1" applyAlignment="1">
      <alignment horizontal="center" vertical="center" shrinkToFit="1"/>
    </xf>
    <xf numFmtId="38" fontId="6" fillId="0" borderId="4" xfId="2" applyFont="1" applyFill="1" applyBorder="1" applyAlignment="1">
      <alignment horizontal="center" vertical="center" shrinkToFit="1"/>
    </xf>
    <xf numFmtId="38" fontId="6" fillId="0" borderId="3" xfId="2" applyFont="1" applyFill="1" applyBorder="1" applyAlignment="1">
      <alignment horizontal="distributed" vertical="center"/>
    </xf>
    <xf numFmtId="38" fontId="6" fillId="0" borderId="2" xfId="2" applyFont="1" applyFill="1" applyBorder="1" applyAlignment="1">
      <alignment horizontal="distributed" vertical="center"/>
    </xf>
    <xf numFmtId="38" fontId="6" fillId="0" borderId="1" xfId="2" applyFont="1" applyFill="1" applyBorder="1" applyAlignment="1">
      <alignment horizontal="distributed" vertical="center"/>
    </xf>
    <xf numFmtId="0" fontId="5" fillId="0" borderId="72" xfId="1" applyFont="1" applyFill="1" applyBorder="1" applyAlignment="1">
      <alignment horizontal="distributed" vertical="center"/>
    </xf>
    <xf numFmtId="0" fontId="6" fillId="0" borderId="72" xfId="1" applyFont="1" applyFill="1" applyBorder="1" applyAlignment="1">
      <alignment horizontal="distributed" vertical="center"/>
    </xf>
    <xf numFmtId="38" fontId="5" fillId="0" borderId="50" xfId="2" applyFont="1" applyFill="1" applyBorder="1" applyAlignment="1">
      <alignment horizontal="justify" vertical="center" wrapText="1"/>
    </xf>
    <xf numFmtId="38" fontId="5" fillId="0" borderId="49" xfId="2" applyFont="1" applyFill="1" applyBorder="1" applyAlignment="1">
      <alignment horizontal="justify" vertical="center" wrapText="1"/>
    </xf>
    <xf numFmtId="38" fontId="15" fillId="0" borderId="13" xfId="2" applyFont="1" applyFill="1" applyBorder="1" applyAlignment="1">
      <alignment horizontal="center" vertical="center" textRotation="255" shrinkToFit="1"/>
    </xf>
    <xf numFmtId="38" fontId="15" fillId="0" borderId="4" xfId="2" applyFont="1" applyFill="1" applyBorder="1" applyAlignment="1">
      <alignment horizontal="center" vertical="center" textRotation="255" shrinkToFit="1"/>
    </xf>
    <xf numFmtId="38" fontId="6" fillId="0" borderId="5" xfId="2" applyFont="1" applyFill="1" applyBorder="1" applyAlignment="1">
      <alignment horizontal="center" vertical="center" textRotation="255"/>
    </xf>
    <xf numFmtId="38" fontId="6" fillId="0" borderId="12" xfId="2" applyFont="1" applyFill="1" applyBorder="1" applyAlignment="1">
      <alignment horizontal="center" vertical="center" textRotation="255"/>
    </xf>
    <xf numFmtId="38" fontId="6" fillId="0" borderId="13" xfId="2" applyFont="1" applyFill="1" applyBorder="1" applyAlignment="1">
      <alignment horizontal="center" vertical="center" textRotation="255"/>
    </xf>
    <xf numFmtId="38" fontId="6" fillId="0" borderId="0" xfId="2" applyFont="1" applyFill="1" applyBorder="1" applyAlignment="1">
      <alignment horizontal="center" vertical="center"/>
    </xf>
    <xf numFmtId="38" fontId="5" fillId="0" borderId="4" xfId="2" applyFont="1" applyFill="1" applyBorder="1" applyAlignment="1">
      <alignment horizontal="distributed" vertical="center" wrapText="1" justifyLastLine="1" shrinkToFit="1"/>
    </xf>
    <xf numFmtId="38" fontId="5" fillId="0" borderId="4" xfId="2" applyFont="1" applyFill="1" applyBorder="1" applyAlignment="1">
      <alignment horizontal="distributed" vertical="center" justifyLastLine="1" shrinkToFit="1"/>
    </xf>
    <xf numFmtId="188" fontId="6" fillId="0" borderId="4" xfId="2" applyNumberFormat="1" applyFont="1" applyFill="1" applyBorder="1" applyAlignment="1">
      <alignment horizontal="right" vertical="center"/>
    </xf>
    <xf numFmtId="0" fontId="5" fillId="0" borderId="4" xfId="1" applyFont="1" applyFill="1" applyBorder="1" applyAlignment="1">
      <alignment horizontal="distributed" vertical="center"/>
    </xf>
    <xf numFmtId="38" fontId="12" fillId="0" borderId="4" xfId="2" applyFont="1" applyFill="1" applyBorder="1" applyAlignment="1">
      <alignment horizontal="distributed" vertical="center" wrapText="1"/>
    </xf>
    <xf numFmtId="38" fontId="5" fillId="0" borderId="3" xfId="2" applyFont="1" applyFill="1" applyBorder="1" applyAlignment="1">
      <alignment horizontal="distributed" vertical="center" wrapText="1" justifyLastLine="1" shrinkToFit="1"/>
    </xf>
    <xf numFmtId="38" fontId="5" fillId="0" borderId="2" xfId="2" applyFont="1" applyFill="1" applyBorder="1" applyAlignment="1">
      <alignment horizontal="distributed" vertical="center" justifyLastLine="1" shrinkToFit="1"/>
    </xf>
    <xf numFmtId="188" fontId="6" fillId="0" borderId="3" xfId="2" applyNumberFormat="1" applyFont="1" applyFill="1" applyBorder="1" applyAlignment="1">
      <alignment horizontal="right" vertical="center"/>
    </xf>
    <xf numFmtId="188" fontId="6" fillId="0" borderId="2" xfId="2" applyNumberFormat="1" applyFont="1" applyFill="1" applyBorder="1" applyAlignment="1">
      <alignment horizontal="right" vertical="center"/>
    </xf>
    <xf numFmtId="38" fontId="6" fillId="0" borderId="3" xfId="2" quotePrefix="1" applyFont="1" applyFill="1" applyBorder="1" applyAlignment="1">
      <alignment horizontal="center" vertical="center"/>
    </xf>
    <xf numFmtId="38" fontId="6" fillId="0" borderId="1" xfId="2" quotePrefix="1" applyFont="1" applyFill="1" applyBorder="1" applyAlignment="1">
      <alignment horizontal="center" vertical="center"/>
    </xf>
    <xf numFmtId="188" fontId="6" fillId="0" borderId="11" xfId="2" applyNumberFormat="1" applyFont="1" applyFill="1" applyBorder="1" applyAlignment="1">
      <alignment horizontal="right" vertical="center"/>
    </xf>
    <xf numFmtId="188" fontId="6" fillId="0" borderId="41" xfId="2" applyNumberFormat="1" applyFont="1" applyFill="1" applyBorder="1" applyAlignment="1">
      <alignment horizontal="right" vertical="center"/>
    </xf>
    <xf numFmtId="188" fontId="6" fillId="0" borderId="7" xfId="2" applyNumberFormat="1" applyFont="1" applyFill="1" applyBorder="1" applyAlignment="1">
      <alignment horizontal="right" vertical="center"/>
    </xf>
    <xf numFmtId="188" fontId="6" fillId="0" borderId="51" xfId="2" applyNumberFormat="1" applyFont="1" applyFill="1" applyBorder="1" applyAlignment="1">
      <alignment horizontal="right" vertical="center"/>
    </xf>
    <xf numFmtId="38" fontId="6" fillId="0" borderId="11" xfId="2" applyFont="1" applyFill="1" applyBorder="1" applyAlignment="1">
      <alignment horizontal="center" vertical="center"/>
    </xf>
    <xf numFmtId="38" fontId="6" fillId="0" borderId="41" xfId="2" applyFont="1" applyFill="1" applyBorder="1" applyAlignment="1">
      <alignment horizontal="center" vertical="center"/>
    </xf>
    <xf numFmtId="38" fontId="6" fillId="0" borderId="7" xfId="2" applyFont="1" applyFill="1" applyBorder="1" applyAlignment="1">
      <alignment horizontal="center" vertical="center"/>
    </xf>
    <xf numFmtId="38" fontId="6" fillId="0" borderId="51" xfId="2" applyFont="1" applyFill="1" applyBorder="1" applyAlignment="1">
      <alignment horizontal="center" vertical="center"/>
    </xf>
    <xf numFmtId="38" fontId="6" fillId="0" borderId="3" xfId="2" applyFont="1" applyFill="1" applyBorder="1" applyAlignment="1">
      <alignment horizontal="center" vertical="center"/>
    </xf>
    <xf numFmtId="38" fontId="6" fillId="0" borderId="1" xfId="2" applyFont="1" applyFill="1" applyBorder="1" applyAlignment="1">
      <alignment horizontal="center" vertical="center"/>
    </xf>
    <xf numFmtId="38" fontId="6" fillId="0" borderId="11" xfId="2" applyFont="1" applyFill="1" applyBorder="1" applyAlignment="1">
      <alignment horizontal="left" vertical="center"/>
    </xf>
    <xf numFmtId="38" fontId="6" fillId="0" borderId="10" xfId="2" applyFont="1" applyFill="1" applyBorder="1" applyAlignment="1">
      <alignment horizontal="left" vertical="center"/>
    </xf>
    <xf numFmtId="38" fontId="6" fillId="0" borderId="41" xfId="2" applyFont="1" applyFill="1" applyBorder="1" applyAlignment="1">
      <alignment horizontal="left" vertical="center"/>
    </xf>
    <xf numFmtId="38" fontId="6" fillId="0" borderId="7" xfId="2" applyFont="1" applyFill="1" applyBorder="1" applyAlignment="1">
      <alignment horizontal="left" vertical="center"/>
    </xf>
    <xf numFmtId="38" fontId="6" fillId="0" borderId="6" xfId="2" applyFont="1" applyFill="1" applyBorder="1" applyAlignment="1">
      <alignment horizontal="left" vertical="center"/>
    </xf>
    <xf numFmtId="38" fontId="6" fillId="0" borderId="51" xfId="2" applyFont="1" applyFill="1" applyBorder="1" applyAlignment="1">
      <alignment horizontal="left" vertical="center"/>
    </xf>
    <xf numFmtId="38" fontId="6" fillId="0" borderId="2" xfId="2" applyFont="1" applyFill="1" applyBorder="1" applyAlignment="1">
      <alignment horizontal="distributed" vertical="center" justifyLastLine="1"/>
    </xf>
    <xf numFmtId="38" fontId="6" fillId="0" borderId="3" xfId="2" applyFont="1" applyFill="1" applyBorder="1" applyAlignment="1">
      <alignment horizontal="distributed" vertical="center" wrapText="1"/>
    </xf>
    <xf numFmtId="38" fontId="6" fillId="0" borderId="2" xfId="2" applyFont="1" applyFill="1" applyBorder="1" applyAlignment="1">
      <alignment horizontal="distributed" vertical="center" wrapText="1"/>
    </xf>
    <xf numFmtId="0" fontId="23" fillId="0" borderId="195" xfId="1" applyFont="1" applyFill="1" applyBorder="1" applyAlignment="1">
      <alignment horizontal="center" vertical="center"/>
    </xf>
    <xf numFmtId="0" fontId="23" fillId="0" borderId="13" xfId="1" applyFont="1" applyFill="1" applyBorder="1" applyAlignment="1">
      <alignment horizontal="center" vertical="center"/>
    </xf>
    <xf numFmtId="202" fontId="5" fillId="0" borderId="4" xfId="1" applyNumberFormat="1" applyFont="1" applyBorder="1" applyAlignment="1">
      <alignment horizontal="center" vertical="center"/>
    </xf>
    <xf numFmtId="202" fontId="5" fillId="0" borderId="4" xfId="1" applyNumberFormat="1" applyFont="1" applyFill="1" applyBorder="1" applyAlignment="1">
      <alignment horizontal="center" vertical="center"/>
    </xf>
    <xf numFmtId="0" fontId="113" fillId="0" borderId="159" xfId="1" applyFont="1" applyBorder="1" applyAlignment="1">
      <alignment horizontal="center" vertical="center"/>
    </xf>
    <xf numFmtId="0" fontId="113" fillId="0" borderId="210" xfId="1" applyFont="1" applyBorder="1" applyAlignment="1">
      <alignment horizontal="center" vertical="center"/>
    </xf>
    <xf numFmtId="38" fontId="7" fillId="0" borderId="4" xfId="2" applyFont="1" applyFill="1" applyBorder="1" applyAlignment="1">
      <alignment horizontal="center" vertical="center"/>
    </xf>
    <xf numFmtId="179" fontId="7" fillId="0" borderId="4" xfId="2" applyNumberFormat="1" applyFont="1" applyFill="1" applyBorder="1" applyAlignment="1">
      <alignment vertical="center"/>
    </xf>
    <xf numFmtId="181" fontId="7" fillId="0" borderId="159" xfId="3" applyNumberFormat="1" applyFont="1" applyFill="1" applyBorder="1" applyAlignment="1">
      <alignment vertical="center"/>
    </xf>
    <xf numFmtId="181" fontId="7" fillId="0" borderId="210" xfId="3" applyNumberFormat="1" applyFont="1" applyFill="1" applyBorder="1" applyAlignment="1">
      <alignment vertical="center"/>
    </xf>
    <xf numFmtId="181" fontId="6" fillId="0" borderId="159" xfId="3" applyNumberFormat="1" applyFont="1" applyFill="1" applyBorder="1" applyAlignment="1">
      <alignment vertical="center"/>
    </xf>
    <xf numFmtId="181" fontId="6" fillId="0" borderId="210" xfId="3" applyNumberFormat="1" applyFont="1" applyFill="1" applyBorder="1" applyAlignment="1">
      <alignment vertical="center"/>
    </xf>
    <xf numFmtId="0" fontId="6" fillId="0" borderId="167" xfId="14" applyFont="1" applyFill="1" applyBorder="1" applyAlignment="1">
      <alignment horizontal="center" vertical="center" justifyLastLine="1"/>
    </xf>
    <xf numFmtId="0" fontId="6" fillId="0" borderId="210" xfId="14" applyFont="1" applyFill="1" applyBorder="1" applyAlignment="1">
      <alignment horizontal="center" vertical="center" justifyLastLine="1"/>
    </xf>
    <xf numFmtId="0" fontId="11" fillId="0" borderId="0" xfId="1" applyFont="1" applyFill="1" applyAlignment="1">
      <alignment horizontal="left" vertical="center" wrapText="1"/>
    </xf>
    <xf numFmtId="38" fontId="12" fillId="0" borderId="77" xfId="2" applyFont="1" applyFill="1" applyBorder="1" applyAlignment="1">
      <alignment horizontal="distributed" vertical="center" shrinkToFit="1"/>
    </xf>
    <xf numFmtId="38" fontId="12" fillId="0" borderId="47" xfId="2" applyFont="1" applyFill="1" applyBorder="1" applyAlignment="1">
      <alignment horizontal="distributed" vertical="center" shrinkToFit="1"/>
    </xf>
    <xf numFmtId="38" fontId="6" fillId="0" borderId="77" xfId="2" applyFont="1" applyFill="1" applyBorder="1" applyAlignment="1">
      <alignment horizontal="distributed" vertical="center" shrinkToFit="1"/>
    </xf>
    <xf numFmtId="38" fontId="6" fillId="0" borderId="47" xfId="2" applyFont="1" applyFill="1" applyBorder="1" applyAlignment="1">
      <alignment horizontal="distributed" vertical="center" shrinkToFit="1"/>
    </xf>
    <xf numFmtId="0" fontId="6" fillId="0" borderId="233" xfId="14" applyFont="1" applyFill="1" applyBorder="1" applyAlignment="1">
      <alignment horizontal="distributed" vertical="center" justifyLastLine="1"/>
    </xf>
    <xf numFmtId="0" fontId="6" fillId="0" borderId="243" xfId="14" applyFont="1" applyFill="1" applyBorder="1" applyAlignment="1">
      <alignment horizontal="distributed" vertical="center" justifyLastLine="1"/>
    </xf>
    <xf numFmtId="38" fontId="6" fillId="0" borderId="78" xfId="2" applyFont="1" applyFill="1" applyBorder="1" applyAlignment="1">
      <alignment horizontal="distributed" vertical="center" justifyLastLine="1"/>
    </xf>
    <xf numFmtId="38" fontId="6" fillId="0" borderId="80" xfId="2" applyFont="1" applyFill="1" applyBorder="1" applyAlignment="1">
      <alignment horizontal="distributed" vertical="center" justifyLastLine="1"/>
    </xf>
    <xf numFmtId="38" fontId="6" fillId="0" borderId="158" xfId="2" applyFont="1" applyFill="1" applyBorder="1" applyAlignment="1">
      <alignment horizontal="distributed" vertical="center" justifyLastLine="1"/>
    </xf>
    <xf numFmtId="38" fontId="6" fillId="0" borderId="79" xfId="2" applyFont="1" applyFill="1" applyBorder="1" applyAlignment="1">
      <alignment horizontal="distributed" vertical="center" justifyLastLine="1"/>
    </xf>
    <xf numFmtId="38" fontId="7" fillId="0" borderId="50" xfId="2" applyFont="1" applyFill="1" applyBorder="1" applyAlignment="1">
      <alignment horizontal="left" vertical="center" wrapText="1"/>
    </xf>
    <xf numFmtId="38" fontId="7" fillId="0" borderId="81" xfId="2" applyFont="1" applyFill="1" applyBorder="1" applyAlignment="1">
      <alignment horizontal="left" vertical="center" wrapText="1"/>
    </xf>
    <xf numFmtId="38" fontId="7" fillId="0" borderId="49" xfId="2" applyFont="1" applyFill="1" applyBorder="1" applyAlignment="1">
      <alignment horizontal="left" vertical="center" wrapText="1"/>
    </xf>
    <xf numFmtId="38" fontId="17" fillId="0" borderId="69" xfId="2" applyFont="1" applyFill="1" applyBorder="1" applyAlignment="1">
      <alignment horizontal="distributed" vertical="center"/>
    </xf>
    <xf numFmtId="38" fontId="17" fillId="0" borderId="48" xfId="2" applyFont="1" applyFill="1" applyBorder="1" applyAlignment="1">
      <alignment horizontal="distributed" vertical="center"/>
    </xf>
    <xf numFmtId="38" fontId="17" fillId="0" borderId="78" xfId="2" applyFont="1" applyFill="1" applyBorder="1" applyAlignment="1">
      <alignment horizontal="distributed" vertical="center"/>
    </xf>
    <xf numFmtId="38" fontId="17" fillId="0" borderId="57" xfId="2" applyFont="1" applyFill="1" applyBorder="1" applyAlignment="1">
      <alignment horizontal="distributed" vertical="center"/>
    </xf>
    <xf numFmtId="38" fontId="7" fillId="0" borderId="70" xfId="2" applyFont="1" applyFill="1" applyBorder="1" applyAlignment="1">
      <alignment horizontal="center" vertical="center" textRotation="255"/>
    </xf>
    <xf numFmtId="38" fontId="7" fillId="0" borderId="68" xfId="2" applyFont="1" applyFill="1" applyBorder="1" applyAlignment="1">
      <alignment horizontal="center" vertical="center" textRotation="255"/>
    </xf>
    <xf numFmtId="38" fontId="7" fillId="0" borderId="158" xfId="2" applyFont="1" applyFill="1" applyBorder="1" applyAlignment="1">
      <alignment horizontal="center" vertical="center" textRotation="255"/>
    </xf>
    <xf numFmtId="38" fontId="17" fillId="0" borderId="11" xfId="2" applyFont="1" applyFill="1" applyBorder="1" applyAlignment="1">
      <alignment horizontal="distributed" vertical="center"/>
    </xf>
    <xf numFmtId="38" fontId="17" fillId="0" borderId="41" xfId="2" applyFont="1" applyFill="1" applyBorder="1" applyAlignment="1">
      <alignment horizontal="distributed" vertical="center"/>
    </xf>
    <xf numFmtId="38" fontId="17" fillId="0" borderId="7" xfId="2" applyFont="1" applyFill="1" applyBorder="1" applyAlignment="1">
      <alignment horizontal="distributed" vertical="center"/>
    </xf>
    <xf numFmtId="38" fontId="17" fillId="0" borderId="51" xfId="2" applyFont="1" applyFill="1" applyBorder="1" applyAlignment="1">
      <alignment horizontal="distributed" vertical="center"/>
    </xf>
    <xf numFmtId="38" fontId="16" fillId="0" borderId="78" xfId="2" applyFont="1" applyFill="1" applyBorder="1" applyAlignment="1">
      <alignment horizontal="distributed" vertical="center" shrinkToFit="1"/>
    </xf>
    <xf numFmtId="38" fontId="16" fillId="0" borderId="57" xfId="2" applyFont="1" applyFill="1" applyBorder="1" applyAlignment="1">
      <alignment horizontal="distributed" vertical="center" shrinkToFit="1"/>
    </xf>
    <xf numFmtId="38" fontId="17" fillId="0" borderId="69" xfId="2" applyFont="1" applyFill="1" applyBorder="1" applyAlignment="1">
      <alignment horizontal="distributed" vertical="center" shrinkToFit="1"/>
    </xf>
    <xf numFmtId="38" fontId="17" fillId="0" borderId="48" xfId="2" applyFont="1" applyFill="1" applyBorder="1" applyAlignment="1">
      <alignment horizontal="distributed" vertical="center" shrinkToFit="1"/>
    </xf>
    <xf numFmtId="38" fontId="17" fillId="0" borderId="83" xfId="2" applyFont="1" applyFill="1" applyBorder="1" applyAlignment="1">
      <alignment horizontal="distributed" vertical="center"/>
    </xf>
    <xf numFmtId="38" fontId="17" fillId="0" borderId="82" xfId="2" applyFont="1" applyFill="1" applyBorder="1" applyAlignment="1">
      <alignment horizontal="distributed" vertical="center"/>
    </xf>
    <xf numFmtId="38" fontId="16" fillId="0" borderId="11" xfId="2" applyFont="1" applyFill="1" applyBorder="1" applyAlignment="1">
      <alignment horizontal="distributed" vertical="center" wrapText="1" shrinkToFit="1"/>
    </xf>
    <xf numFmtId="38" fontId="16" fillId="0" borderId="41" xfId="2" applyFont="1" applyFill="1" applyBorder="1" applyAlignment="1">
      <alignment horizontal="distributed" vertical="center" wrapText="1" shrinkToFit="1"/>
    </xf>
    <xf numFmtId="38" fontId="16" fillId="0" borderId="7" xfId="2" applyFont="1" applyFill="1" applyBorder="1" applyAlignment="1">
      <alignment horizontal="distributed" vertical="center" wrapText="1" shrinkToFit="1"/>
    </xf>
    <xf numFmtId="38" fontId="16" fillId="0" borderId="51" xfId="2" applyFont="1" applyFill="1" applyBorder="1" applyAlignment="1">
      <alignment horizontal="distributed" vertical="center" wrapText="1" shrinkToFit="1"/>
    </xf>
    <xf numFmtId="0" fontId="16" fillId="0" borderId="3" xfId="1" applyFont="1" applyFill="1" applyBorder="1" applyAlignment="1">
      <alignment horizontal="distributed" vertical="center"/>
    </xf>
    <xf numFmtId="0" fontId="16" fillId="0" borderId="1" xfId="1" applyFont="1" applyFill="1" applyBorder="1" applyAlignment="1">
      <alignment horizontal="distributed" vertical="center"/>
    </xf>
    <xf numFmtId="0" fontId="5" fillId="0" borderId="159" xfId="1" applyFont="1" applyFill="1" applyBorder="1" applyAlignment="1">
      <alignment horizontal="center" vertical="center" wrapText="1"/>
    </xf>
    <xf numFmtId="0" fontId="5" fillId="0" borderId="211" xfId="1" applyFont="1" applyFill="1" applyBorder="1" applyAlignment="1">
      <alignment horizontal="center" vertical="center" wrapText="1"/>
    </xf>
    <xf numFmtId="0" fontId="5" fillId="0" borderId="210" xfId="1" applyFont="1" applyFill="1" applyBorder="1" applyAlignment="1">
      <alignment horizontal="center" vertical="center" wrapText="1"/>
    </xf>
    <xf numFmtId="0" fontId="12" fillId="0" borderId="195" xfId="1" applyFont="1" applyFill="1" applyBorder="1" applyAlignment="1">
      <alignment horizontal="center" vertical="center" wrapText="1"/>
    </xf>
    <xf numFmtId="0" fontId="12" fillId="0" borderId="13" xfId="1" applyFont="1" applyFill="1" applyBorder="1" applyAlignment="1">
      <alignment horizontal="center" vertical="center" wrapText="1"/>
    </xf>
    <xf numFmtId="0" fontId="12" fillId="0" borderId="159" xfId="1" applyFont="1" applyFill="1" applyBorder="1" applyAlignment="1">
      <alignment horizontal="center" vertical="center" wrapText="1"/>
    </xf>
    <xf numFmtId="0" fontId="12" fillId="0" borderId="210" xfId="1" applyFont="1" applyFill="1" applyBorder="1" applyAlignment="1">
      <alignment horizontal="center" vertical="center" wrapText="1"/>
    </xf>
    <xf numFmtId="0" fontId="12" fillId="0" borderId="211" xfId="1" applyFont="1" applyFill="1" applyBorder="1" applyAlignment="1">
      <alignment horizontal="center" vertical="center" wrapText="1"/>
    </xf>
    <xf numFmtId="0" fontId="6" fillId="0" borderId="3" xfId="1" quotePrefix="1" applyFont="1" applyFill="1" applyBorder="1" applyAlignment="1">
      <alignment horizontal="center" vertical="center"/>
    </xf>
    <xf numFmtId="0" fontId="6" fillId="0" borderId="2" xfId="1" quotePrefix="1" applyFont="1" applyFill="1" applyBorder="1" applyAlignment="1">
      <alignment horizontal="center" vertical="center"/>
    </xf>
    <xf numFmtId="0" fontId="6" fillId="0" borderId="5" xfId="1" applyFont="1" applyFill="1" applyBorder="1" applyAlignment="1">
      <alignment horizontal="center" vertical="distributed" textRotation="255" wrapText="1" justifyLastLine="1"/>
    </xf>
    <xf numFmtId="0" fontId="6" fillId="0" borderId="12" xfId="1" applyFont="1" applyFill="1" applyBorder="1" applyAlignment="1">
      <alignment horizontal="center" vertical="distributed" textRotation="255" justifyLastLine="1"/>
    </xf>
    <xf numFmtId="0" fontId="6" fillId="0" borderId="13" xfId="1" applyFont="1" applyFill="1" applyBorder="1" applyAlignment="1">
      <alignment horizontal="center" vertical="distributed" textRotation="255" justifyLastLine="1"/>
    </xf>
    <xf numFmtId="0" fontId="6" fillId="0" borderId="7" xfId="1" applyFont="1" applyFill="1" applyBorder="1" applyAlignment="1">
      <alignment horizontal="distributed" vertical="center"/>
    </xf>
    <xf numFmtId="0" fontId="6" fillId="0" borderId="51" xfId="1" applyFont="1" applyFill="1" applyBorder="1" applyAlignment="1">
      <alignment horizontal="distributed" vertical="center"/>
    </xf>
    <xf numFmtId="0" fontId="6" fillId="0" borderId="11" xfId="1" applyFont="1" applyFill="1" applyBorder="1" applyAlignment="1">
      <alignment horizontal="distributed" vertical="center"/>
    </xf>
    <xf numFmtId="0" fontId="6" fillId="0" borderId="41" xfId="1" applyFont="1" applyFill="1" applyBorder="1" applyAlignment="1">
      <alignment horizontal="distributed" vertical="center"/>
    </xf>
    <xf numFmtId="0" fontId="6" fillId="0" borderId="60" xfId="1" applyFont="1" applyFill="1" applyBorder="1" applyAlignment="1">
      <alignment horizontal="distributed" vertical="center" justifyLastLine="1"/>
    </xf>
    <xf numFmtId="0" fontId="6" fillId="0" borderId="58" xfId="1" applyFont="1" applyFill="1" applyBorder="1" applyAlignment="1">
      <alignment horizontal="distributed" vertical="center" justifyLastLine="1"/>
    </xf>
    <xf numFmtId="3" fontId="5" fillId="0" borderId="7" xfId="1" applyNumberFormat="1" applyFont="1" applyFill="1" applyBorder="1" applyAlignment="1">
      <alignment horizontal="center" vertical="center" shrinkToFit="1"/>
    </xf>
    <xf numFmtId="3" fontId="5" fillId="0" borderId="6" xfId="1" applyNumberFormat="1" applyFont="1" applyFill="1" applyBorder="1" applyAlignment="1">
      <alignment horizontal="center" vertical="center" shrinkToFit="1"/>
    </xf>
    <xf numFmtId="3" fontId="5" fillId="0" borderId="51" xfId="1" applyNumberFormat="1" applyFont="1" applyFill="1" applyBorder="1" applyAlignment="1">
      <alignment horizontal="center" vertical="center" shrinkToFit="1"/>
    </xf>
    <xf numFmtId="3" fontId="6" fillId="0" borderId="11" xfId="1" applyNumberFormat="1" applyFont="1" applyFill="1" applyBorder="1" applyAlignment="1">
      <alignment horizontal="distributed" vertical="center" wrapText="1" justifyLastLine="1"/>
    </xf>
    <xf numFmtId="3" fontId="6" fillId="0" borderId="10" xfId="1" applyNumberFormat="1" applyFont="1" applyFill="1" applyBorder="1" applyAlignment="1">
      <alignment horizontal="distributed" vertical="center" wrapText="1" justifyLastLine="1"/>
    </xf>
    <xf numFmtId="3" fontId="6" fillId="0" borderId="41" xfId="1" applyNumberFormat="1" applyFont="1" applyFill="1" applyBorder="1" applyAlignment="1">
      <alignment horizontal="distributed" vertical="center" wrapText="1" justifyLastLine="1"/>
    </xf>
    <xf numFmtId="0" fontId="6" fillId="0" borderId="4" xfId="1" applyFont="1" applyFill="1" applyBorder="1" applyAlignment="1">
      <alignment horizontal="right" vertical="center"/>
    </xf>
    <xf numFmtId="179" fontId="6" fillId="0" borderId="159" xfId="2" applyNumberFormat="1" applyFont="1" applyFill="1" applyBorder="1" applyAlignment="1">
      <alignment vertical="center"/>
    </xf>
    <xf numFmtId="179" fontId="6" fillId="0" borderId="155" xfId="2" applyNumberFormat="1" applyFont="1" applyFill="1" applyBorder="1" applyAlignment="1">
      <alignment vertical="center"/>
    </xf>
    <xf numFmtId="179" fontId="6" fillId="0" borderId="160" xfId="2" applyNumberFormat="1" applyFont="1" applyFill="1" applyBorder="1" applyAlignment="1">
      <alignment vertical="center"/>
    </xf>
    <xf numFmtId="181" fontId="6" fillId="0" borderId="159" xfId="2" applyNumberFormat="1" applyFont="1" applyFill="1" applyBorder="1" applyAlignment="1">
      <alignment vertical="center"/>
    </xf>
    <xf numFmtId="181" fontId="6" fillId="0" borderId="155" xfId="2" applyNumberFormat="1" applyFont="1" applyFill="1" applyBorder="1" applyAlignment="1">
      <alignment vertical="center"/>
    </xf>
    <xf numFmtId="181" fontId="6" fillId="0" borderId="160" xfId="2" applyNumberFormat="1" applyFont="1" applyFill="1" applyBorder="1" applyAlignment="1">
      <alignment vertical="center"/>
    </xf>
    <xf numFmtId="0" fontId="6" fillId="0" borderId="4" xfId="1" applyFont="1" applyFill="1" applyBorder="1" applyAlignment="1">
      <alignment horizontal="center" vertical="center" wrapText="1"/>
    </xf>
    <xf numFmtId="193" fontId="6" fillId="0" borderId="4" xfId="1" applyNumberFormat="1" applyFont="1" applyFill="1" applyBorder="1" applyAlignment="1">
      <alignment horizontal="right" vertical="center" wrapText="1"/>
    </xf>
    <xf numFmtId="0" fontId="6" fillId="0" borderId="4" xfId="1" applyFont="1" applyFill="1" applyBorder="1" applyAlignment="1">
      <alignment horizontal="center" vertical="center"/>
    </xf>
    <xf numFmtId="193" fontId="6" fillId="0" borderId="4" xfId="1" applyNumberFormat="1" applyFont="1" applyFill="1" applyBorder="1" applyAlignment="1">
      <alignment horizontal="right" vertical="center"/>
    </xf>
    <xf numFmtId="180" fontId="6" fillId="0" borderId="4" xfId="3" applyNumberFormat="1" applyFont="1" applyFill="1" applyBorder="1" applyAlignment="1">
      <alignment vertical="center"/>
    </xf>
    <xf numFmtId="179" fontId="6" fillId="0" borderId="4" xfId="1" applyNumberFormat="1" applyFont="1" applyFill="1" applyBorder="1" applyAlignment="1">
      <alignment vertical="center"/>
    </xf>
    <xf numFmtId="0" fontId="6" fillId="0" borderId="11" xfId="1" applyFont="1" applyFill="1" applyBorder="1" applyAlignment="1">
      <alignment horizontal="distributed" vertical="center" justifyLastLine="1"/>
    </xf>
    <xf numFmtId="0" fontId="6" fillId="0" borderId="41" xfId="1" applyFont="1" applyFill="1" applyBorder="1" applyAlignment="1">
      <alignment horizontal="distributed" vertical="center" justifyLastLine="1"/>
    </xf>
    <xf numFmtId="0" fontId="6" fillId="0" borderId="7" xfId="1" applyFont="1" applyFill="1" applyBorder="1" applyAlignment="1">
      <alignment horizontal="distributed" vertical="center" justifyLastLine="1"/>
    </xf>
    <xf numFmtId="0" fontId="6" fillId="0" borderId="51" xfId="1" applyFont="1" applyFill="1" applyBorder="1" applyAlignment="1">
      <alignment horizontal="distributed" vertical="center" justifyLastLine="1"/>
    </xf>
    <xf numFmtId="0" fontId="6" fillId="0" borderId="3" xfId="1" applyFont="1" applyFill="1" applyBorder="1" applyAlignment="1">
      <alignment horizontal="center" vertical="center" shrinkToFit="1"/>
    </xf>
    <xf numFmtId="0" fontId="6" fillId="0" borderId="2" xfId="1" applyFont="1" applyFill="1" applyBorder="1" applyAlignment="1">
      <alignment horizontal="center" vertical="center" shrinkToFit="1"/>
    </xf>
    <xf numFmtId="0" fontId="6" fillId="0" borderId="1" xfId="1" applyFont="1" applyFill="1" applyBorder="1" applyAlignment="1">
      <alignment horizontal="center" vertical="center" shrinkToFit="1"/>
    </xf>
    <xf numFmtId="3" fontId="5" fillId="0" borderId="7" xfId="1" applyNumberFormat="1" applyFont="1" applyFill="1" applyBorder="1" applyAlignment="1">
      <alignment horizontal="distributed" vertical="center" wrapText="1" justifyLastLine="1"/>
    </xf>
    <xf numFmtId="3" fontId="5" fillId="0" borderId="6" xfId="1" applyNumberFormat="1" applyFont="1" applyFill="1" applyBorder="1" applyAlignment="1">
      <alignment horizontal="distributed" vertical="center" wrapText="1" justifyLastLine="1"/>
    </xf>
    <xf numFmtId="3" fontId="5" fillId="0" borderId="51" xfId="1" applyNumberFormat="1" applyFont="1" applyFill="1" applyBorder="1" applyAlignment="1">
      <alignment horizontal="distributed" vertical="center" wrapText="1" justifyLastLine="1"/>
    </xf>
    <xf numFmtId="3" fontId="5" fillId="0" borderId="7" xfId="1" applyNumberFormat="1" applyFont="1" applyFill="1" applyBorder="1" applyAlignment="1">
      <alignment horizontal="distributed" vertical="center" justifyLastLine="1" shrinkToFit="1"/>
    </xf>
    <xf numFmtId="3" fontId="5" fillId="0" borderId="6" xfId="1" applyNumberFormat="1" applyFont="1" applyFill="1" applyBorder="1" applyAlignment="1">
      <alignment horizontal="distributed" vertical="center" justifyLastLine="1" shrinkToFit="1"/>
    </xf>
    <xf numFmtId="3" fontId="5" fillId="0" borderId="51" xfId="1" applyNumberFormat="1" applyFont="1" applyFill="1" applyBorder="1" applyAlignment="1">
      <alignment horizontal="distributed" vertical="center" justifyLastLine="1" shrinkToFit="1"/>
    </xf>
    <xf numFmtId="0" fontId="6" fillId="0" borderId="62" xfId="1" applyFont="1" applyFill="1" applyBorder="1" applyAlignment="1">
      <alignment horizontal="distributed" vertical="center" justifyLastLine="1"/>
    </xf>
    <xf numFmtId="179" fontId="6" fillId="0" borderId="4" xfId="2" applyNumberFormat="1" applyFont="1" applyFill="1" applyBorder="1" applyAlignment="1">
      <alignment vertical="center"/>
    </xf>
    <xf numFmtId="179" fontId="6" fillId="0" borderId="4" xfId="2" applyNumberFormat="1" applyFont="1" applyFill="1" applyBorder="1" applyAlignment="1">
      <alignment vertical="center" shrinkToFit="1"/>
    </xf>
    <xf numFmtId="180" fontId="6" fillId="0" borderId="4" xfId="3" applyNumberFormat="1" applyFont="1" applyFill="1" applyBorder="1" applyAlignment="1">
      <alignment vertical="center" shrinkToFit="1"/>
    </xf>
    <xf numFmtId="0" fontId="7" fillId="0" borderId="4" xfId="1" applyFont="1" applyFill="1" applyBorder="1" applyAlignment="1">
      <alignment horizontal="distributed" vertical="center" justifyLastLine="1"/>
    </xf>
    <xf numFmtId="0" fontId="6" fillId="0" borderId="4" xfId="1" applyFont="1" applyFill="1" applyBorder="1" applyAlignment="1">
      <alignment horizontal="distributed" vertical="center" indent="2"/>
    </xf>
    <xf numFmtId="0" fontId="16" fillId="0" borderId="4" xfId="1" applyFont="1" applyFill="1" applyBorder="1" applyAlignment="1">
      <alignment horizontal="distributed" vertical="center" justifyLastLine="1" shrinkToFit="1"/>
    </xf>
    <xf numFmtId="0" fontId="7" fillId="0" borderId="4" xfId="1" applyFont="1" applyFill="1" applyBorder="1" applyAlignment="1">
      <alignment horizontal="distributed" vertical="center" justifyLastLine="1" shrinkToFit="1"/>
    </xf>
    <xf numFmtId="0" fontId="6" fillId="0" borderId="3" xfId="1" applyFont="1" applyFill="1" applyBorder="1" applyAlignment="1">
      <alignment horizontal="distributed" vertical="center" shrinkToFit="1"/>
    </xf>
    <xf numFmtId="0" fontId="6" fillId="0" borderId="1" xfId="1" applyFont="1" applyFill="1" applyBorder="1" applyAlignment="1">
      <alignment horizontal="distributed" vertical="center" shrinkToFit="1"/>
    </xf>
    <xf numFmtId="0" fontId="85" fillId="5" borderId="0" xfId="1" applyFont="1" applyFill="1" applyAlignment="1">
      <alignment horizontal="left" vertical="center"/>
    </xf>
    <xf numFmtId="0" fontId="12" fillId="0" borderId="3" xfId="1" applyFont="1" applyFill="1" applyBorder="1" applyAlignment="1">
      <alignment horizontal="distributed" vertical="center" wrapText="1"/>
    </xf>
    <xf numFmtId="0" fontId="12" fillId="0" borderId="1" xfId="1" applyFont="1" applyFill="1" applyBorder="1" applyAlignment="1">
      <alignment horizontal="distributed" vertical="center" wrapText="1"/>
    </xf>
    <xf numFmtId="0" fontId="6" fillId="0" borderId="3" xfId="1" applyFont="1" applyFill="1" applyBorder="1" applyAlignment="1">
      <alignment horizontal="distributed" vertical="center" wrapText="1"/>
    </xf>
    <xf numFmtId="0" fontId="6" fillId="0" borderId="1" xfId="1" applyFont="1" applyFill="1" applyBorder="1" applyAlignment="1">
      <alignment horizontal="distributed" vertical="center" wrapText="1"/>
    </xf>
    <xf numFmtId="0" fontId="12" fillId="0" borderId="3" xfId="1" applyFont="1" applyFill="1" applyBorder="1" applyAlignment="1">
      <alignment horizontal="distributed" vertical="center" shrinkToFit="1"/>
    </xf>
    <xf numFmtId="0" fontId="12" fillId="0" borderId="1" xfId="1" applyFont="1" applyFill="1" applyBorder="1" applyAlignment="1">
      <alignment horizontal="distributed" vertical="center" shrinkToFit="1"/>
    </xf>
    <xf numFmtId="0" fontId="7" fillId="0" borderId="233" xfId="1" applyFont="1" applyFill="1" applyBorder="1" applyAlignment="1">
      <alignment horizontal="center" vertical="distributed" textRotation="255" justifyLastLine="1"/>
    </xf>
    <xf numFmtId="0" fontId="7" fillId="0" borderId="243" xfId="1" applyFont="1" applyFill="1" applyBorder="1" applyAlignment="1">
      <alignment horizontal="center" vertical="distributed" textRotation="255" justifyLastLine="1"/>
    </xf>
    <xf numFmtId="38" fontId="5" fillId="0" borderId="4" xfId="2" applyFont="1" applyFill="1" applyBorder="1" applyAlignment="1">
      <alignment horizontal="center" vertical="center" shrinkToFit="1"/>
    </xf>
    <xf numFmtId="179" fontId="5" fillId="0" borderId="4" xfId="2" applyNumberFormat="1" applyFont="1" applyFill="1" applyBorder="1" applyAlignment="1">
      <alignment horizontal="center" vertical="center"/>
    </xf>
    <xf numFmtId="49" fontId="5" fillId="0" borderId="4" xfId="2" applyNumberFormat="1" applyFont="1" applyFill="1" applyBorder="1" applyAlignment="1">
      <alignment horizontal="center" vertical="center"/>
    </xf>
    <xf numFmtId="4" fontId="5" fillId="0" borderId="4" xfId="2" applyNumberFormat="1" applyFont="1" applyFill="1" applyBorder="1" applyAlignment="1">
      <alignment vertical="center" shrinkToFit="1"/>
    </xf>
    <xf numFmtId="38" fontId="8" fillId="0" borderId="5" xfId="2" applyFont="1" applyFill="1" applyBorder="1" applyAlignment="1">
      <alignment horizontal="center" vertical="center"/>
    </xf>
    <xf numFmtId="38" fontId="8" fillId="0" borderId="13" xfId="2" applyFont="1" applyFill="1" applyBorder="1" applyAlignment="1">
      <alignment horizontal="center" vertical="center"/>
    </xf>
    <xf numFmtId="38" fontId="5" fillId="0" borderId="5" xfId="2" applyFont="1" applyFill="1" applyBorder="1" applyAlignment="1">
      <alignment horizontal="distributed" vertical="center" justifyLastLine="1"/>
    </xf>
    <xf numFmtId="38" fontId="5" fillId="0" borderId="13" xfId="2" applyFont="1" applyFill="1" applyBorder="1" applyAlignment="1">
      <alignment horizontal="distributed" vertical="center" justifyLastLine="1"/>
    </xf>
    <xf numFmtId="179" fontId="5" fillId="0" borderId="77" xfId="2" applyNumberFormat="1" applyFont="1" applyFill="1" applyBorder="1" applyAlignment="1">
      <alignment horizontal="right" vertical="center"/>
    </xf>
    <xf numFmtId="179" fontId="5" fillId="0" borderId="47" xfId="2" applyNumberFormat="1" applyFont="1" applyFill="1" applyBorder="1" applyAlignment="1">
      <alignment horizontal="right" vertical="center"/>
    </xf>
    <xf numFmtId="179" fontId="5" fillId="0" borderId="70" xfId="1" applyNumberFormat="1" applyFont="1" applyFill="1" applyBorder="1" applyAlignment="1">
      <alignment horizontal="right" vertical="center"/>
    </xf>
    <xf numFmtId="179" fontId="5" fillId="0" borderId="47" xfId="1" applyNumberFormat="1" applyFont="1" applyFill="1" applyBorder="1" applyAlignment="1">
      <alignment horizontal="right" vertical="center"/>
    </xf>
    <xf numFmtId="179" fontId="5" fillId="0" borderId="5" xfId="1" applyNumberFormat="1" applyFont="1" applyFill="1" applyBorder="1" applyAlignment="1">
      <alignment horizontal="right" vertical="center"/>
    </xf>
    <xf numFmtId="179" fontId="5" fillId="0" borderId="13" xfId="1" applyNumberFormat="1" applyFont="1" applyFill="1" applyBorder="1" applyAlignment="1">
      <alignment horizontal="right" vertical="center"/>
    </xf>
    <xf numFmtId="179" fontId="5" fillId="0" borderId="5" xfId="2" applyNumberFormat="1" applyFont="1" applyFill="1" applyBorder="1" applyAlignment="1">
      <alignment horizontal="right" vertical="center"/>
    </xf>
    <xf numFmtId="179" fontId="5" fillId="0" borderId="13" xfId="2" applyNumberFormat="1" applyFont="1" applyFill="1" applyBorder="1" applyAlignment="1">
      <alignment horizontal="right" vertical="center"/>
    </xf>
    <xf numFmtId="179" fontId="5" fillId="0" borderId="65" xfId="8" applyNumberFormat="1" applyFont="1" applyFill="1" applyBorder="1" applyAlignment="1">
      <alignment horizontal="right" vertical="center"/>
    </xf>
    <xf numFmtId="179" fontId="5" fillId="0" borderId="88" xfId="8" applyNumberFormat="1" applyFont="1" applyFill="1" applyBorder="1" applyAlignment="1">
      <alignment horizontal="right" vertical="center"/>
    </xf>
    <xf numFmtId="179" fontId="5" fillId="0" borderId="88" xfId="2" applyNumberFormat="1" applyFont="1" applyFill="1" applyBorder="1" applyAlignment="1">
      <alignment horizontal="right" vertical="center"/>
    </xf>
    <xf numFmtId="179" fontId="5" fillId="0" borderId="89" xfId="2" applyNumberFormat="1" applyFont="1" applyFill="1" applyBorder="1" applyAlignment="1">
      <alignment horizontal="right" vertical="center"/>
    </xf>
    <xf numFmtId="38" fontId="5" fillId="0" borderId="222" xfId="2" applyFont="1" applyFill="1" applyBorder="1" applyAlignment="1">
      <alignment horizontal="left" vertical="center" shrinkToFit="1"/>
    </xf>
    <xf numFmtId="0" fontId="6" fillId="0" borderId="167" xfId="1" applyFont="1" applyFill="1" applyBorder="1" applyAlignment="1">
      <alignment vertical="center" shrinkToFit="1"/>
    </xf>
    <xf numFmtId="0" fontId="6" fillId="0" borderId="230" xfId="1" applyFont="1" applyFill="1" applyBorder="1" applyAlignment="1">
      <alignment vertical="center" shrinkToFit="1"/>
    </xf>
    <xf numFmtId="0" fontId="6" fillId="0" borderId="210" xfId="1" applyFont="1" applyFill="1" applyBorder="1" applyAlignment="1">
      <alignment vertical="center" shrinkToFit="1"/>
    </xf>
    <xf numFmtId="0" fontId="6" fillId="0" borderId="4" xfId="1" applyFont="1" applyFill="1" applyBorder="1" applyAlignment="1">
      <alignment vertical="center" shrinkToFit="1"/>
    </xf>
    <xf numFmtId="178" fontId="6" fillId="0" borderId="4" xfId="2" applyNumberFormat="1" applyFont="1" applyFill="1" applyBorder="1" applyAlignment="1">
      <alignment vertical="center"/>
    </xf>
    <xf numFmtId="181" fontId="6" fillId="0" borderId="4" xfId="2" applyNumberFormat="1" applyFont="1" applyFill="1" applyBorder="1" applyAlignment="1">
      <alignment vertical="center"/>
    </xf>
    <xf numFmtId="38" fontId="39" fillId="5" borderId="0" xfId="2" applyFont="1" applyFill="1" applyAlignment="1">
      <alignment horizontal="left" vertical="center" shrinkToFit="1"/>
    </xf>
    <xf numFmtId="0" fontId="5" fillId="0" borderId="4" xfId="1" applyFont="1" applyFill="1" applyBorder="1" applyAlignment="1">
      <alignment horizontal="distributed" vertical="center" wrapText="1"/>
    </xf>
    <xf numFmtId="0" fontId="5" fillId="0" borderId="167" xfId="1" applyFont="1" applyFill="1" applyBorder="1" applyAlignment="1">
      <alignment horizontal="distributed" vertical="center" wrapText="1"/>
    </xf>
    <xf numFmtId="0" fontId="5" fillId="0" borderId="210" xfId="1" applyFont="1" applyFill="1" applyBorder="1" applyAlignment="1">
      <alignment horizontal="distributed" vertical="center" wrapText="1"/>
    </xf>
    <xf numFmtId="0" fontId="5" fillId="0" borderId="167" xfId="1" applyFont="1" applyFill="1" applyBorder="1" applyAlignment="1">
      <alignment horizontal="distributed" vertical="center" wrapText="1" shrinkToFit="1"/>
    </xf>
    <xf numFmtId="0" fontId="5" fillId="0" borderId="210" xfId="1" applyFont="1" applyFill="1" applyBorder="1" applyAlignment="1">
      <alignment horizontal="distributed" vertical="center" wrapText="1" shrinkToFit="1"/>
    </xf>
    <xf numFmtId="0" fontId="5" fillId="0" borderId="4" xfId="1" applyFont="1" applyFill="1" applyBorder="1" applyAlignment="1">
      <alignment vertical="center"/>
    </xf>
    <xf numFmtId="0" fontId="5" fillId="0" borderId="167" xfId="1" applyFont="1" applyFill="1" applyBorder="1" applyAlignment="1">
      <alignment vertical="center"/>
    </xf>
    <xf numFmtId="0" fontId="5" fillId="0" borderId="210" xfId="1" applyFont="1" applyFill="1" applyBorder="1" applyAlignment="1">
      <alignment vertical="center"/>
    </xf>
    <xf numFmtId="38" fontId="39" fillId="5" borderId="0" xfId="2" applyFont="1" applyFill="1" applyAlignment="1">
      <alignment vertical="center" shrinkToFit="1"/>
    </xf>
    <xf numFmtId="0" fontId="17" fillId="0" borderId="3" xfId="1" applyFont="1" applyFill="1" applyBorder="1" applyAlignment="1">
      <alignment horizontal="distributed" vertical="center" wrapText="1" justifyLastLine="1"/>
    </xf>
    <xf numFmtId="0" fontId="17" fillId="0" borderId="1" xfId="1" applyFont="1" applyFill="1" applyBorder="1" applyAlignment="1">
      <alignment horizontal="distributed" vertical="center" wrapText="1" justifyLastLine="1"/>
    </xf>
    <xf numFmtId="0" fontId="17" fillId="0" borderId="4" xfId="1" applyFont="1" applyFill="1" applyBorder="1" applyAlignment="1">
      <alignment horizontal="left" vertical="center" wrapText="1"/>
    </xf>
    <xf numFmtId="0" fontId="17" fillId="0" borderId="5" xfId="1" applyFont="1" applyFill="1" applyBorder="1" applyAlignment="1">
      <alignment horizontal="center" vertical="center"/>
    </xf>
    <xf numFmtId="0" fontId="17" fillId="0" borderId="12" xfId="1" applyFont="1" applyFill="1" applyBorder="1" applyAlignment="1">
      <alignment horizontal="center" vertical="center"/>
    </xf>
    <xf numFmtId="0" fontId="17" fillId="0" borderId="13" xfId="1" applyFont="1" applyFill="1" applyBorder="1" applyAlignment="1">
      <alignment horizontal="center" vertical="center"/>
    </xf>
    <xf numFmtId="0" fontId="17" fillId="0" borderId="5" xfId="1" quotePrefix="1" applyFont="1" applyFill="1" applyBorder="1" applyAlignment="1">
      <alignment horizontal="center" vertical="center" shrinkToFit="1"/>
    </xf>
    <xf numFmtId="0" fontId="17" fillId="0" borderId="13" xfId="1" quotePrefix="1" applyFont="1" applyFill="1" applyBorder="1" applyAlignment="1">
      <alignment horizontal="center" vertical="center" shrinkToFit="1"/>
    </xf>
    <xf numFmtId="0" fontId="17" fillId="0" borderId="233" xfId="1" applyFont="1" applyFill="1" applyBorder="1" applyAlignment="1">
      <alignment horizontal="left" vertical="center" wrapText="1"/>
    </xf>
    <xf numFmtId="0" fontId="17" fillId="0" borderId="12" xfId="1" applyFont="1" applyFill="1" applyBorder="1" applyAlignment="1">
      <alignment horizontal="left" vertical="center" wrapText="1"/>
    </xf>
    <xf numFmtId="0" fontId="17" fillId="0" borderId="243" xfId="1" applyFont="1" applyFill="1" applyBorder="1" applyAlignment="1">
      <alignment horizontal="left" vertical="center" wrapText="1"/>
    </xf>
    <xf numFmtId="0" fontId="17" fillId="0" borderId="167" xfId="1" applyFont="1" applyFill="1" applyBorder="1" applyAlignment="1">
      <alignment horizontal="left" vertical="center" wrapText="1"/>
    </xf>
    <xf numFmtId="0" fontId="17" fillId="0" borderId="210" xfId="1" applyFont="1" applyFill="1" applyBorder="1" applyAlignment="1">
      <alignment horizontal="left" vertical="center" wrapText="1"/>
    </xf>
    <xf numFmtId="0" fontId="17" fillId="0" borderId="11" xfId="1" applyNumberFormat="1" applyFont="1" applyFill="1" applyBorder="1" applyAlignment="1">
      <alignment horizontal="distributed" vertical="center" justifyLastLine="1"/>
    </xf>
    <xf numFmtId="0" fontId="17" fillId="0" borderId="7" xfId="1" applyNumberFormat="1" applyFont="1" applyFill="1" applyBorder="1" applyAlignment="1">
      <alignment horizontal="distributed" vertical="center" justifyLastLine="1"/>
    </xf>
    <xf numFmtId="0" fontId="6" fillId="0" borderId="2" xfId="1" applyFont="1" applyFill="1" applyBorder="1" applyAlignment="1">
      <alignment horizontal="distributed" vertical="center" justifyLastLine="1"/>
    </xf>
    <xf numFmtId="0" fontId="5" fillId="0" borderId="3" xfId="1" applyFont="1" applyFill="1" applyBorder="1" applyAlignment="1">
      <alignment horizontal="left" vertical="center" wrapText="1"/>
    </xf>
    <xf numFmtId="0" fontId="5" fillId="0" borderId="1" xfId="1" applyFont="1" applyFill="1" applyBorder="1" applyAlignment="1">
      <alignment horizontal="left" vertical="center" wrapText="1"/>
    </xf>
    <xf numFmtId="0" fontId="5" fillId="0" borderId="3" xfId="1" applyFont="1" applyFill="1" applyBorder="1" applyAlignment="1">
      <alignment horizontal="left" vertical="center" shrinkToFit="1"/>
    </xf>
    <xf numFmtId="0" fontId="5" fillId="0" borderId="2" xfId="1" applyFont="1" applyFill="1" applyBorder="1" applyAlignment="1">
      <alignment horizontal="left" vertical="center" shrinkToFit="1"/>
    </xf>
    <xf numFmtId="0" fontId="5" fillId="0" borderId="1" xfId="1" applyFont="1" applyFill="1" applyBorder="1" applyAlignment="1">
      <alignment horizontal="left" vertical="center" shrinkToFit="1"/>
    </xf>
    <xf numFmtId="0" fontId="17" fillId="0" borderId="3" xfId="1" applyFont="1" applyFill="1" applyBorder="1" applyAlignment="1">
      <alignment horizontal="distributed" vertical="center" justifyLastLine="1"/>
    </xf>
    <xf numFmtId="0" fontId="17" fillId="0" borderId="1" xfId="1" applyFont="1" applyFill="1" applyBorder="1" applyAlignment="1">
      <alignment horizontal="distributed" vertical="center" justifyLastLine="1"/>
    </xf>
    <xf numFmtId="0" fontId="5" fillId="0" borderId="5" xfId="1" applyNumberFormat="1" applyFont="1" applyFill="1" applyBorder="1" applyAlignment="1">
      <alignment horizontal="distributed" vertical="center" wrapText="1" justifyLastLine="1"/>
    </xf>
    <xf numFmtId="0" fontId="5" fillId="0" borderId="13" xfId="1" applyNumberFormat="1" applyFont="1" applyFill="1" applyBorder="1" applyAlignment="1">
      <alignment horizontal="distributed" vertical="center" wrapText="1" justifyLastLine="1"/>
    </xf>
    <xf numFmtId="0" fontId="17" fillId="0" borderId="5" xfId="1" applyNumberFormat="1" applyFont="1" applyFill="1" applyBorder="1" applyAlignment="1">
      <alignment horizontal="distributed" vertical="center" wrapText="1" justifyLastLine="1" shrinkToFit="1"/>
    </xf>
    <xf numFmtId="0" fontId="17" fillId="0" borderId="13" xfId="1" applyNumberFormat="1" applyFont="1" applyFill="1" applyBorder="1" applyAlignment="1">
      <alignment horizontal="distributed" vertical="center" wrapText="1" justifyLastLine="1" shrinkToFit="1"/>
    </xf>
    <xf numFmtId="0" fontId="17" fillId="0" borderId="5" xfId="1" applyNumberFormat="1" applyFont="1" applyFill="1" applyBorder="1" applyAlignment="1">
      <alignment horizontal="distributed" vertical="center" wrapText="1" justifyLastLine="1"/>
    </xf>
    <xf numFmtId="0" fontId="17" fillId="0" borderId="13" xfId="1" applyNumberFormat="1" applyFont="1" applyFill="1" applyBorder="1" applyAlignment="1">
      <alignment horizontal="distributed" vertical="center" wrapText="1" justifyLastLine="1"/>
    </xf>
    <xf numFmtId="0" fontId="17" fillId="0" borderId="5" xfId="1" applyNumberFormat="1" applyFont="1" applyFill="1" applyBorder="1" applyAlignment="1">
      <alignment horizontal="distributed" vertical="center" justifyLastLine="1"/>
    </xf>
    <xf numFmtId="0" fontId="17" fillId="0" borderId="13" xfId="1" applyNumberFormat="1" applyFont="1" applyFill="1" applyBorder="1" applyAlignment="1">
      <alignment horizontal="distributed" vertical="center" justifyLastLine="1"/>
    </xf>
    <xf numFmtId="0" fontId="5" fillId="0" borderId="3" xfId="1" applyFont="1" applyFill="1" applyBorder="1" applyAlignment="1">
      <alignment horizontal="left" vertical="center" wrapText="1" shrinkToFit="1"/>
    </xf>
    <xf numFmtId="0" fontId="5" fillId="0" borderId="2" xfId="1" applyFont="1" applyFill="1" applyBorder="1" applyAlignment="1">
      <alignment horizontal="left" vertical="center" wrapText="1" shrinkToFit="1"/>
    </xf>
    <xf numFmtId="0" fontId="5" fillId="0" borderId="1" xfId="1" applyFont="1" applyFill="1" applyBorder="1" applyAlignment="1">
      <alignment horizontal="left" vertical="center" wrapText="1" shrinkToFit="1"/>
    </xf>
    <xf numFmtId="0" fontId="5" fillId="0" borderId="11" xfId="1" applyFont="1" applyFill="1" applyBorder="1" applyAlignment="1">
      <alignment horizontal="left" vertical="center" shrinkToFit="1"/>
    </xf>
    <xf numFmtId="0" fontId="5" fillId="0" borderId="10" xfId="1" applyFont="1" applyFill="1" applyBorder="1" applyAlignment="1">
      <alignment horizontal="left" vertical="center" shrinkToFit="1"/>
    </xf>
    <xf numFmtId="0" fontId="5" fillId="0" borderId="41" xfId="1" applyFont="1" applyFill="1" applyBorder="1" applyAlignment="1">
      <alignment horizontal="left" vertical="center" shrinkToFit="1"/>
    </xf>
    <xf numFmtId="0" fontId="5" fillId="0" borderId="7" xfId="1" applyFont="1" applyFill="1" applyBorder="1" applyAlignment="1">
      <alignment horizontal="left" vertical="center" shrinkToFit="1"/>
    </xf>
    <xf numFmtId="0" fontId="5" fillId="0" borderId="6" xfId="1" applyFont="1" applyFill="1" applyBorder="1" applyAlignment="1">
      <alignment horizontal="left" vertical="center" shrinkToFit="1"/>
    </xf>
    <xf numFmtId="0" fontId="5" fillId="0" borderId="51" xfId="1" applyFont="1" applyFill="1" applyBorder="1" applyAlignment="1">
      <alignment horizontal="left" vertical="center" shrinkToFit="1"/>
    </xf>
    <xf numFmtId="0" fontId="5" fillId="0" borderId="3" xfId="1" applyFont="1" applyFill="1" applyBorder="1" applyAlignment="1">
      <alignment horizontal="left" vertical="center"/>
    </xf>
    <xf numFmtId="0" fontId="5" fillId="0" borderId="1" xfId="1" applyFont="1" applyFill="1" applyBorder="1" applyAlignment="1">
      <alignment horizontal="left" vertical="center"/>
    </xf>
    <xf numFmtId="0" fontId="5" fillId="0" borderId="11" xfId="1" applyFont="1" applyFill="1" applyBorder="1" applyAlignment="1">
      <alignment horizontal="left" vertical="center" wrapText="1" shrinkToFit="1"/>
    </xf>
    <xf numFmtId="0" fontId="5" fillId="0" borderId="10" xfId="1" applyFont="1" applyFill="1" applyBorder="1" applyAlignment="1">
      <alignment horizontal="left" vertical="center" wrapText="1" shrinkToFit="1"/>
    </xf>
    <xf numFmtId="0" fontId="5" fillId="0" borderId="41" xfId="1" applyFont="1" applyFill="1" applyBorder="1" applyAlignment="1">
      <alignment horizontal="left" vertical="center" wrapText="1" shrinkToFit="1"/>
    </xf>
    <xf numFmtId="0" fontId="5" fillId="0" borderId="7" xfId="1" applyFont="1" applyFill="1" applyBorder="1" applyAlignment="1">
      <alignment horizontal="left" vertical="center" wrapText="1" shrinkToFit="1"/>
    </xf>
    <xf numFmtId="0" fontId="5" fillId="0" borderId="6" xfId="1" applyFont="1" applyFill="1" applyBorder="1" applyAlignment="1">
      <alignment horizontal="left" vertical="center" wrapText="1" shrinkToFit="1"/>
    </xf>
    <xf numFmtId="0" fontId="5" fillId="0" borderId="51" xfId="1" applyFont="1" applyFill="1" applyBorder="1" applyAlignment="1">
      <alignment horizontal="left" vertical="center" wrapText="1" shrinkToFit="1"/>
    </xf>
    <xf numFmtId="0" fontId="17" fillId="0" borderId="5" xfId="1" applyFont="1" applyFill="1" applyBorder="1" applyAlignment="1">
      <alignment horizontal="left" vertical="center" shrinkToFit="1"/>
    </xf>
    <xf numFmtId="0" fontId="17" fillId="0" borderId="12" xfId="1" applyFont="1" applyFill="1" applyBorder="1" applyAlignment="1">
      <alignment horizontal="left" vertical="center" shrinkToFit="1"/>
    </xf>
    <xf numFmtId="0" fontId="17" fillId="0" borderId="13" xfId="1" applyFont="1" applyFill="1" applyBorder="1" applyAlignment="1">
      <alignment horizontal="left" vertical="center" shrinkToFit="1"/>
    </xf>
    <xf numFmtId="0" fontId="17" fillId="0" borderId="4" xfId="1" applyFont="1" applyFill="1" applyBorder="1" applyAlignment="1">
      <alignment vertical="center" shrinkToFit="1"/>
    </xf>
    <xf numFmtId="0" fontId="5" fillId="0" borderId="5" xfId="0" applyFont="1" applyFill="1" applyBorder="1" applyAlignment="1">
      <alignment vertical="center" shrinkToFit="1"/>
    </xf>
    <xf numFmtId="0" fontId="5" fillId="0" borderId="13" xfId="0" applyFont="1" applyFill="1" applyBorder="1" applyAlignment="1">
      <alignment vertical="center" shrinkToFit="1"/>
    </xf>
    <xf numFmtId="0" fontId="5" fillId="0" borderId="233" xfId="1" applyFont="1" applyFill="1" applyBorder="1" applyAlignment="1">
      <alignment horizontal="left" vertical="center" shrinkToFit="1"/>
    </xf>
    <xf numFmtId="0" fontId="5" fillId="0" borderId="243" xfId="1" applyFont="1" applyFill="1" applyBorder="1" applyAlignment="1">
      <alignment horizontal="left" vertical="center" shrinkToFit="1"/>
    </xf>
    <xf numFmtId="0" fontId="5" fillId="0" borderId="5" xfId="1" applyFont="1" applyFill="1" applyBorder="1" applyAlignment="1">
      <alignment horizontal="left" vertical="center" shrinkToFit="1"/>
    </xf>
    <xf numFmtId="0" fontId="5" fillId="0" borderId="13" xfId="1" applyFont="1" applyFill="1" applyBorder="1" applyAlignment="1">
      <alignment horizontal="left" vertical="center" shrinkToFit="1"/>
    </xf>
    <xf numFmtId="0" fontId="5" fillId="0" borderId="5" xfId="1" applyFont="1" applyFill="1" applyBorder="1" applyAlignment="1">
      <alignment vertical="center" shrinkToFit="1"/>
    </xf>
    <xf numFmtId="0" fontId="5" fillId="0" borderId="12" xfId="1" applyFont="1" applyFill="1" applyBorder="1" applyAlignment="1">
      <alignment vertical="center" shrinkToFit="1"/>
    </xf>
    <xf numFmtId="0" fontId="5" fillId="0" borderId="13" xfId="1" applyFont="1" applyFill="1" applyBorder="1" applyAlignment="1">
      <alignment vertical="center" shrinkToFit="1"/>
    </xf>
    <xf numFmtId="0" fontId="5" fillId="0" borderId="12" xfId="1" applyFont="1" applyFill="1" applyBorder="1" applyAlignment="1">
      <alignment horizontal="left" vertical="center" shrinkToFit="1"/>
    </xf>
    <xf numFmtId="0" fontId="23" fillId="0" borderId="13" xfId="1" applyFont="1" applyBorder="1" applyAlignment="1">
      <alignment vertical="center" shrinkToFit="1"/>
    </xf>
    <xf numFmtId="0" fontId="23" fillId="0" borderId="13" xfId="1" applyFont="1" applyBorder="1" applyAlignment="1">
      <alignment horizontal="left" vertical="center" shrinkToFit="1"/>
    </xf>
    <xf numFmtId="38" fontId="39" fillId="5" borderId="0" xfId="2" applyFont="1" applyFill="1" applyAlignment="1">
      <alignment vertical="center"/>
    </xf>
    <xf numFmtId="0" fontId="5" fillId="0" borderId="4" xfId="1" applyFont="1" applyFill="1" applyBorder="1" applyAlignment="1">
      <alignment horizontal="left" vertical="center" shrinkToFit="1"/>
    </xf>
    <xf numFmtId="0" fontId="7" fillId="0" borderId="4" xfId="1" applyFont="1" applyFill="1" applyBorder="1" applyAlignment="1">
      <alignment vertical="center"/>
    </xf>
    <xf numFmtId="0" fontId="5" fillId="0" borderId="4" xfId="1" applyFont="1" applyFill="1" applyBorder="1" applyAlignment="1">
      <alignment vertical="center" shrinkToFit="1"/>
    </xf>
    <xf numFmtId="38" fontId="61" fillId="5" borderId="0" xfId="2" applyFont="1" applyFill="1" applyAlignment="1">
      <alignment vertical="center"/>
    </xf>
    <xf numFmtId="38" fontId="5" fillId="0" borderId="4" xfId="2" applyFont="1" applyFill="1" applyBorder="1" applyAlignment="1">
      <alignment horizontal="center" vertical="center" wrapText="1"/>
    </xf>
    <xf numFmtId="38" fontId="7" fillId="0" borderId="233" xfId="2" applyFont="1" applyFill="1" applyBorder="1" applyAlignment="1">
      <alignment horizontal="center" vertical="center" justifyLastLine="1"/>
    </xf>
    <xf numFmtId="38" fontId="7" fillId="0" borderId="12" xfId="2" applyFont="1" applyFill="1" applyBorder="1" applyAlignment="1">
      <alignment horizontal="center" vertical="center" justifyLastLine="1"/>
    </xf>
    <xf numFmtId="38" fontId="7" fillId="0" borderId="13" xfId="2" applyFont="1" applyFill="1" applyBorder="1" applyAlignment="1">
      <alignment horizontal="center" vertical="center" justifyLastLine="1"/>
    </xf>
    <xf numFmtId="49" fontId="65" fillId="0" borderId="159" xfId="2" quotePrefix="1" applyNumberFormat="1" applyFont="1" applyFill="1" applyBorder="1" applyAlignment="1">
      <alignment horizontal="center" vertical="center"/>
    </xf>
    <xf numFmtId="49" fontId="65" fillId="0" borderId="210" xfId="2" quotePrefix="1" applyNumberFormat="1" applyFont="1" applyFill="1" applyBorder="1" applyAlignment="1">
      <alignment horizontal="center" vertical="center"/>
    </xf>
    <xf numFmtId="38" fontId="65" fillId="0" borderId="159" xfId="2" applyFont="1" applyFill="1" applyBorder="1" applyAlignment="1">
      <alignment horizontal="center" vertical="center"/>
    </xf>
    <xf numFmtId="0" fontId="65" fillId="0" borderId="195" xfId="0" applyFont="1" applyBorder="1" applyAlignment="1">
      <alignment horizontal="center" vertical="center"/>
    </xf>
    <xf numFmtId="0" fontId="65" fillId="0" borderId="13" xfId="0" applyFont="1" applyBorder="1" applyAlignment="1">
      <alignment horizontal="center" vertical="center"/>
    </xf>
    <xf numFmtId="38" fontId="65" fillId="0" borderId="195" xfId="2" applyFont="1" applyFill="1" applyBorder="1" applyAlignment="1">
      <alignment horizontal="center" vertical="center"/>
    </xf>
    <xf numFmtId="38" fontId="65" fillId="0" borderId="13" xfId="2" applyFont="1" applyFill="1" applyBorder="1" applyAlignment="1">
      <alignment horizontal="center" vertical="center"/>
    </xf>
    <xf numFmtId="38" fontId="92" fillId="0" borderId="195" xfId="2" applyFont="1" applyFill="1" applyBorder="1" applyAlignment="1">
      <alignment horizontal="center" vertical="center"/>
    </xf>
    <xf numFmtId="38" fontId="92" fillId="0" borderId="13" xfId="2" applyFont="1" applyFill="1" applyBorder="1" applyAlignment="1">
      <alignment horizontal="center" vertical="center"/>
    </xf>
    <xf numFmtId="38" fontId="17" fillId="0" borderId="80" xfId="2" applyFont="1" applyFill="1" applyBorder="1" applyAlignment="1">
      <alignment horizontal="distributed" vertical="center" justifyLastLine="1"/>
    </xf>
    <xf numFmtId="38" fontId="17" fillId="0" borderId="57" xfId="2" applyFont="1" applyFill="1" applyBorder="1" applyAlignment="1">
      <alignment horizontal="distributed" vertical="center" justifyLastLine="1"/>
    </xf>
    <xf numFmtId="38" fontId="17" fillId="0" borderId="79" xfId="2" applyFont="1" applyFill="1" applyBorder="1" applyAlignment="1">
      <alignment horizontal="distributed" vertical="center" justifyLastLine="1"/>
    </xf>
    <xf numFmtId="38" fontId="17" fillId="0" borderId="48" xfId="2" applyFont="1" applyFill="1" applyBorder="1" applyAlignment="1">
      <alignment horizontal="distributed" vertical="center" justifyLastLine="1"/>
    </xf>
    <xf numFmtId="38" fontId="39" fillId="5" borderId="0" xfId="2" applyFont="1" applyFill="1" applyAlignment="1">
      <alignment horizontal="center" vertical="center" shrinkToFit="1"/>
    </xf>
    <xf numFmtId="38" fontId="7" fillId="0" borderId="94" xfId="2" applyFont="1" applyFill="1" applyBorder="1" applyAlignment="1">
      <alignment horizontal="distributed" vertical="center"/>
    </xf>
    <xf numFmtId="38" fontId="7" fillId="0" borderId="95" xfId="2" applyFont="1" applyFill="1" applyBorder="1" applyAlignment="1">
      <alignment horizontal="distributed" vertical="center"/>
    </xf>
    <xf numFmtId="38" fontId="17" fillId="0" borderId="62" xfId="2" applyFont="1" applyFill="1" applyBorder="1" applyAlignment="1">
      <alignment horizontal="distributed" vertical="center" justifyLastLine="1"/>
    </xf>
    <xf numFmtId="38" fontId="17" fillId="0" borderId="60" xfId="2" applyFont="1" applyFill="1" applyBorder="1" applyAlignment="1">
      <alignment horizontal="distributed" vertical="center" justifyLastLine="1"/>
    </xf>
    <xf numFmtId="38" fontId="17" fillId="0" borderId="58" xfId="2" applyFont="1" applyFill="1" applyBorder="1" applyAlignment="1">
      <alignment horizontal="distributed" vertical="center" justifyLastLine="1"/>
    </xf>
    <xf numFmtId="38" fontId="7" fillId="0" borderId="210" xfId="2" applyFont="1" applyFill="1" applyBorder="1" applyAlignment="1">
      <alignment horizontal="distributed" vertical="center"/>
    </xf>
    <xf numFmtId="38" fontId="6" fillId="0" borderId="167" xfId="63" applyFont="1" applyFill="1" applyBorder="1" applyAlignment="1">
      <alignment horizontal="distributed" vertical="center" justifyLastLine="1"/>
    </xf>
    <xf numFmtId="38" fontId="6" fillId="0" borderId="230" xfId="63" applyFont="1" applyFill="1" applyBorder="1" applyAlignment="1">
      <alignment horizontal="distributed" vertical="center" justifyLastLine="1"/>
    </xf>
    <xf numFmtId="38" fontId="6" fillId="0" borderId="210" xfId="63" applyFont="1" applyFill="1" applyBorder="1" applyAlignment="1">
      <alignment horizontal="distributed" vertical="center" justifyLastLine="1"/>
    </xf>
    <xf numFmtId="38" fontId="17" fillId="0" borderId="210" xfId="2" applyFont="1" applyFill="1" applyBorder="1" applyAlignment="1">
      <alignment horizontal="distributed" vertical="center" wrapText="1" justifyLastLine="1"/>
    </xf>
    <xf numFmtId="38" fontId="17" fillId="0" borderId="4" xfId="2" applyFont="1" applyFill="1" applyBorder="1" applyAlignment="1">
      <alignment horizontal="distributed" vertical="center" wrapText="1" justifyLastLine="1"/>
    </xf>
    <xf numFmtId="38" fontId="17" fillId="0" borderId="210" xfId="2" applyFont="1" applyFill="1" applyBorder="1" applyAlignment="1">
      <alignment horizontal="distributed" vertical="center" wrapText="1"/>
    </xf>
    <xf numFmtId="38" fontId="17" fillId="0" borderId="4" xfId="2" applyFont="1" applyFill="1" applyBorder="1" applyAlignment="1">
      <alignment horizontal="distributed" vertical="center" wrapText="1"/>
    </xf>
    <xf numFmtId="38" fontId="17" fillId="0" borderId="62" xfId="2" applyFont="1" applyFill="1" applyBorder="1" applyAlignment="1">
      <alignment horizontal="distributed" vertical="center" indent="2" shrinkToFit="1"/>
    </xf>
    <xf numFmtId="38" fontId="17" fillId="0" borderId="58" xfId="2" applyFont="1" applyFill="1" applyBorder="1" applyAlignment="1">
      <alignment horizontal="distributed" vertical="center" indent="2" shrinkToFit="1"/>
    </xf>
    <xf numFmtId="38" fontId="7" fillId="0" borderId="94" xfId="2" applyFont="1" applyFill="1" applyBorder="1" applyAlignment="1">
      <alignment horizontal="distributed" vertical="center" wrapText="1" justifyLastLine="1"/>
    </xf>
    <xf numFmtId="38" fontId="7" fillId="0" borderId="95" xfId="2" applyFont="1" applyFill="1" applyBorder="1" applyAlignment="1">
      <alignment horizontal="distributed" vertical="center" wrapText="1" justifyLastLine="1"/>
    </xf>
    <xf numFmtId="38" fontId="17" fillId="0" borderId="94" xfId="2" applyFont="1" applyFill="1" applyBorder="1" applyAlignment="1">
      <alignment horizontal="left" vertical="center" wrapText="1" shrinkToFit="1"/>
    </xf>
    <xf numFmtId="38" fontId="17" fillId="0" borderId="93" xfId="2" applyFont="1" applyFill="1" applyBorder="1" applyAlignment="1">
      <alignment horizontal="left" vertical="center" shrinkToFit="1"/>
    </xf>
    <xf numFmtId="38" fontId="17" fillId="0" borderId="94" xfId="2" applyFont="1" applyFill="1" applyBorder="1" applyAlignment="1">
      <alignment horizontal="distributed" vertical="center" justifyLastLine="1"/>
    </xf>
    <xf numFmtId="38" fontId="17" fillId="0" borderId="95" xfId="2" applyFont="1" applyFill="1" applyBorder="1" applyAlignment="1">
      <alignment horizontal="distributed" vertical="center" justifyLastLine="1"/>
    </xf>
    <xf numFmtId="38" fontId="17" fillId="0" borderId="93" xfId="2" applyFont="1" applyFill="1" applyBorder="1" applyAlignment="1">
      <alignment horizontal="distributed" vertical="center" justifyLastLine="1"/>
    </xf>
    <xf numFmtId="0" fontId="8" fillId="0" borderId="4" xfId="1" applyFont="1" applyFill="1" applyBorder="1" applyAlignment="1">
      <alignment horizontal="distributed" vertical="center" justifyLastLine="1"/>
    </xf>
    <xf numFmtId="0" fontId="8" fillId="0" borderId="4" xfId="1" applyFont="1" applyFill="1" applyBorder="1" applyAlignment="1">
      <alignment horizontal="center" vertical="center"/>
    </xf>
    <xf numFmtId="0" fontId="6" fillId="0" borderId="5" xfId="1" applyFont="1" applyFill="1" applyBorder="1" applyAlignment="1">
      <alignment horizontal="distributed" vertical="center" justifyLastLine="1"/>
    </xf>
    <xf numFmtId="199" fontId="6" fillId="0" borderId="6" xfId="1" applyNumberFormat="1" applyFont="1" applyFill="1" applyBorder="1" applyAlignment="1">
      <alignment horizontal="right" vertical="center"/>
    </xf>
    <xf numFmtId="0" fontId="15" fillId="0" borderId="4" xfId="1" applyFont="1" applyFill="1" applyBorder="1" applyAlignment="1">
      <alignment horizontal="distributed" vertical="center"/>
    </xf>
    <xf numFmtId="200" fontId="6" fillId="0" borderId="0" xfId="1" applyNumberFormat="1" applyFont="1" applyFill="1" applyBorder="1" applyAlignment="1">
      <alignment horizontal="right" vertical="center"/>
    </xf>
    <xf numFmtId="200" fontId="7" fillId="0" borderId="0" xfId="1" applyNumberFormat="1" applyFont="1" applyFill="1" applyBorder="1" applyAlignment="1">
      <alignment horizontal="center" vertical="center"/>
    </xf>
    <xf numFmtId="199" fontId="7" fillId="0" borderId="0" xfId="1" applyNumberFormat="1" applyFont="1" applyFill="1" applyBorder="1" applyAlignment="1">
      <alignment horizontal="center" vertical="center"/>
    </xf>
    <xf numFmtId="38" fontId="17" fillId="0" borderId="5" xfId="2" applyFont="1" applyFill="1" applyBorder="1" applyAlignment="1">
      <alignment horizontal="distributed" vertical="center" wrapText="1" justifyLastLine="1" shrinkToFit="1"/>
    </xf>
    <xf numFmtId="38" fontId="17" fillId="0" borderId="13" xfId="2" applyFont="1" applyFill="1" applyBorder="1" applyAlignment="1">
      <alignment horizontal="distributed" vertical="center" wrapText="1" justifyLastLine="1" shrinkToFit="1"/>
    </xf>
    <xf numFmtId="38" fontId="7" fillId="0" borderId="94" xfId="2" applyFont="1" applyFill="1" applyBorder="1" applyAlignment="1">
      <alignment horizontal="center" vertical="center" justifyLastLine="1"/>
    </xf>
    <xf numFmtId="38" fontId="7" fillId="0" borderId="93" xfId="2" applyFont="1" applyFill="1" applyBorder="1" applyAlignment="1">
      <alignment horizontal="center" vertical="center" justifyLastLine="1"/>
    </xf>
    <xf numFmtId="38" fontId="7" fillId="0" borderId="93" xfId="2" applyFont="1" applyFill="1" applyBorder="1" applyAlignment="1">
      <alignment horizontal="distributed" vertical="center"/>
    </xf>
    <xf numFmtId="38" fontId="17" fillId="0" borderId="5" xfId="2" applyFont="1" applyFill="1" applyBorder="1" applyAlignment="1">
      <alignment horizontal="center" vertical="center" justifyLastLine="1" shrinkToFit="1"/>
    </xf>
    <xf numFmtId="38" fontId="17" fillId="0" borderId="13" xfId="2" applyFont="1" applyFill="1" applyBorder="1" applyAlignment="1">
      <alignment horizontal="center" vertical="center" justifyLastLine="1" shrinkToFit="1"/>
    </xf>
    <xf numFmtId="38" fontId="17" fillId="0" borderId="5" xfId="2" applyFont="1" applyFill="1" applyBorder="1" applyAlignment="1">
      <alignment horizontal="distributed" vertical="center" justifyLastLine="1" shrinkToFit="1"/>
    </xf>
    <xf numFmtId="38" fontId="17" fillId="0" borderId="13" xfId="2" applyFont="1" applyFill="1" applyBorder="1" applyAlignment="1">
      <alignment horizontal="distributed" vertical="center" justifyLastLine="1" shrinkToFit="1"/>
    </xf>
    <xf numFmtId="38" fontId="7" fillId="0" borderId="93" xfId="2" applyFont="1" applyFill="1" applyBorder="1" applyAlignment="1">
      <alignment horizontal="distributed" vertical="center" wrapText="1" justifyLastLine="1"/>
    </xf>
    <xf numFmtId="38" fontId="61" fillId="5" borderId="0" xfId="2" applyFont="1" applyFill="1" applyAlignment="1">
      <alignment horizontal="left" vertical="center"/>
    </xf>
    <xf numFmtId="38" fontId="7" fillId="0" borderId="5" xfId="2" applyFont="1" applyFill="1" applyBorder="1" applyAlignment="1">
      <alignment horizontal="center" vertical="center" wrapText="1"/>
    </xf>
    <xf numFmtId="38" fontId="7" fillId="0" borderId="13" xfId="2" applyFont="1" applyFill="1" applyBorder="1" applyAlignment="1">
      <alignment horizontal="center" vertical="center" wrapText="1"/>
    </xf>
    <xf numFmtId="38" fontId="7" fillId="0" borderId="94" xfId="2" applyFont="1" applyFill="1" applyBorder="1" applyAlignment="1">
      <alignment horizontal="center" vertical="center"/>
    </xf>
    <xf numFmtId="38" fontId="7" fillId="0" borderId="93" xfId="2" applyFont="1" applyFill="1" applyBorder="1" applyAlignment="1">
      <alignment horizontal="center" vertical="center"/>
    </xf>
    <xf numFmtId="200" fontId="17" fillId="0" borderId="0" xfId="1" applyNumberFormat="1" applyFont="1" applyFill="1" applyBorder="1" applyAlignment="1">
      <alignment horizontal="center" vertical="center" shrinkToFit="1"/>
    </xf>
    <xf numFmtId="38" fontId="7" fillId="0" borderId="11" xfId="2" applyFont="1" applyFill="1" applyBorder="1" applyAlignment="1">
      <alignment horizontal="distributed" vertical="center" wrapText="1" justifyLastLine="1"/>
    </xf>
    <xf numFmtId="38" fontId="7" fillId="0" borderId="41" xfId="2" applyFont="1" applyFill="1" applyBorder="1" applyAlignment="1">
      <alignment horizontal="distributed" vertical="center" wrapText="1" justifyLastLine="1"/>
    </xf>
    <xf numFmtId="38" fontId="7" fillId="0" borderId="7" xfId="2" applyFont="1" applyFill="1" applyBorder="1" applyAlignment="1">
      <alignment horizontal="distributed" vertical="center" wrapText="1" justifyLastLine="1"/>
    </xf>
    <xf numFmtId="38" fontId="7" fillId="0" borderId="51" xfId="2" applyFont="1" applyFill="1" applyBorder="1" applyAlignment="1">
      <alignment horizontal="distributed" vertical="center" wrapText="1" justifyLastLine="1"/>
    </xf>
    <xf numFmtId="184" fontId="16" fillId="0" borderId="5" xfId="2" applyNumberFormat="1" applyFont="1" applyFill="1" applyBorder="1" applyAlignment="1">
      <alignment horizontal="distributed" vertical="center" wrapText="1" justifyLastLine="1" shrinkToFit="1"/>
    </xf>
    <xf numFmtId="184" fontId="16" fillId="0" borderId="13" xfId="2" applyNumberFormat="1" applyFont="1" applyFill="1" applyBorder="1" applyAlignment="1">
      <alignment horizontal="distributed" vertical="center" justifyLastLine="1" shrinkToFit="1"/>
    </xf>
    <xf numFmtId="199" fontId="17" fillId="0" borderId="0" xfId="1" applyNumberFormat="1" applyFont="1" applyFill="1" applyBorder="1" applyAlignment="1">
      <alignment horizontal="center" vertical="center" shrinkToFit="1"/>
    </xf>
    <xf numFmtId="203" fontId="6" fillId="0" borderId="0" xfId="1" applyNumberFormat="1" applyFont="1" applyFill="1" applyAlignment="1">
      <alignment horizontal="center" vertical="center"/>
    </xf>
    <xf numFmtId="38" fontId="5" fillId="0" borderId="4" xfId="2" applyFont="1" applyFill="1" applyBorder="1" applyAlignment="1">
      <alignment vertical="center"/>
    </xf>
    <xf numFmtId="0" fontId="6" fillId="0" borderId="64" xfId="1" applyFont="1" applyFill="1" applyBorder="1" applyAlignment="1">
      <alignment horizontal="distributed" vertical="center" justifyLastLine="1"/>
    </xf>
    <xf numFmtId="0" fontId="6" fillId="0" borderId="96" xfId="1" applyFont="1" applyFill="1" applyBorder="1" applyAlignment="1">
      <alignment horizontal="distributed" vertical="center" justifyLastLine="1"/>
    </xf>
    <xf numFmtId="0" fontId="7" fillId="0" borderId="11" xfId="1" applyFont="1" applyFill="1" applyBorder="1" applyAlignment="1">
      <alignment horizontal="distributed" vertical="center" justifyLastLine="1"/>
    </xf>
    <xf numFmtId="0" fontId="7" fillId="0" borderId="41" xfId="1" applyFont="1" applyFill="1" applyBorder="1" applyAlignment="1">
      <alignment horizontal="distributed" vertical="center" justifyLastLine="1"/>
    </xf>
    <xf numFmtId="0" fontId="7" fillId="0" borderId="7" xfId="1" applyFont="1" applyFill="1" applyBorder="1" applyAlignment="1">
      <alignment horizontal="distributed" vertical="center" justifyLastLine="1"/>
    </xf>
    <xf numFmtId="0" fontId="7" fillId="0" borderId="51" xfId="1" applyFont="1" applyFill="1" applyBorder="1" applyAlignment="1">
      <alignment horizontal="distributed" vertical="center" justifyLastLine="1"/>
    </xf>
    <xf numFmtId="0" fontId="7" fillId="0" borderId="80" xfId="1" applyFont="1" applyFill="1" applyBorder="1" applyAlignment="1">
      <alignment horizontal="distributed" vertical="center" justifyLastLine="1"/>
    </xf>
    <xf numFmtId="0" fontId="7" fillId="0" borderId="79" xfId="1" applyFont="1" applyFill="1" applyBorder="1" applyAlignment="1">
      <alignment horizontal="distributed" vertical="center" justifyLastLine="1"/>
    </xf>
    <xf numFmtId="0" fontId="6" fillId="0" borderId="80" xfId="1" applyFont="1" applyFill="1" applyBorder="1" applyAlignment="1">
      <alignment horizontal="distributed" vertical="center" justifyLastLine="1"/>
    </xf>
    <xf numFmtId="0" fontId="6" fillId="0" borderId="79" xfId="1" applyFont="1" applyFill="1" applyBorder="1" applyAlignment="1">
      <alignment horizontal="distributed" vertical="center" justifyLastLine="1"/>
    </xf>
    <xf numFmtId="0" fontId="17" fillId="0" borderId="94" xfId="1" applyFont="1" applyFill="1" applyBorder="1" applyAlignment="1">
      <alignment horizontal="distributed" vertical="center" wrapText="1" justifyLastLine="1"/>
    </xf>
    <xf numFmtId="0" fontId="17" fillId="0" borderId="95" xfId="1" applyFont="1" applyFill="1" applyBorder="1" applyAlignment="1">
      <alignment horizontal="distributed" vertical="center" wrapText="1" justifyLastLine="1"/>
    </xf>
    <xf numFmtId="0" fontId="17" fillId="0" borderId="93" xfId="1" applyFont="1" applyFill="1" applyBorder="1" applyAlignment="1">
      <alignment horizontal="distributed" vertical="center" wrapText="1" justifyLastLine="1"/>
    </xf>
    <xf numFmtId="203" fontId="6" fillId="0" borderId="6" xfId="1" applyNumberFormat="1" applyFont="1" applyFill="1" applyBorder="1" applyAlignment="1">
      <alignment horizontal="center" vertical="center"/>
    </xf>
    <xf numFmtId="38" fontId="5" fillId="0" borderId="159" xfId="2" applyFont="1" applyFill="1" applyBorder="1" applyAlignment="1">
      <alignment horizontal="distributed" vertical="center"/>
    </xf>
    <xf numFmtId="38" fontId="5" fillId="0" borderId="160" xfId="2" applyFont="1" applyFill="1" applyBorder="1" applyAlignment="1">
      <alignment horizontal="distributed" vertical="center"/>
    </xf>
    <xf numFmtId="0" fontId="65" fillId="0" borderId="159" xfId="15" applyFont="1" applyFill="1" applyBorder="1" applyAlignment="1">
      <alignment horizontal="center" vertical="center"/>
    </xf>
    <xf numFmtId="0" fontId="65" fillId="0" borderId="210" xfId="15" applyFont="1" applyFill="1" applyBorder="1" applyAlignment="1">
      <alignment horizontal="center" vertical="center"/>
    </xf>
    <xf numFmtId="179" fontId="65" fillId="0" borderId="159" xfId="15" applyNumberFormat="1" applyFont="1" applyFill="1" applyBorder="1" applyAlignment="1">
      <alignment horizontal="center" vertical="center" shrinkToFit="1"/>
    </xf>
    <xf numFmtId="179" fontId="65" fillId="0" borderId="210" xfId="15" applyNumberFormat="1" applyFont="1" applyFill="1" applyBorder="1" applyAlignment="1">
      <alignment horizontal="center" vertical="center" shrinkToFit="1"/>
    </xf>
    <xf numFmtId="179" fontId="65" fillId="0" borderId="159" xfId="2" quotePrefix="1" applyNumberFormat="1" applyFont="1" applyFill="1" applyBorder="1" applyAlignment="1">
      <alignment horizontal="center" vertical="center" shrinkToFit="1"/>
    </xf>
    <xf numFmtId="179" fontId="65" fillId="0" borderId="210" xfId="2" quotePrefix="1" applyNumberFormat="1" applyFont="1" applyFill="1" applyBorder="1" applyAlignment="1">
      <alignment horizontal="center" vertical="center" shrinkToFit="1"/>
    </xf>
    <xf numFmtId="179" fontId="65" fillId="0" borderId="159" xfId="2" applyNumberFormat="1" applyFont="1" applyFill="1" applyBorder="1" applyAlignment="1">
      <alignment horizontal="center" vertical="center" shrinkToFit="1"/>
    </xf>
    <xf numFmtId="179" fontId="65" fillId="0" borderId="210" xfId="2" applyNumberFormat="1" applyFont="1" applyFill="1" applyBorder="1" applyAlignment="1">
      <alignment horizontal="center" vertical="center" shrinkToFit="1"/>
    </xf>
    <xf numFmtId="179" fontId="65" fillId="0" borderId="195" xfId="0" applyNumberFormat="1" applyFont="1" applyBorder="1" applyAlignment="1">
      <alignment horizontal="center" vertical="center" shrinkToFit="1"/>
    </xf>
    <xf numFmtId="179" fontId="65" fillId="0" borderId="13" xfId="0" applyNumberFormat="1" applyFont="1" applyBorder="1" applyAlignment="1">
      <alignment horizontal="center" vertical="center" shrinkToFit="1"/>
    </xf>
    <xf numFmtId="0" fontId="70" fillId="0" borderId="0" xfId="15" applyFont="1" applyFill="1" applyAlignment="1">
      <alignment vertical="center"/>
    </xf>
    <xf numFmtId="38" fontId="5" fillId="0" borderId="159" xfId="2" applyFont="1" applyFill="1" applyBorder="1" applyAlignment="1">
      <alignment horizontal="distributed" vertical="center" justifyLastLine="1"/>
    </xf>
    <xf numFmtId="38" fontId="5" fillId="0" borderId="160" xfId="2" applyFont="1" applyFill="1" applyBorder="1" applyAlignment="1">
      <alignment horizontal="distributed" vertical="center" justifyLastLine="1"/>
    </xf>
    <xf numFmtId="38" fontId="5" fillId="0" borderId="159" xfId="2" applyFont="1" applyFill="1" applyBorder="1" applyAlignment="1">
      <alignment horizontal="distributed" vertical="center" justifyLastLine="1" shrinkToFit="1"/>
    </xf>
    <xf numFmtId="38" fontId="5" fillId="0" borderId="160" xfId="2" applyFont="1" applyFill="1" applyBorder="1" applyAlignment="1">
      <alignment horizontal="distributed" vertical="center" justifyLastLine="1" shrinkToFit="1"/>
    </xf>
    <xf numFmtId="38" fontId="17" fillId="0" borderId="4" xfId="2" applyFont="1" applyFill="1" applyBorder="1" applyAlignment="1">
      <alignment horizontal="left" vertical="center" shrinkToFit="1"/>
    </xf>
    <xf numFmtId="0" fontId="17" fillId="0" borderId="4" xfId="1" applyFont="1" applyFill="1" applyBorder="1" applyAlignment="1">
      <alignment horizontal="left" vertical="center" shrinkToFit="1"/>
    </xf>
    <xf numFmtId="38" fontId="17" fillId="0" borderId="4" xfId="2" applyFont="1" applyFill="1" applyBorder="1" applyAlignment="1">
      <alignment horizontal="distributed" vertical="center" justifyLastLine="1"/>
    </xf>
    <xf numFmtId="38" fontId="65" fillId="0" borderId="4" xfId="2" applyFont="1" applyFill="1" applyBorder="1" applyAlignment="1">
      <alignment horizontal="center" vertical="center" wrapText="1"/>
    </xf>
    <xf numFmtId="38" fontId="17" fillId="0" borderId="4" xfId="2" applyFont="1" applyFill="1" applyBorder="1" applyAlignment="1">
      <alignment vertical="center"/>
    </xf>
    <xf numFmtId="38" fontId="17" fillId="0" borderId="4" xfId="2" applyFont="1" applyFill="1" applyBorder="1" applyAlignment="1">
      <alignment vertical="center" wrapText="1"/>
    </xf>
    <xf numFmtId="38" fontId="6" fillId="0" borderId="77" xfId="2" applyFont="1" applyFill="1" applyBorder="1" applyAlignment="1">
      <alignment horizontal="distributed" vertical="center" justifyLastLine="1"/>
    </xf>
    <xf numFmtId="0" fontId="6" fillId="0" borderId="47" xfId="1" applyFont="1" applyFill="1" applyBorder="1" applyAlignment="1">
      <alignment horizontal="distributed" vertical="center" justifyLastLine="1"/>
    </xf>
    <xf numFmtId="38" fontId="6" fillId="0" borderId="60" xfId="2" applyFont="1" applyFill="1" applyBorder="1" applyAlignment="1">
      <alignment horizontal="distributed" vertical="center" justifyLastLine="1"/>
    </xf>
    <xf numFmtId="38" fontId="6" fillId="0" borderId="11" xfId="2" applyFont="1" applyFill="1" applyBorder="1" applyAlignment="1">
      <alignment horizontal="distributed" vertical="center" justifyLastLine="1"/>
    </xf>
    <xf numFmtId="38" fontId="6" fillId="0" borderId="41" xfId="2" applyFont="1" applyFill="1" applyBorder="1" applyAlignment="1">
      <alignment horizontal="distributed" vertical="center" justifyLastLine="1"/>
    </xf>
    <xf numFmtId="38" fontId="6" fillId="0" borderId="7" xfId="2" applyFont="1" applyFill="1" applyBorder="1" applyAlignment="1">
      <alignment horizontal="distributed" vertical="center" justifyLastLine="1"/>
    </xf>
    <xf numFmtId="38" fontId="6" fillId="0" borderId="51" xfId="2" applyFont="1" applyFill="1" applyBorder="1" applyAlignment="1">
      <alignment horizontal="distributed" vertical="center" justifyLastLine="1"/>
    </xf>
    <xf numFmtId="0" fontId="6" fillId="0" borderId="130" xfId="1" applyFont="1" applyFill="1" applyBorder="1" applyAlignment="1">
      <alignment horizontal="distributed" vertical="center" justifyLastLine="1"/>
    </xf>
    <xf numFmtId="0" fontId="6" fillId="0" borderId="129" xfId="1" applyFont="1" applyFill="1" applyBorder="1" applyAlignment="1">
      <alignment horizontal="distributed" vertical="center" justifyLastLine="1"/>
    </xf>
    <xf numFmtId="38" fontId="6" fillId="0" borderId="5" xfId="2" applyFont="1" applyFill="1" applyBorder="1" applyAlignment="1">
      <alignment horizontal="distributed" vertical="center" justifyLastLine="1"/>
    </xf>
    <xf numFmtId="38" fontId="5" fillId="0" borderId="5" xfId="2" applyFont="1" applyFill="1" applyBorder="1" applyAlignment="1">
      <alignment horizontal="distributed" vertical="center" wrapText="1" justifyLastLine="1"/>
    </xf>
    <xf numFmtId="38" fontId="5" fillId="0" borderId="3" xfId="2" applyFont="1" applyFill="1" applyBorder="1" applyAlignment="1">
      <alignment horizontal="distributed" vertical="center" justifyLastLine="1"/>
    </xf>
    <xf numFmtId="38" fontId="5" fillId="0" borderId="103" xfId="2" applyFont="1" applyFill="1" applyBorder="1" applyAlignment="1">
      <alignment horizontal="distributed" vertical="center" justifyLastLine="1"/>
    </xf>
    <xf numFmtId="38" fontId="6" fillId="0" borderId="62" xfId="2" applyFont="1" applyFill="1" applyBorder="1" applyAlignment="1">
      <alignment horizontal="distributed" vertical="center" justifyLastLine="1"/>
    </xf>
    <xf numFmtId="38" fontId="5" fillId="0" borderId="4" xfId="2" applyFont="1" applyFill="1" applyBorder="1" applyAlignment="1">
      <alignment horizontal="distributed" vertical="center" justifyLastLine="1"/>
    </xf>
    <xf numFmtId="38" fontId="5" fillId="0" borderId="4" xfId="2" applyFont="1" applyFill="1" applyBorder="1" applyAlignment="1">
      <alignment horizontal="center" vertical="center"/>
    </xf>
    <xf numFmtId="38" fontId="5" fillId="0" borderId="110" xfId="2" applyFont="1" applyFill="1" applyBorder="1" applyAlignment="1">
      <alignment horizontal="distributed" vertical="center" justifyLastLine="1"/>
    </xf>
    <xf numFmtId="38" fontId="5" fillId="0" borderId="132" xfId="2" applyFont="1" applyFill="1" applyBorder="1" applyAlignment="1">
      <alignment horizontal="distributed" vertical="center" justifyLastLine="1"/>
    </xf>
    <xf numFmtId="38" fontId="5" fillId="0" borderId="131" xfId="2" applyFont="1" applyFill="1" applyBorder="1" applyAlignment="1">
      <alignment horizontal="distributed" vertical="center" justifyLastLine="1"/>
    </xf>
    <xf numFmtId="38" fontId="5" fillId="0" borderId="103" xfId="2" applyFont="1" applyFill="1" applyBorder="1" applyAlignment="1">
      <alignment horizontal="distributed" vertical="center" wrapText="1" justifyLastLine="1" shrinkToFit="1"/>
    </xf>
    <xf numFmtId="38" fontId="5" fillId="0" borderId="3" xfId="2" applyFont="1" applyFill="1" applyBorder="1" applyAlignment="1">
      <alignment vertical="center" wrapText="1" shrinkToFit="1"/>
    </xf>
    <xf numFmtId="38" fontId="5" fillId="0" borderId="103" xfId="2" applyFont="1" applyFill="1" applyBorder="1" applyAlignment="1">
      <alignment vertical="center" wrapText="1" shrinkToFit="1"/>
    </xf>
    <xf numFmtId="38" fontId="5" fillId="0" borderId="3" xfId="2" applyFont="1" applyFill="1" applyBorder="1" applyAlignment="1">
      <alignment vertical="center" wrapText="1"/>
    </xf>
    <xf numFmtId="38" fontId="5" fillId="0" borderId="103" xfId="2" applyFont="1" applyFill="1" applyBorder="1" applyAlignment="1">
      <alignment vertical="center" wrapText="1"/>
    </xf>
    <xf numFmtId="38" fontId="5" fillId="0" borderId="3" xfId="2" applyFont="1" applyFill="1" applyBorder="1" applyAlignment="1">
      <alignment vertical="center"/>
    </xf>
    <xf numFmtId="38" fontId="5" fillId="0" borderId="103" xfId="2" applyFont="1" applyFill="1" applyBorder="1" applyAlignment="1">
      <alignment vertical="center"/>
    </xf>
    <xf numFmtId="49" fontId="65" fillId="0" borderId="4" xfId="0" applyNumberFormat="1" applyFont="1" applyFill="1" applyBorder="1" applyAlignment="1">
      <alignment horizontal="center" vertical="center"/>
    </xf>
    <xf numFmtId="0" fontId="65" fillId="0" borderId="4" xfId="0" applyFont="1" applyFill="1" applyBorder="1" applyAlignment="1">
      <alignment horizontal="center" vertical="center"/>
    </xf>
    <xf numFmtId="202" fontId="65" fillId="0" borderId="195" xfId="2" applyNumberFormat="1" applyFont="1" applyFill="1" applyBorder="1" applyAlignment="1">
      <alignment horizontal="center" vertical="center"/>
    </xf>
    <xf numFmtId="202" fontId="65" fillId="0" borderId="13" xfId="2" applyNumberFormat="1" applyFont="1" applyFill="1" applyBorder="1" applyAlignment="1">
      <alignment horizontal="center" vertical="center"/>
    </xf>
    <xf numFmtId="202" fontId="65" fillId="0" borderId="159" xfId="2" applyNumberFormat="1" applyFont="1" applyFill="1" applyBorder="1" applyAlignment="1">
      <alignment horizontal="center" vertical="center"/>
    </xf>
    <xf numFmtId="202" fontId="65" fillId="0" borderId="210" xfId="2" applyNumberFormat="1" applyFont="1" applyFill="1" applyBorder="1" applyAlignment="1">
      <alignment horizontal="center" vertical="center"/>
    </xf>
    <xf numFmtId="202" fontId="65" fillId="0" borderId="159" xfId="2" quotePrefix="1" applyNumberFormat="1" applyFont="1" applyFill="1" applyBorder="1" applyAlignment="1">
      <alignment horizontal="center" vertical="center"/>
    </xf>
    <xf numFmtId="202" fontId="65" fillId="0" borderId="210" xfId="2" quotePrefix="1" applyNumberFormat="1" applyFont="1" applyFill="1" applyBorder="1" applyAlignment="1">
      <alignment horizontal="center" vertical="center"/>
    </xf>
    <xf numFmtId="202" fontId="65" fillId="0" borderId="195" xfId="0" applyNumberFormat="1" applyFont="1" applyBorder="1" applyAlignment="1">
      <alignment horizontal="center" vertical="center"/>
    </xf>
    <xf numFmtId="202" fontId="65" fillId="0" borderId="13" xfId="0" applyNumberFormat="1" applyFont="1" applyBorder="1" applyAlignment="1">
      <alignment horizontal="center" vertical="center"/>
    </xf>
    <xf numFmtId="49" fontId="6" fillId="0" borderId="4" xfId="0" applyNumberFormat="1" applyFont="1" applyFill="1" applyBorder="1" applyAlignment="1">
      <alignment horizontal="distributed" vertical="center" wrapText="1" justifyLastLine="1"/>
    </xf>
    <xf numFmtId="38" fontId="6" fillId="0" borderId="167" xfId="2" applyFont="1" applyFill="1" applyBorder="1" applyAlignment="1">
      <alignment horizontal="distributed" vertical="center" justifyLastLine="1"/>
    </xf>
    <xf numFmtId="38" fontId="6" fillId="0" borderId="210" xfId="2" applyFont="1" applyFill="1" applyBorder="1" applyAlignment="1">
      <alignment horizontal="distributed" vertical="center" justifyLastLine="1"/>
    </xf>
    <xf numFmtId="49" fontId="6" fillId="0" borderId="4" xfId="0" applyNumberFormat="1" applyFont="1" applyFill="1" applyBorder="1" applyAlignment="1">
      <alignment horizontal="center" vertical="center" wrapText="1" justifyLastLine="1"/>
    </xf>
    <xf numFmtId="49" fontId="6" fillId="0" borderId="4" xfId="0" applyNumberFormat="1" applyFont="1" applyFill="1" applyBorder="1" applyAlignment="1">
      <alignment horizontal="distributed" vertical="center" justifyLastLine="1"/>
    </xf>
    <xf numFmtId="0" fontId="6" fillId="0" borderId="4" xfId="0" applyFont="1" applyFill="1" applyBorder="1" applyAlignment="1">
      <alignment horizontal="distributed" vertical="center" justifyLastLine="1"/>
    </xf>
    <xf numFmtId="38" fontId="6" fillId="0" borderId="5" xfId="2" applyFont="1" applyFill="1" applyBorder="1" applyAlignment="1">
      <alignment horizontal="distributed" vertical="center" wrapText="1"/>
    </xf>
    <xf numFmtId="38" fontId="6" fillId="0" borderId="13" xfId="2" applyFont="1" applyFill="1" applyBorder="1" applyAlignment="1">
      <alignment horizontal="distributed" vertical="center"/>
    </xf>
    <xf numFmtId="38" fontId="6" fillId="0" borderId="5" xfId="2" applyFont="1" applyFill="1" applyBorder="1" applyAlignment="1">
      <alignment horizontal="left" vertical="center" shrinkToFit="1"/>
    </xf>
    <xf numFmtId="38" fontId="6" fillId="0" borderId="13" xfId="2" applyFont="1" applyFill="1" applyBorder="1" applyAlignment="1">
      <alignment horizontal="left" vertical="center" shrinkToFit="1"/>
    </xf>
    <xf numFmtId="57" fontId="6" fillId="0" borderId="5" xfId="1" applyNumberFormat="1" applyFont="1" applyFill="1" applyBorder="1" applyAlignment="1">
      <alignment horizontal="center" vertical="center" shrinkToFit="1"/>
    </xf>
    <xf numFmtId="57" fontId="6" fillId="0" borderId="13" xfId="1" applyNumberFormat="1" applyFont="1" applyFill="1" applyBorder="1" applyAlignment="1">
      <alignment horizontal="center" vertical="center" shrinkToFit="1"/>
    </xf>
    <xf numFmtId="178" fontId="6" fillId="0" borderId="5" xfId="2" applyNumberFormat="1" applyFont="1" applyFill="1" applyBorder="1" applyAlignment="1">
      <alignment horizontal="right" vertical="center"/>
    </xf>
    <xf numFmtId="178" fontId="6" fillId="0" borderId="13" xfId="2" applyNumberFormat="1" applyFont="1" applyFill="1" applyBorder="1" applyAlignment="1">
      <alignment horizontal="right" vertical="center"/>
    </xf>
    <xf numFmtId="38" fontId="6" fillId="0" borderId="5" xfId="2" applyFont="1" applyFill="1" applyBorder="1" applyAlignment="1">
      <alignment horizontal="distributed" vertical="center"/>
    </xf>
    <xf numFmtId="0" fontId="6" fillId="0" borderId="159" xfId="1" applyFont="1" applyFill="1" applyBorder="1" applyAlignment="1">
      <alignment horizontal="distributed" vertical="center" shrinkToFit="1"/>
    </xf>
    <xf numFmtId="0" fontId="6" fillId="0" borderId="160" xfId="1" applyFont="1" applyFill="1" applyBorder="1" applyAlignment="1">
      <alignment horizontal="distributed" vertical="center" shrinkToFit="1"/>
    </xf>
    <xf numFmtId="38" fontId="6" fillId="0" borderId="4" xfId="2" applyFont="1" applyFill="1" applyBorder="1" applyAlignment="1">
      <alignment horizontal="distributed" vertical="center" shrinkToFit="1"/>
    </xf>
    <xf numFmtId="38" fontId="6" fillId="0" borderId="159" xfId="2" applyFont="1" applyFill="1" applyBorder="1" applyAlignment="1">
      <alignment horizontal="distributed" vertical="center" shrinkToFit="1"/>
    </xf>
    <xf numFmtId="38" fontId="6" fillId="0" borderId="160" xfId="2" applyFont="1" applyFill="1" applyBorder="1" applyAlignment="1">
      <alignment horizontal="distributed" vertical="center" shrinkToFit="1"/>
    </xf>
    <xf numFmtId="38" fontId="6" fillId="0" borderId="11" xfId="2" applyFont="1" applyFill="1" applyBorder="1" applyAlignment="1">
      <alignment vertical="center"/>
    </xf>
    <xf numFmtId="38" fontId="6" fillId="0" borderId="7" xfId="2" applyFont="1" applyFill="1" applyBorder="1" applyAlignment="1">
      <alignment vertical="center"/>
    </xf>
    <xf numFmtId="57" fontId="3" fillId="0" borderId="11" xfId="1" applyNumberFormat="1" applyFont="1" applyFill="1" applyBorder="1" applyAlignment="1">
      <alignment horizontal="center" vertical="center"/>
    </xf>
    <xf numFmtId="57" fontId="3" fillId="0" borderId="7" xfId="1" applyNumberFormat="1" applyFont="1" applyFill="1" applyBorder="1" applyAlignment="1">
      <alignment horizontal="center" vertical="center"/>
    </xf>
    <xf numFmtId="178" fontId="6" fillId="0" borderId="11" xfId="2" applyNumberFormat="1" applyFont="1" applyFill="1" applyBorder="1" applyAlignment="1">
      <alignment horizontal="right" vertical="center"/>
    </xf>
    <xf numFmtId="178" fontId="6" fillId="0" borderId="7" xfId="2" applyNumberFormat="1" applyFont="1" applyFill="1" applyBorder="1" applyAlignment="1">
      <alignment horizontal="right" vertical="center"/>
    </xf>
    <xf numFmtId="38" fontId="12" fillId="0" borderId="4" xfId="2" applyFont="1" applyFill="1" applyBorder="1" applyAlignment="1">
      <alignment horizontal="distributed" vertical="center" wrapText="1" justifyLastLine="1" shrinkToFit="1"/>
    </xf>
    <xf numFmtId="38" fontId="5" fillId="0" borderId="4" xfId="2" applyFont="1" applyFill="1" applyBorder="1" applyAlignment="1">
      <alignment horizontal="distributed" vertical="center" wrapText="1" justifyLastLine="1"/>
    </xf>
    <xf numFmtId="38" fontId="12" fillId="0" borderId="159" xfId="2" applyFont="1" applyFill="1" applyBorder="1" applyAlignment="1">
      <alignment horizontal="distributed" vertical="center" justifyLastLine="1"/>
    </xf>
    <xf numFmtId="38" fontId="12" fillId="0" borderId="155" xfId="2" applyFont="1" applyFill="1" applyBorder="1" applyAlignment="1">
      <alignment horizontal="distributed" vertical="center" justifyLastLine="1"/>
    </xf>
    <xf numFmtId="38" fontId="12" fillId="0" borderId="160" xfId="2" applyFont="1" applyFill="1" applyBorder="1" applyAlignment="1">
      <alignment horizontal="distributed" vertical="center" justifyLastLine="1"/>
    </xf>
    <xf numFmtId="38" fontId="6" fillId="0" borderId="159" xfId="2" applyFont="1" applyFill="1" applyBorder="1" applyAlignment="1">
      <alignment vertical="center" wrapText="1" shrinkToFit="1"/>
    </xf>
    <xf numFmtId="38" fontId="6" fillId="0" borderId="160" xfId="2" applyFont="1" applyFill="1" applyBorder="1" applyAlignment="1">
      <alignment vertical="center" wrapText="1" shrinkToFit="1"/>
    </xf>
    <xf numFmtId="38" fontId="5" fillId="0" borderId="11" xfId="2" applyFont="1" applyFill="1" applyBorder="1" applyAlignment="1">
      <alignment horizontal="distributed" vertical="center" justifyLastLine="1"/>
    </xf>
    <xf numFmtId="38" fontId="5" fillId="0" borderId="41" xfId="2" applyFont="1" applyFill="1" applyBorder="1" applyAlignment="1">
      <alignment horizontal="distributed" vertical="center" justifyLastLine="1"/>
    </xf>
    <xf numFmtId="38" fontId="5" fillId="0" borderId="7" xfId="2" applyFont="1" applyFill="1" applyBorder="1" applyAlignment="1">
      <alignment horizontal="distributed" vertical="center" justifyLastLine="1"/>
    </xf>
    <xf numFmtId="38" fontId="5" fillId="0" borderId="51" xfId="2" applyFont="1" applyFill="1" applyBorder="1" applyAlignment="1">
      <alignment horizontal="distributed" vertical="center" justifyLastLine="1"/>
    </xf>
    <xf numFmtId="38" fontId="6" fillId="0" borderId="4" xfId="2" applyFont="1" applyFill="1" applyBorder="1" applyAlignment="1">
      <alignment horizontal="left" vertical="center" wrapText="1"/>
    </xf>
    <xf numFmtId="38" fontId="65" fillId="0" borderId="195" xfId="2" applyFont="1" applyFill="1" applyBorder="1" applyAlignment="1">
      <alignment horizontal="center" vertical="center" shrinkToFit="1"/>
    </xf>
    <xf numFmtId="38" fontId="65" fillId="0" borderId="13" xfId="2" applyFont="1" applyFill="1" applyBorder="1" applyAlignment="1">
      <alignment horizontal="center" vertical="center" shrinkToFit="1"/>
    </xf>
    <xf numFmtId="38" fontId="65" fillId="0" borderId="195" xfId="2" applyFont="1" applyFill="1" applyBorder="1" applyAlignment="1">
      <alignment horizontal="center" vertical="center" wrapText="1" shrinkToFit="1"/>
    </xf>
    <xf numFmtId="38" fontId="65" fillId="0" borderId="13" xfId="2" applyFont="1" applyFill="1" applyBorder="1" applyAlignment="1">
      <alignment horizontal="center" vertical="center" wrapText="1" shrinkToFit="1"/>
    </xf>
    <xf numFmtId="38" fontId="65" fillId="0" borderId="159" xfId="2" applyFont="1" applyFill="1" applyBorder="1" applyAlignment="1">
      <alignment horizontal="center" vertical="center" shrinkToFit="1"/>
    </xf>
    <xf numFmtId="38" fontId="65" fillId="0" borderId="211" xfId="2" applyFont="1" applyFill="1" applyBorder="1" applyAlignment="1">
      <alignment horizontal="center" vertical="center" shrinkToFit="1"/>
    </xf>
    <xf numFmtId="38" fontId="65" fillId="0" borderId="210" xfId="2" applyFont="1" applyFill="1" applyBorder="1" applyAlignment="1">
      <alignment horizontal="center" vertical="center" shrinkToFit="1"/>
    </xf>
    <xf numFmtId="38" fontId="65" fillId="0" borderId="149" xfId="2" applyFont="1" applyFill="1" applyBorder="1" applyAlignment="1">
      <alignment horizontal="center" vertical="center"/>
    </xf>
    <xf numFmtId="38" fontId="65" fillId="0" borderId="150" xfId="2" applyFont="1" applyFill="1" applyBorder="1" applyAlignment="1">
      <alignment horizontal="center" vertical="center"/>
    </xf>
    <xf numFmtId="38" fontId="65" fillId="0" borderId="227" xfId="2" applyFont="1" applyFill="1" applyBorder="1" applyAlignment="1">
      <alignment horizontal="center" vertical="center"/>
    </xf>
    <xf numFmtId="38" fontId="65" fillId="0" borderId="151" xfId="2" applyFont="1" applyFill="1" applyBorder="1" applyAlignment="1">
      <alignment horizontal="center" vertical="center"/>
    </xf>
    <xf numFmtId="178" fontId="17" fillId="0" borderId="4" xfId="2" applyNumberFormat="1" applyFont="1" applyFill="1" applyBorder="1" applyAlignment="1">
      <alignment horizontal="right" vertical="center"/>
    </xf>
    <xf numFmtId="38" fontId="6" fillId="0" borderId="211" xfId="2" applyFont="1" applyFill="1" applyBorder="1" applyAlignment="1">
      <alignment horizontal="distributed" vertical="center" justifyLastLine="1"/>
    </xf>
    <xf numFmtId="38" fontId="5" fillId="0" borderId="3" xfId="2" applyFont="1" applyFill="1" applyBorder="1" applyAlignment="1">
      <alignment horizontal="center" vertical="center" shrinkToFit="1"/>
    </xf>
    <xf numFmtId="38" fontId="5" fillId="0" borderId="103" xfId="2" applyFont="1" applyFill="1" applyBorder="1" applyAlignment="1">
      <alignment horizontal="center" vertical="center" shrinkToFit="1"/>
    </xf>
    <xf numFmtId="178" fontId="5" fillId="0" borderId="3" xfId="2" applyNumberFormat="1" applyFont="1" applyFill="1" applyBorder="1" applyAlignment="1">
      <alignment horizontal="right" vertical="center" shrinkToFit="1"/>
    </xf>
    <xf numFmtId="178" fontId="5" fillId="0" borderId="103" xfId="2" applyNumberFormat="1" applyFont="1" applyFill="1" applyBorder="1" applyAlignment="1">
      <alignment horizontal="right" vertical="center" shrinkToFit="1"/>
    </xf>
    <xf numFmtId="178" fontId="5" fillId="0" borderId="3" xfId="2" applyNumberFormat="1" applyFont="1" applyFill="1" applyBorder="1" applyAlignment="1">
      <alignment horizontal="right" vertical="center"/>
    </xf>
    <xf numFmtId="178" fontId="5" fillId="0" borderId="103" xfId="2" applyNumberFormat="1" applyFont="1" applyFill="1" applyBorder="1" applyAlignment="1">
      <alignment horizontal="right" vertical="center"/>
    </xf>
    <xf numFmtId="38" fontId="5" fillId="0" borderId="11" xfId="2" applyFont="1" applyFill="1" applyBorder="1" applyAlignment="1">
      <alignment horizontal="distributed" vertical="center" wrapText="1" justifyLastLine="1" shrinkToFit="1"/>
    </xf>
    <xf numFmtId="38" fontId="5" fillId="0" borderId="41" xfId="2" applyFont="1" applyFill="1" applyBorder="1" applyAlignment="1">
      <alignment horizontal="distributed" vertical="center" wrapText="1" justifyLastLine="1" shrinkToFit="1"/>
    </xf>
    <xf numFmtId="38" fontId="5" fillId="0" borderId="7" xfId="2" applyFont="1" applyFill="1" applyBorder="1" applyAlignment="1">
      <alignment horizontal="distributed" vertical="center" wrapText="1" justifyLastLine="1" shrinkToFit="1"/>
    </xf>
    <xf numFmtId="38" fontId="5" fillId="0" borderId="51" xfId="2" applyFont="1" applyFill="1" applyBorder="1" applyAlignment="1">
      <alignment horizontal="distributed" vertical="center" wrapText="1" justifyLastLine="1" shrinkToFit="1"/>
    </xf>
    <xf numFmtId="38" fontId="15" fillId="0" borderId="3" xfId="2" applyFont="1" applyFill="1" applyBorder="1" applyAlignment="1">
      <alignment horizontal="distributed" vertical="center" wrapText="1" justifyLastLine="1"/>
    </xf>
    <xf numFmtId="38" fontId="15" fillId="0" borderId="103" xfId="2" applyFont="1" applyFill="1" applyBorder="1" applyAlignment="1">
      <alignment horizontal="distributed" vertical="center" wrapText="1" justifyLastLine="1"/>
    </xf>
    <xf numFmtId="38" fontId="5" fillId="0" borderId="108" xfId="2" applyFont="1" applyFill="1" applyBorder="1" applyAlignment="1">
      <alignment horizontal="distributed" vertical="center" justifyLastLine="1"/>
    </xf>
    <xf numFmtId="38" fontId="5" fillId="0" borderId="103" xfId="2" applyFont="1" applyFill="1" applyBorder="1" applyAlignment="1">
      <alignment horizontal="distributed" vertical="center" justifyLastLine="1" shrinkToFit="1"/>
    </xf>
    <xf numFmtId="38" fontId="5" fillId="0" borderId="3" xfId="2" applyFont="1" applyFill="1" applyBorder="1" applyAlignment="1">
      <alignment horizontal="distributed" vertical="center" justifyLastLine="1" shrinkToFit="1"/>
    </xf>
    <xf numFmtId="188" fontId="5" fillId="0" borderId="3" xfId="2" applyNumberFormat="1" applyFont="1" applyFill="1" applyBorder="1" applyAlignment="1">
      <alignment horizontal="right" vertical="center" shrinkToFit="1"/>
    </xf>
    <xf numFmtId="188" fontId="5" fillId="0" borderId="103" xfId="2" applyNumberFormat="1" applyFont="1" applyFill="1" applyBorder="1" applyAlignment="1">
      <alignment horizontal="right" vertical="center" shrinkToFit="1"/>
    </xf>
    <xf numFmtId="38" fontId="5" fillId="0" borderId="155" xfId="2" applyFont="1" applyFill="1" applyBorder="1" applyAlignment="1">
      <alignment horizontal="distributed" vertical="center" justifyLastLine="1"/>
    </xf>
    <xf numFmtId="38" fontId="5" fillId="0" borderId="4" xfId="2" applyFont="1" applyFill="1" applyBorder="1" applyAlignment="1">
      <alignment vertical="center" shrinkToFit="1"/>
    </xf>
    <xf numFmtId="38" fontId="5" fillId="0" borderId="77" xfId="2" applyFont="1" applyFill="1" applyBorder="1" applyAlignment="1">
      <alignment horizontal="distributed" vertical="center"/>
    </xf>
    <xf numFmtId="38" fontId="5" fillId="0" borderId="68" xfId="2" applyFont="1" applyFill="1" applyBorder="1" applyAlignment="1">
      <alignment horizontal="distributed" vertical="center"/>
    </xf>
    <xf numFmtId="38" fontId="5" fillId="0" borderId="47" xfId="2" applyFont="1" applyFill="1" applyBorder="1" applyAlignment="1">
      <alignment horizontal="distributed" vertical="center"/>
    </xf>
    <xf numFmtId="38" fontId="5" fillId="2" borderId="3" xfId="2" applyFont="1" applyFill="1" applyBorder="1" applyAlignment="1">
      <alignment horizontal="left" vertical="center" wrapText="1" shrinkToFit="1"/>
    </xf>
    <xf numFmtId="38" fontId="5" fillId="2" borderId="103" xfId="2" applyFont="1" applyFill="1" applyBorder="1" applyAlignment="1">
      <alignment horizontal="left" vertical="center" wrapText="1" shrinkToFit="1"/>
    </xf>
    <xf numFmtId="0" fontId="5" fillId="0" borderId="4" xfId="2" applyNumberFormat="1" applyFont="1" applyFill="1" applyBorder="1" applyAlignment="1">
      <alignment vertical="center" wrapText="1" shrinkToFit="1"/>
    </xf>
    <xf numFmtId="38" fontId="5" fillId="0" borderId="4" xfId="2" applyFont="1" applyFill="1" applyBorder="1" applyAlignment="1">
      <alignment horizontal="left" vertical="center" shrinkToFit="1"/>
    </xf>
    <xf numFmtId="38" fontId="5" fillId="0" borderId="77" xfId="2" applyFont="1" applyFill="1" applyBorder="1" applyAlignment="1">
      <alignment horizontal="left" vertical="center" shrinkToFit="1"/>
    </xf>
    <xf numFmtId="38" fontId="5" fillId="0" borderId="47" xfId="2" applyFont="1" applyFill="1" applyBorder="1" applyAlignment="1">
      <alignment horizontal="left" vertical="center" shrinkToFit="1"/>
    </xf>
    <xf numFmtId="0" fontId="92" fillId="0" borderId="4" xfId="0" applyFont="1" applyBorder="1" applyAlignment="1">
      <alignment horizontal="center" vertical="center"/>
    </xf>
    <xf numFmtId="0" fontId="92" fillId="0" borderId="195" xfId="0" applyFont="1" applyBorder="1" applyAlignment="1">
      <alignment horizontal="center" vertical="center"/>
    </xf>
    <xf numFmtId="0" fontId="92" fillId="0" borderId="13" xfId="0" applyFont="1" applyBorder="1" applyAlignment="1">
      <alignment horizontal="center" vertical="center"/>
    </xf>
    <xf numFmtId="0" fontId="92" fillId="0" borderId="159" xfId="0" applyFont="1" applyBorder="1" applyAlignment="1">
      <alignment horizontal="center" vertical="center"/>
    </xf>
    <xf numFmtId="0" fontId="92" fillId="0" borderId="211" xfId="0" applyFont="1" applyBorder="1" applyAlignment="1">
      <alignment horizontal="center" vertical="center"/>
    </xf>
    <xf numFmtId="0" fontId="92" fillId="0" borderId="210" xfId="0" applyFont="1" applyBorder="1" applyAlignment="1">
      <alignment horizontal="center" vertical="center"/>
    </xf>
    <xf numFmtId="179" fontId="65" fillId="0" borderId="4" xfId="2" applyNumberFormat="1" applyFont="1" applyFill="1" applyBorder="1" applyAlignment="1">
      <alignment horizontal="center" vertical="center"/>
    </xf>
    <xf numFmtId="179" fontId="65" fillId="0" borderId="4" xfId="2" quotePrefix="1" applyNumberFormat="1" applyFont="1" applyFill="1" applyBorder="1" applyAlignment="1">
      <alignment horizontal="center" vertical="center"/>
    </xf>
    <xf numFmtId="179" fontId="65" fillId="0" borderId="159" xfId="2" applyNumberFormat="1" applyFont="1" applyFill="1" applyBorder="1" applyAlignment="1">
      <alignment horizontal="center" vertical="center"/>
    </xf>
    <xf numFmtId="179" fontId="65" fillId="0" borderId="211" xfId="2" applyNumberFormat="1" applyFont="1" applyFill="1" applyBorder="1" applyAlignment="1">
      <alignment horizontal="center" vertical="center"/>
    </xf>
    <xf numFmtId="179" fontId="65" fillId="0" borderId="210" xfId="2" applyNumberFormat="1" applyFont="1" applyFill="1" applyBorder="1" applyAlignment="1">
      <alignment horizontal="center" vertical="center"/>
    </xf>
    <xf numFmtId="179" fontId="65" fillId="0" borderId="4" xfId="18" applyNumberFormat="1" applyFont="1" applyFill="1" applyBorder="1" applyAlignment="1">
      <alignment horizontal="center" vertical="center" shrinkToFit="1"/>
    </xf>
    <xf numFmtId="179" fontId="65" fillId="0" borderId="195" xfId="2" applyNumberFormat="1" applyFont="1" applyFill="1" applyBorder="1" applyAlignment="1">
      <alignment horizontal="center" vertical="center" wrapText="1"/>
    </xf>
    <xf numFmtId="179" fontId="65" fillId="0" borderId="13" xfId="2" applyNumberFormat="1" applyFont="1" applyFill="1" applyBorder="1" applyAlignment="1">
      <alignment horizontal="center" vertical="center" wrapText="1"/>
    </xf>
    <xf numFmtId="179" fontId="65" fillId="0" borderId="195" xfId="2" quotePrefix="1" applyNumberFormat="1" applyFont="1" applyFill="1" applyBorder="1" applyAlignment="1">
      <alignment horizontal="center" vertical="center" wrapText="1"/>
    </xf>
    <xf numFmtId="179" fontId="65" fillId="0" borderId="13" xfId="2" quotePrefix="1" applyNumberFormat="1" applyFont="1" applyFill="1" applyBorder="1" applyAlignment="1">
      <alignment horizontal="center" vertical="center" wrapText="1"/>
    </xf>
    <xf numFmtId="179" fontId="65" fillId="0" borderId="195" xfId="18" applyNumberFormat="1" applyFont="1" applyFill="1" applyBorder="1" applyAlignment="1">
      <alignment horizontal="center" vertical="center" wrapText="1" shrinkToFit="1"/>
    </xf>
    <xf numFmtId="179" fontId="65" fillId="0" borderId="13" xfId="18" applyNumberFormat="1" applyFont="1" applyFill="1" applyBorder="1" applyAlignment="1">
      <alignment horizontal="center" vertical="center" wrapText="1" shrinkToFit="1"/>
    </xf>
    <xf numFmtId="179" fontId="65" fillId="0" borderId="159" xfId="2" applyNumberFormat="1" applyFont="1" applyFill="1" applyBorder="1" applyAlignment="1">
      <alignment horizontal="center" vertical="center" wrapText="1"/>
    </xf>
    <xf numFmtId="179" fontId="65" fillId="0" borderId="210" xfId="2" applyNumberFormat="1" applyFont="1" applyFill="1" applyBorder="1" applyAlignment="1">
      <alignment horizontal="center" vertical="center" wrapText="1"/>
    </xf>
    <xf numFmtId="179" fontId="65" fillId="0" borderId="195" xfId="2" applyNumberFormat="1" applyFont="1" applyFill="1" applyBorder="1" applyAlignment="1">
      <alignment horizontal="center" vertical="center"/>
    </xf>
    <xf numFmtId="179" fontId="65" fillId="0" borderId="12" xfId="2" applyNumberFormat="1" applyFont="1" applyFill="1" applyBorder="1" applyAlignment="1">
      <alignment horizontal="center" vertical="center"/>
    </xf>
    <xf numFmtId="179" fontId="65" fillId="0" borderId="13" xfId="2" applyNumberFormat="1" applyFont="1" applyFill="1" applyBorder="1" applyAlignment="1">
      <alignment horizontal="center" vertical="center"/>
    </xf>
    <xf numFmtId="179" fontId="65" fillId="0" borderId="159" xfId="2" quotePrefix="1" applyNumberFormat="1" applyFont="1" applyFill="1" applyBorder="1" applyAlignment="1">
      <alignment horizontal="center" vertical="center"/>
    </xf>
    <xf numFmtId="179" fontId="65" fillId="0" borderId="210" xfId="2" quotePrefix="1" applyNumberFormat="1" applyFont="1" applyFill="1" applyBorder="1" applyAlignment="1">
      <alignment horizontal="center" vertical="center"/>
    </xf>
    <xf numFmtId="179" fontId="65" fillId="0" borderId="4" xfId="2" applyNumberFormat="1" applyFont="1" applyFill="1" applyBorder="1" applyAlignment="1">
      <alignment horizontal="center" vertical="center" wrapText="1"/>
    </xf>
    <xf numFmtId="179" fontId="65" fillId="0" borderId="4" xfId="18" applyNumberFormat="1" applyFont="1" applyFill="1" applyBorder="1" applyAlignment="1">
      <alignment horizontal="center" vertical="center" wrapText="1" shrinkToFit="1"/>
    </xf>
    <xf numFmtId="179" fontId="65" fillId="0" borderId="4" xfId="2" quotePrefix="1" applyNumberFormat="1" applyFont="1" applyFill="1" applyBorder="1" applyAlignment="1">
      <alignment horizontal="center" vertical="center" wrapText="1"/>
    </xf>
    <xf numFmtId="179" fontId="65" fillId="0" borderId="211" xfId="2" quotePrefix="1" applyNumberFormat="1" applyFont="1" applyFill="1" applyBorder="1" applyAlignment="1">
      <alignment horizontal="center" vertical="center"/>
    </xf>
    <xf numFmtId="38" fontId="5" fillId="0" borderId="5" xfId="2" applyFont="1" applyFill="1" applyBorder="1" applyAlignment="1">
      <alignment horizontal="distributed" vertical="center"/>
    </xf>
    <xf numFmtId="38" fontId="5" fillId="0" borderId="13" xfId="2" applyFont="1" applyFill="1" applyBorder="1" applyAlignment="1">
      <alignment horizontal="distributed" vertical="center"/>
    </xf>
    <xf numFmtId="0" fontId="6" fillId="0" borderId="4" xfId="1" applyFont="1" applyFill="1" applyBorder="1" applyAlignment="1">
      <alignment horizontal="distributed" vertical="center" wrapText="1" justifyLastLine="1"/>
    </xf>
    <xf numFmtId="38" fontId="5" fillId="0" borderId="4" xfId="2" applyFont="1" applyFill="1" applyBorder="1" applyAlignment="1">
      <alignment horizontal="center" vertical="center" wrapText="1" shrinkToFit="1"/>
    </xf>
    <xf numFmtId="179" fontId="6" fillId="0" borderId="4" xfId="13" applyNumberFormat="1" applyFont="1" applyFill="1" applyBorder="1" applyAlignment="1">
      <alignment vertical="center"/>
    </xf>
    <xf numFmtId="0" fontId="5" fillId="0" borderId="4" xfId="2" applyNumberFormat="1" applyFont="1" applyFill="1" applyBorder="1" applyAlignment="1">
      <alignment horizontal="distributed" vertical="center"/>
    </xf>
    <xf numFmtId="38" fontId="5" fillId="0" borderId="4" xfId="2" applyFont="1" applyFill="1" applyBorder="1" applyAlignment="1">
      <alignment horizontal="distributed" vertical="center" wrapText="1" indent="1"/>
    </xf>
    <xf numFmtId="38" fontId="6" fillId="0" borderId="159" xfId="2" applyFont="1" applyFill="1" applyBorder="1" applyAlignment="1">
      <alignment horizontal="distributed" vertical="center" wrapText="1" justifyLastLine="1"/>
    </xf>
    <xf numFmtId="38" fontId="6" fillId="0" borderId="160" xfId="2" applyFont="1" applyFill="1" applyBorder="1" applyAlignment="1">
      <alignment horizontal="distributed" vertical="center" wrapText="1" justifyLastLine="1"/>
    </xf>
    <xf numFmtId="38" fontId="15" fillId="0" borderId="4" xfId="2" applyFont="1" applyFill="1" applyBorder="1" applyAlignment="1">
      <alignment horizontal="distributed" vertical="center"/>
    </xf>
    <xf numFmtId="38" fontId="12" fillId="0" borderId="159" xfId="2" applyFont="1" applyFill="1" applyBorder="1" applyAlignment="1">
      <alignment horizontal="distributed" vertical="center" wrapText="1" justifyLastLine="1"/>
    </xf>
    <xf numFmtId="38" fontId="12" fillId="0" borderId="160" xfId="2" applyFont="1" applyFill="1" applyBorder="1" applyAlignment="1">
      <alignment horizontal="distributed" vertical="center" wrapText="1" justifyLastLine="1"/>
    </xf>
    <xf numFmtId="38" fontId="5" fillId="0" borderId="167" xfId="2" applyFont="1" applyFill="1" applyBorder="1" applyAlignment="1">
      <alignment horizontal="distributed" vertical="center" wrapText="1"/>
    </xf>
    <xf numFmtId="38" fontId="5" fillId="0" borderId="230" xfId="2" applyFont="1" applyFill="1" applyBorder="1" applyAlignment="1">
      <alignment horizontal="distributed" vertical="center" wrapText="1"/>
    </xf>
    <xf numFmtId="38" fontId="5" fillId="0" borderId="210" xfId="2" applyFont="1" applyFill="1" applyBorder="1" applyAlignment="1">
      <alignment horizontal="distributed" vertical="center" wrapText="1"/>
    </xf>
    <xf numFmtId="0" fontId="5" fillId="0" borderId="159" xfId="1" applyFont="1" applyFill="1" applyBorder="1" applyAlignment="1">
      <alignment horizontal="distributed" vertical="center" wrapText="1"/>
    </xf>
    <xf numFmtId="0" fontId="5" fillId="0" borderId="155" xfId="1" applyFont="1" applyFill="1" applyBorder="1" applyAlignment="1">
      <alignment horizontal="distributed" vertical="center" wrapText="1"/>
    </xf>
    <xf numFmtId="0" fontId="5" fillId="0" borderId="159" xfId="1" applyFont="1" applyFill="1" applyBorder="1" applyAlignment="1">
      <alignment horizontal="distributed" vertical="center" justifyLastLine="1"/>
    </xf>
    <xf numFmtId="0" fontId="5" fillId="0" borderId="155" xfId="1" applyFont="1" applyFill="1" applyBorder="1" applyAlignment="1">
      <alignment horizontal="distributed" vertical="center" justifyLastLine="1"/>
    </xf>
    <xf numFmtId="0" fontId="5" fillId="0" borderId="160" xfId="1" applyFont="1" applyFill="1" applyBorder="1" applyAlignment="1">
      <alignment horizontal="distributed" vertical="center" justifyLastLine="1"/>
    </xf>
    <xf numFmtId="38" fontId="6" fillId="0" borderId="5" xfId="2" applyFont="1" applyFill="1" applyBorder="1" applyAlignment="1">
      <alignment horizontal="distributed" vertical="center" wrapText="1" shrinkToFit="1"/>
    </xf>
    <xf numFmtId="38" fontId="6" fillId="0" borderId="12" xfId="2" applyFont="1" applyFill="1" applyBorder="1" applyAlignment="1">
      <alignment horizontal="distributed" vertical="center" wrapText="1" shrinkToFit="1"/>
    </xf>
    <xf numFmtId="38" fontId="6" fillId="0" borderId="13" xfId="2" applyFont="1" applyFill="1" applyBorder="1" applyAlignment="1">
      <alignment horizontal="distributed" vertical="center" wrapText="1" shrinkToFit="1"/>
    </xf>
    <xf numFmtId="38" fontId="5" fillId="0" borderId="159" xfId="2" applyFont="1" applyFill="1" applyBorder="1" applyAlignment="1">
      <alignment vertical="center"/>
    </xf>
    <xf numFmtId="38" fontId="5" fillId="0" borderId="160" xfId="2" applyFont="1" applyFill="1" applyBorder="1" applyAlignment="1">
      <alignment vertical="center"/>
    </xf>
    <xf numFmtId="0" fontId="6" fillId="0" borderId="4" xfId="1" applyFont="1" applyFill="1" applyBorder="1" applyAlignment="1">
      <alignment horizontal="distributed" vertical="center" wrapText="1" shrinkToFit="1"/>
    </xf>
    <xf numFmtId="0" fontId="5" fillId="0" borderId="159" xfId="1" applyFont="1" applyFill="1" applyBorder="1" applyAlignment="1">
      <alignment horizontal="distributed" vertical="center"/>
    </xf>
    <xf numFmtId="0" fontId="5" fillId="0" borderId="155" xfId="1" applyFont="1" applyFill="1" applyBorder="1" applyAlignment="1">
      <alignment horizontal="distributed" vertical="center"/>
    </xf>
    <xf numFmtId="49" fontId="65" fillId="0" borderId="4" xfId="2" quotePrefix="1" applyNumberFormat="1" applyFont="1" applyFill="1" applyBorder="1" applyAlignment="1">
      <alignment horizontal="center" vertical="center"/>
    </xf>
    <xf numFmtId="38" fontId="48" fillId="5" borderId="0" xfId="2" applyFont="1" applyFill="1" applyAlignment="1">
      <alignment horizontal="left" vertical="center"/>
    </xf>
    <xf numFmtId="0" fontId="32" fillId="0" borderId="93" xfId="1" applyFont="1" applyFill="1" applyBorder="1" applyAlignment="1">
      <alignment horizontal="distributed" vertical="center" justifyLastLine="1"/>
    </xf>
    <xf numFmtId="38" fontId="7" fillId="0" borderId="94" xfId="2" applyFont="1" applyFill="1" applyBorder="1" applyAlignment="1">
      <alignment horizontal="left" vertical="center"/>
    </xf>
    <xf numFmtId="0" fontId="18" fillId="0" borderId="93" xfId="1" applyFont="1" applyFill="1" applyBorder="1" applyAlignment="1">
      <alignment horizontal="left" vertical="center"/>
    </xf>
    <xf numFmtId="0" fontId="6" fillId="0" borderId="4" xfId="1" applyFont="1" applyFill="1" applyBorder="1" applyAlignment="1">
      <alignment horizontal="distributed" vertical="center" justifyLastLine="1" shrinkToFit="1"/>
    </xf>
    <xf numFmtId="0" fontId="5" fillId="0" borderId="159" xfId="1" applyFont="1" applyFill="1" applyBorder="1" applyAlignment="1">
      <alignment horizontal="distributed" vertical="center" shrinkToFit="1"/>
    </xf>
    <xf numFmtId="0" fontId="5" fillId="0" borderId="155" xfId="1" applyFont="1" applyFill="1" applyBorder="1" applyAlignment="1">
      <alignment horizontal="distributed" vertical="center" shrinkToFit="1"/>
    </xf>
    <xf numFmtId="0" fontId="5" fillId="0" borderId="160" xfId="1" applyFont="1" applyFill="1" applyBorder="1" applyAlignment="1">
      <alignment horizontal="distributed" vertical="center" shrinkToFit="1"/>
    </xf>
    <xf numFmtId="0" fontId="6" fillId="0" borderId="4" xfId="1" applyFont="1" applyFill="1" applyBorder="1" applyAlignment="1">
      <alignment vertical="center"/>
    </xf>
    <xf numFmtId="0" fontId="12" fillId="0" borderId="159" xfId="1" applyFont="1" applyFill="1" applyBorder="1" applyAlignment="1">
      <alignment horizontal="distributed" vertical="center" shrinkToFit="1"/>
    </xf>
    <xf numFmtId="0" fontId="12" fillId="0" borderId="155" xfId="1" applyFont="1" applyFill="1" applyBorder="1" applyAlignment="1">
      <alignment horizontal="distributed" vertical="center" shrinkToFit="1"/>
    </xf>
    <xf numFmtId="0" fontId="12" fillId="0" borderId="160" xfId="1" applyFont="1" applyFill="1" applyBorder="1" applyAlignment="1">
      <alignment horizontal="distributed" vertical="center" shrinkToFit="1"/>
    </xf>
    <xf numFmtId="0" fontId="6" fillId="0" borderId="4" xfId="1" applyFont="1" applyFill="1" applyBorder="1" applyAlignment="1">
      <alignment horizontal="distributed" vertical="center" wrapText="1"/>
    </xf>
    <xf numFmtId="0" fontId="6" fillId="0" borderId="159" xfId="1" applyFont="1" applyFill="1" applyBorder="1" applyAlignment="1">
      <alignment horizontal="distributed" vertical="center" justifyLastLine="1" shrinkToFit="1"/>
    </xf>
    <xf numFmtId="0" fontId="6" fillId="0" borderId="155" xfId="1" applyFont="1" applyFill="1" applyBorder="1" applyAlignment="1">
      <alignment horizontal="distributed" vertical="center" justifyLastLine="1" shrinkToFit="1"/>
    </xf>
    <xf numFmtId="0" fontId="6" fillId="0" borderId="160" xfId="1" applyFont="1" applyFill="1" applyBorder="1" applyAlignment="1">
      <alignment horizontal="distributed" vertical="center" justifyLastLine="1" shrinkToFit="1"/>
    </xf>
    <xf numFmtId="0" fontId="6" fillId="0" borderId="3" xfId="1" applyFont="1" applyFill="1" applyBorder="1" applyAlignment="1">
      <alignment vertical="center" shrinkToFit="1"/>
    </xf>
    <xf numFmtId="0" fontId="6" fillId="0" borderId="108" xfId="1" applyFont="1" applyFill="1" applyBorder="1" applyAlignment="1">
      <alignment vertical="center" shrinkToFit="1"/>
    </xf>
    <xf numFmtId="0" fontId="12" fillId="0" borderId="4" xfId="1" applyFont="1" applyFill="1" applyBorder="1" applyAlignment="1">
      <alignment horizontal="distributed" vertical="center" shrinkToFit="1"/>
    </xf>
    <xf numFmtId="0" fontId="7" fillId="0" borderId="3" xfId="1" applyFont="1" applyFill="1" applyBorder="1" applyAlignment="1">
      <alignment vertical="center" shrinkToFit="1"/>
    </xf>
    <xf numFmtId="0" fontId="7" fillId="0" borderId="108" xfId="1" applyFont="1" applyFill="1" applyBorder="1" applyAlignment="1">
      <alignment vertical="center" shrinkToFit="1"/>
    </xf>
    <xf numFmtId="0" fontId="6" fillId="0" borderId="4" xfId="1" applyFont="1" applyFill="1" applyBorder="1" applyAlignment="1">
      <alignment horizontal="left" vertical="center"/>
    </xf>
    <xf numFmtId="38" fontId="6" fillId="0" borderId="77" xfId="2" applyFont="1" applyFill="1" applyBorder="1" applyAlignment="1">
      <alignment horizontal="center" vertical="center" wrapText="1" justifyLastLine="1"/>
    </xf>
    <xf numFmtId="38" fontId="6" fillId="0" borderId="47" xfId="2" applyFont="1" applyFill="1" applyBorder="1" applyAlignment="1">
      <alignment horizontal="center" vertical="center" justifyLastLine="1"/>
    </xf>
    <xf numFmtId="38" fontId="12" fillId="0" borderId="77" xfId="2" applyFont="1" applyFill="1" applyBorder="1" applyAlignment="1">
      <alignment horizontal="distributed" vertical="center" wrapText="1" justifyLastLine="1"/>
    </xf>
    <xf numFmtId="38" fontId="12" fillId="0" borderId="47" xfId="2" applyFont="1" applyFill="1" applyBorder="1" applyAlignment="1">
      <alignment horizontal="distributed" vertical="center" justifyLastLine="1"/>
    </xf>
    <xf numFmtId="38" fontId="6" fillId="0" borderId="101" xfId="2" applyFont="1" applyFill="1" applyBorder="1" applyAlignment="1">
      <alignment horizontal="distributed" vertical="center"/>
    </xf>
    <xf numFmtId="38" fontId="6" fillId="0" borderId="100" xfId="2" applyFont="1" applyFill="1" applyBorder="1" applyAlignment="1">
      <alignment horizontal="distributed" vertical="center"/>
    </xf>
    <xf numFmtId="38" fontId="6" fillId="0" borderId="54" xfId="2" applyFont="1" applyFill="1" applyBorder="1" applyAlignment="1">
      <alignment horizontal="distributed" vertical="center" justifyLastLine="1"/>
    </xf>
    <xf numFmtId="38" fontId="6" fillId="0" borderId="77" xfId="2" applyFont="1" applyFill="1" applyBorder="1" applyAlignment="1">
      <alignment horizontal="distributed" vertical="center"/>
    </xf>
    <xf numFmtId="38" fontId="6" fillId="0" borderId="68" xfId="2" applyFont="1" applyFill="1" applyBorder="1" applyAlignment="1">
      <alignment horizontal="distributed" vertical="center"/>
    </xf>
    <xf numFmtId="38" fontId="6" fillId="0" borderId="47" xfId="2" applyFont="1" applyFill="1" applyBorder="1" applyAlignment="1">
      <alignment horizontal="distributed" vertical="center"/>
    </xf>
    <xf numFmtId="38" fontId="6" fillId="0" borderId="58" xfId="2" applyFont="1" applyFill="1" applyBorder="1" applyAlignment="1">
      <alignment horizontal="distributed" vertical="center" justifyLastLine="1"/>
    </xf>
    <xf numFmtId="6" fontId="6" fillId="0" borderId="3" xfId="4" applyFont="1" applyFill="1" applyBorder="1" applyAlignment="1">
      <alignment horizontal="distributed" vertical="center" justifyLastLine="1"/>
    </xf>
    <xf numFmtId="6" fontId="6" fillId="0" borderId="108" xfId="4" applyFont="1" applyFill="1" applyBorder="1" applyAlignment="1">
      <alignment horizontal="distributed" vertical="center" justifyLastLine="1"/>
    </xf>
    <xf numFmtId="38" fontId="65" fillId="0" borderId="12" xfId="2" applyFont="1" applyFill="1" applyBorder="1" applyAlignment="1">
      <alignment horizontal="center" vertical="center"/>
    </xf>
    <xf numFmtId="38" fontId="65" fillId="0" borderId="195" xfId="2" applyFont="1" applyFill="1" applyBorder="1" applyAlignment="1">
      <alignment horizontal="center" vertical="center" wrapText="1"/>
    </xf>
    <xf numFmtId="38" fontId="65" fillId="0" borderId="13" xfId="2" applyFont="1" applyFill="1" applyBorder="1" applyAlignment="1">
      <alignment horizontal="center" vertical="center" wrapText="1"/>
    </xf>
    <xf numFmtId="38" fontId="65" fillId="0" borderId="230" xfId="2" applyFont="1" applyFill="1" applyBorder="1" applyAlignment="1">
      <alignment horizontal="center" vertical="center"/>
    </xf>
    <xf numFmtId="0" fontId="65" fillId="0" borderId="4" xfId="0" applyFont="1" applyBorder="1" applyAlignment="1">
      <alignment horizontal="center" vertical="center"/>
    </xf>
    <xf numFmtId="38" fontId="65" fillId="0" borderId="4" xfId="18" applyNumberFormat="1" applyFont="1" applyFill="1" applyBorder="1" applyAlignment="1">
      <alignment horizontal="center" vertical="center" shrinkToFit="1"/>
    </xf>
    <xf numFmtId="38" fontId="6" fillId="0" borderId="4" xfId="2" applyFont="1" applyFill="1" applyBorder="1" applyAlignment="1">
      <alignment horizontal="center" vertical="center" textRotation="255"/>
    </xf>
    <xf numFmtId="38" fontId="6" fillId="0" borderId="104" xfId="2" applyFont="1" applyFill="1" applyBorder="1" applyAlignment="1">
      <alignment horizontal="distributed" vertical="center"/>
    </xf>
    <xf numFmtId="0" fontId="6" fillId="0" borderId="104" xfId="1" applyFont="1" applyFill="1" applyBorder="1" applyAlignment="1">
      <alignment horizontal="distributed" vertical="center"/>
    </xf>
    <xf numFmtId="38" fontId="6" fillId="0" borderId="11" xfId="2" applyNumberFormat="1" applyFont="1" applyFill="1" applyBorder="1" applyAlignment="1">
      <alignment horizontal="center" vertical="center"/>
    </xf>
    <xf numFmtId="0" fontId="6" fillId="0" borderId="41" xfId="2" applyNumberFormat="1" applyFont="1" applyFill="1" applyBorder="1" applyAlignment="1">
      <alignment horizontal="center" vertical="center"/>
    </xf>
    <xf numFmtId="38" fontId="12" fillId="0" borderId="50" xfId="2" applyFont="1" applyFill="1" applyBorder="1" applyAlignment="1">
      <alignment vertical="center"/>
    </xf>
    <xf numFmtId="0" fontId="53" fillId="0" borderId="49" xfId="1" applyFont="1" applyBorder="1" applyAlignment="1">
      <alignment vertical="center"/>
    </xf>
    <xf numFmtId="38" fontId="6" fillId="0" borderId="104" xfId="2" applyNumberFormat="1" applyFont="1" applyFill="1" applyBorder="1" applyAlignment="1">
      <alignment horizontal="center" vertical="center"/>
    </xf>
    <xf numFmtId="0" fontId="6" fillId="0" borderId="103" xfId="2" applyNumberFormat="1" applyFont="1" applyFill="1" applyBorder="1" applyAlignment="1">
      <alignment horizontal="center" vertical="center"/>
    </xf>
    <xf numFmtId="38" fontId="12" fillId="0" borderId="90" xfId="2" applyFont="1" applyFill="1" applyBorder="1" applyAlignment="1">
      <alignment horizontal="left" vertical="center" wrapText="1"/>
    </xf>
    <xf numFmtId="0" fontId="3" fillId="0" borderId="90" xfId="1" applyBorder="1" applyAlignment="1">
      <alignment horizontal="left" vertical="center"/>
    </xf>
    <xf numFmtId="38" fontId="6" fillId="0" borderId="10" xfId="2" applyFont="1" applyFill="1" applyBorder="1" applyAlignment="1">
      <alignment horizontal="distributed" vertical="center" justifyLastLine="1"/>
    </xf>
    <xf numFmtId="38" fontId="6" fillId="0" borderId="6" xfId="2" applyFont="1" applyFill="1" applyBorder="1" applyAlignment="1">
      <alignment horizontal="distributed" vertical="center" justifyLastLine="1"/>
    </xf>
    <xf numFmtId="38" fontId="6" fillId="0" borderId="4" xfId="63" applyFont="1" applyFill="1" applyBorder="1" applyAlignment="1">
      <alignment horizontal="center" vertical="center" shrinkToFit="1"/>
    </xf>
    <xf numFmtId="38" fontId="5" fillId="0" borderId="195" xfId="2" applyFont="1" applyFill="1" applyBorder="1" applyAlignment="1">
      <alignment horizontal="center" vertical="center" wrapText="1"/>
    </xf>
    <xf numFmtId="38" fontId="5" fillId="0" borderId="13" xfId="2" applyFont="1" applyFill="1" applyBorder="1" applyAlignment="1">
      <alignment horizontal="center" vertical="center" wrapText="1"/>
    </xf>
    <xf numFmtId="38" fontId="5" fillId="0" borderId="167" xfId="2" applyFont="1" applyFill="1" applyBorder="1" applyAlignment="1">
      <alignment horizontal="center" vertical="center"/>
    </xf>
    <xf numFmtId="38" fontId="15" fillId="0" borderId="4" xfId="63" applyFont="1" applyFill="1" applyBorder="1" applyAlignment="1">
      <alignment horizontal="distributed" vertical="center" wrapText="1" justifyLastLine="1"/>
    </xf>
    <xf numFmtId="38" fontId="15" fillId="0" borderId="4" xfId="63" applyFont="1" applyFill="1" applyBorder="1" applyAlignment="1">
      <alignment horizontal="distributed" vertical="center" justifyLastLine="1"/>
    </xf>
    <xf numFmtId="38" fontId="5" fillId="0" borderId="4" xfId="63" applyFont="1" applyFill="1" applyBorder="1" applyAlignment="1">
      <alignment horizontal="center" vertical="center" justifyLastLine="1"/>
    </xf>
    <xf numFmtId="38" fontId="5" fillId="0" borderId="4" xfId="63" applyFont="1" applyFill="1" applyBorder="1" applyAlignment="1">
      <alignment horizontal="distributed" vertical="center" justifyLastLine="1"/>
    </xf>
    <xf numFmtId="38" fontId="12" fillId="0" borderId="4" xfId="63" applyFont="1" applyFill="1" applyBorder="1" applyAlignment="1">
      <alignment horizontal="distributed" vertical="center" wrapText="1" justifyLastLine="1"/>
    </xf>
    <xf numFmtId="38" fontId="12" fillId="0" borderId="4" xfId="63" applyFont="1" applyFill="1" applyBorder="1" applyAlignment="1">
      <alignment horizontal="distributed" vertical="center" justifyLastLine="1"/>
    </xf>
    <xf numFmtId="38" fontId="17" fillId="0" borderId="4" xfId="2" applyFont="1" applyFill="1" applyBorder="1" applyAlignment="1">
      <alignment vertical="center" shrinkToFit="1"/>
    </xf>
    <xf numFmtId="38" fontId="17" fillId="0" borderId="4" xfId="2" applyFont="1" applyFill="1" applyBorder="1" applyAlignment="1">
      <alignment horizontal="distributed" vertical="center"/>
    </xf>
    <xf numFmtId="38" fontId="17" fillId="0" borderId="4" xfId="2" applyFont="1" applyFill="1" applyBorder="1" applyAlignment="1">
      <alignment horizontal="distributed"/>
    </xf>
    <xf numFmtId="38" fontId="17" fillId="0" borderId="4" xfId="2" applyFont="1" applyFill="1" applyBorder="1" applyAlignment="1">
      <alignment horizontal="distributed" vertical="center" shrinkToFit="1"/>
    </xf>
    <xf numFmtId="38" fontId="16" fillId="0" borderId="4" xfId="2" applyFont="1" applyFill="1" applyBorder="1" applyAlignment="1">
      <alignment horizontal="distributed" vertical="center" shrinkToFit="1"/>
    </xf>
    <xf numFmtId="38" fontId="54" fillId="0" borderId="4" xfId="2" applyFont="1" applyFill="1" applyBorder="1" applyAlignment="1">
      <alignment horizontal="distributed" vertical="center" wrapText="1"/>
    </xf>
    <xf numFmtId="6" fontId="17" fillId="0" borderId="4" xfId="8" applyFont="1" applyFill="1" applyBorder="1" applyAlignment="1">
      <alignment vertical="center" shrinkToFit="1"/>
    </xf>
    <xf numFmtId="38" fontId="7" fillId="0" borderId="4" xfId="2" applyFont="1" applyFill="1" applyBorder="1" applyAlignment="1">
      <alignment horizontal="center" vertical="distributed" textRotation="255" justifyLastLine="1"/>
    </xf>
    <xf numFmtId="184" fontId="17" fillId="0" borderId="109" xfId="2" applyNumberFormat="1" applyFont="1" applyFill="1" applyBorder="1" applyAlignment="1">
      <alignment horizontal="distributed" vertical="center" wrapText="1" justifyLastLine="1" shrinkToFit="1"/>
    </xf>
    <xf numFmtId="184" fontId="17" fillId="0" borderId="106" xfId="2" applyNumberFormat="1" applyFont="1" applyFill="1" applyBorder="1" applyAlignment="1">
      <alignment horizontal="distributed" vertical="center" wrapText="1" justifyLastLine="1" shrinkToFit="1"/>
    </xf>
    <xf numFmtId="184" fontId="17" fillId="0" borderId="109" xfId="2" applyNumberFormat="1" applyFont="1" applyFill="1" applyBorder="1" applyAlignment="1">
      <alignment horizontal="distributed" vertical="center" wrapText="1" shrinkToFit="1"/>
    </xf>
    <xf numFmtId="184" fontId="17" fillId="0" borderId="106" xfId="2" applyNumberFormat="1" applyFont="1" applyFill="1" applyBorder="1" applyAlignment="1">
      <alignment horizontal="distributed" vertical="center" wrapText="1" shrinkToFit="1"/>
    </xf>
    <xf numFmtId="38" fontId="70" fillId="0" borderId="0" xfId="2" applyNumberFormat="1" applyFont="1" applyFill="1" applyAlignment="1">
      <alignment vertical="center"/>
    </xf>
    <xf numFmtId="184" fontId="17" fillId="0" borderId="109" xfId="2" applyNumberFormat="1" applyFont="1" applyFill="1" applyBorder="1" applyAlignment="1">
      <alignment horizontal="distributed" vertical="center" shrinkToFit="1"/>
    </xf>
    <xf numFmtId="184" fontId="17" fillId="0" borderId="106" xfId="2" applyNumberFormat="1" applyFont="1" applyFill="1" applyBorder="1" applyAlignment="1">
      <alignment horizontal="distributed" vertical="center" shrinkToFit="1"/>
    </xf>
    <xf numFmtId="0" fontId="17" fillId="0" borderId="104" xfId="1" applyNumberFormat="1" applyFont="1" applyFill="1" applyBorder="1" applyAlignment="1">
      <alignment horizontal="distributed" vertical="center" shrinkToFit="1"/>
    </xf>
    <xf numFmtId="0" fontId="17" fillId="0" borderId="103" xfId="1" applyNumberFormat="1" applyFont="1" applyFill="1" applyBorder="1" applyAlignment="1">
      <alignment horizontal="distributed" vertical="center" shrinkToFit="1"/>
    </xf>
    <xf numFmtId="38" fontId="7" fillId="0" borderId="109" xfId="2" applyFont="1" applyFill="1" applyBorder="1" applyAlignment="1">
      <alignment horizontal="distributed" vertical="center" justifyLastLine="1"/>
    </xf>
    <xf numFmtId="38" fontId="7" fillId="0" borderId="106" xfId="2" applyFont="1" applyFill="1" applyBorder="1" applyAlignment="1">
      <alignment horizontal="distributed" vertical="center" justifyLastLine="1"/>
    </xf>
    <xf numFmtId="0" fontId="5" fillId="0" borderId="104" xfId="1" applyFont="1" applyFill="1" applyBorder="1" applyAlignment="1" applyProtection="1">
      <alignment horizontal="distributed" vertical="center" shrinkToFit="1"/>
      <protection locked="0"/>
    </xf>
    <xf numFmtId="0" fontId="5" fillId="0" borderId="103" xfId="1" applyFont="1" applyFill="1" applyBorder="1" applyAlignment="1" applyProtection="1">
      <alignment horizontal="distributed" vertical="center" shrinkToFit="1"/>
      <protection locked="0"/>
    </xf>
    <xf numFmtId="184" fontId="17" fillId="0" borderId="104" xfId="2" applyNumberFormat="1" applyFont="1" applyFill="1" applyBorder="1" applyAlignment="1">
      <alignment horizontal="distributed" vertical="center" shrinkToFit="1"/>
    </xf>
    <xf numFmtId="184" fontId="17" fillId="0" borderId="103" xfId="2" applyNumberFormat="1" applyFont="1" applyFill="1" applyBorder="1" applyAlignment="1">
      <alignment horizontal="distributed" vertical="center" shrinkToFit="1"/>
    </xf>
    <xf numFmtId="38" fontId="16" fillId="0" borderId="109" xfId="2" applyFont="1" applyFill="1" applyBorder="1" applyAlignment="1">
      <alignment horizontal="distributed" vertical="center" justifyLastLine="1"/>
    </xf>
    <xf numFmtId="38" fontId="16" fillId="0" borderId="106" xfId="2" applyFont="1" applyFill="1" applyBorder="1" applyAlignment="1">
      <alignment horizontal="distributed" vertical="center" justifyLastLine="1"/>
    </xf>
    <xf numFmtId="0" fontId="23" fillId="0" borderId="235" xfId="1" applyFont="1" applyFill="1" applyBorder="1" applyAlignment="1">
      <alignment horizontal="distributed" vertical="center"/>
    </xf>
    <xf numFmtId="0" fontId="23" fillId="0" borderId="210" xfId="1" applyFont="1" applyFill="1" applyBorder="1" applyAlignment="1">
      <alignment horizontal="distributed" vertical="center"/>
    </xf>
    <xf numFmtId="38" fontId="56" fillId="0" borderId="235" xfId="2" applyFont="1" applyFill="1" applyBorder="1" applyAlignment="1">
      <alignment horizontal="distributed" vertical="center"/>
    </xf>
    <xf numFmtId="38" fontId="56" fillId="0" borderId="242" xfId="2" applyFont="1" applyFill="1" applyBorder="1" applyAlignment="1">
      <alignment horizontal="distributed" vertical="center"/>
    </xf>
    <xf numFmtId="38" fontId="5" fillId="0" borderId="4" xfId="2" applyFont="1" applyFill="1" applyBorder="1" applyAlignment="1">
      <alignment vertical="center" wrapText="1"/>
    </xf>
    <xf numFmtId="38" fontId="6" fillId="0" borderId="4" xfId="2" applyFont="1" applyFill="1" applyBorder="1" applyAlignment="1">
      <alignment vertical="center"/>
    </xf>
    <xf numFmtId="38" fontId="6" fillId="0" borderId="66" xfId="2" applyFont="1" applyFill="1" applyBorder="1" applyAlignment="1">
      <alignment horizontal="center" vertical="distributed" textRotation="255" justifyLastLine="1"/>
    </xf>
    <xf numFmtId="38" fontId="6" fillId="0" borderId="101" xfId="2" applyFont="1" applyFill="1" applyBorder="1" applyAlignment="1">
      <alignment horizontal="center" vertical="distributed" textRotation="255" justifyLastLine="1"/>
    </xf>
    <xf numFmtId="38" fontId="6" fillId="0" borderId="229" xfId="2" applyFont="1" applyFill="1" applyBorder="1" applyAlignment="1">
      <alignment horizontal="center" vertical="distributed" textRotation="255" justifyLastLine="1"/>
    </xf>
    <xf numFmtId="38" fontId="6" fillId="0" borderId="0" xfId="2" applyFont="1" applyFill="1" applyBorder="1" applyAlignment="1">
      <alignment horizontal="left" vertical="center"/>
    </xf>
    <xf numFmtId="38" fontId="39" fillId="5" borderId="0" xfId="2" applyFont="1" applyFill="1" applyBorder="1" applyAlignment="1">
      <alignment vertical="center" shrinkToFit="1"/>
    </xf>
    <xf numFmtId="38" fontId="6" fillId="0" borderId="4" xfId="2" applyFont="1" applyFill="1" applyBorder="1" applyAlignment="1">
      <alignment vertical="center" wrapText="1"/>
    </xf>
    <xf numFmtId="38" fontId="6" fillId="0" borderId="4" xfId="2" applyFont="1" applyFill="1" applyBorder="1" applyAlignment="1">
      <alignment vertical="center" shrinkToFit="1"/>
    </xf>
    <xf numFmtId="38" fontId="6" fillId="0" borderId="231" xfId="2" applyFont="1" applyFill="1" applyBorder="1" applyAlignment="1">
      <alignment horizontal="left" vertical="center" wrapText="1" shrinkToFit="1"/>
    </xf>
    <xf numFmtId="38" fontId="6" fillId="0" borderId="156" xfId="2" applyFont="1" applyFill="1" applyBorder="1" applyAlignment="1">
      <alignment horizontal="left" vertical="center" wrapText="1" shrinkToFit="1"/>
    </xf>
    <xf numFmtId="38" fontId="6" fillId="0" borderId="232" xfId="2" applyFont="1" applyFill="1" applyBorder="1" applyAlignment="1">
      <alignment horizontal="left" vertical="center" wrapText="1" shrinkToFit="1"/>
    </xf>
    <xf numFmtId="38" fontId="6" fillId="0" borderId="130" xfId="2" applyFont="1" applyFill="1" applyBorder="1" applyAlignment="1">
      <alignment horizontal="left" vertical="center" wrapText="1" shrinkToFit="1"/>
    </xf>
    <xf numFmtId="38" fontId="6" fillId="0" borderId="228" xfId="2" applyFont="1" applyFill="1" applyBorder="1" applyAlignment="1">
      <alignment horizontal="left" vertical="center" wrapText="1" shrinkToFit="1"/>
    </xf>
    <xf numFmtId="38" fontId="6" fillId="0" borderId="129" xfId="2" applyFont="1" applyFill="1" applyBorder="1" applyAlignment="1">
      <alignment horizontal="left" vertical="center" wrapText="1" shrinkToFit="1"/>
    </xf>
    <xf numFmtId="38" fontId="6" fillId="0" borderId="167" xfId="2" applyFont="1" applyFill="1" applyBorder="1" applyAlignment="1">
      <alignment horizontal="center" vertical="center"/>
    </xf>
    <xf numFmtId="38" fontId="6" fillId="0" borderId="230" xfId="2" applyFont="1" applyFill="1" applyBorder="1" applyAlignment="1">
      <alignment horizontal="center" vertical="center"/>
    </xf>
    <xf numFmtId="179" fontId="6" fillId="0" borderId="167" xfId="2" applyNumberFormat="1" applyFont="1" applyFill="1" applyBorder="1" applyAlignment="1">
      <alignment horizontal="right" vertical="center"/>
    </xf>
    <xf numFmtId="179" fontId="6" fillId="0" borderId="230" xfId="2" applyNumberFormat="1" applyFont="1" applyFill="1" applyBorder="1" applyAlignment="1">
      <alignment horizontal="right" vertical="center"/>
    </xf>
    <xf numFmtId="38" fontId="6" fillId="0" borderId="167" xfId="2" applyFont="1" applyFill="1" applyBorder="1" applyAlignment="1">
      <alignment horizontal="distributed" vertical="center"/>
    </xf>
    <xf numFmtId="38" fontId="6" fillId="0" borderId="230" xfId="2" applyFont="1" applyFill="1" applyBorder="1" applyAlignment="1">
      <alignment horizontal="distributed" vertical="center"/>
    </xf>
    <xf numFmtId="38" fontId="6" fillId="0" borderId="4" xfId="2" applyFont="1" applyFill="1" applyBorder="1" applyAlignment="1">
      <alignment horizontal="left" vertical="center" shrinkToFit="1"/>
    </xf>
    <xf numFmtId="57" fontId="6" fillId="0" borderId="4" xfId="2" applyNumberFormat="1" applyFont="1" applyFill="1" applyBorder="1" applyAlignment="1">
      <alignment horizontal="left" vertical="center" shrinkToFit="1"/>
    </xf>
    <xf numFmtId="38" fontId="6" fillId="0" borderId="4" xfId="2" applyFont="1" applyFill="1" applyBorder="1" applyAlignment="1">
      <alignment horizontal="left" vertical="center" wrapText="1" shrinkToFit="1"/>
    </xf>
    <xf numFmtId="38" fontId="6" fillId="0" borderId="210" xfId="2" applyFont="1" applyFill="1" applyBorder="1" applyAlignment="1">
      <alignment horizontal="distributed" vertical="center"/>
    </xf>
    <xf numFmtId="38" fontId="6" fillId="0" borderId="167" xfId="2" applyFont="1" applyFill="1" applyBorder="1" applyAlignment="1">
      <alignment vertical="center" wrapText="1"/>
    </xf>
    <xf numFmtId="38" fontId="6" fillId="0" borderId="211" xfId="2" applyFont="1" applyFill="1" applyBorder="1" applyAlignment="1">
      <alignment vertical="center" wrapText="1"/>
    </xf>
    <xf numFmtId="38" fontId="6" fillId="0" borderId="167" xfId="2" applyFont="1" applyFill="1" applyBorder="1" applyAlignment="1">
      <alignment vertical="center"/>
    </xf>
    <xf numFmtId="38" fontId="6" fillId="0" borderId="211" xfId="2" applyFont="1" applyFill="1" applyBorder="1" applyAlignment="1">
      <alignment vertical="center"/>
    </xf>
    <xf numFmtId="38" fontId="6" fillId="0" borderId="167" xfId="2" applyFont="1" applyFill="1" applyBorder="1" applyAlignment="1">
      <alignment vertical="center" shrinkToFit="1"/>
    </xf>
    <xf numFmtId="38" fontId="6" fillId="0" borderId="211" xfId="2" applyFont="1" applyFill="1" applyBorder="1" applyAlignment="1">
      <alignment vertical="center" shrinkToFit="1"/>
    </xf>
    <xf numFmtId="38" fontId="5" fillId="0" borderId="167" xfId="2" applyFont="1" applyFill="1" applyBorder="1" applyAlignment="1">
      <alignment vertical="center" wrapText="1"/>
    </xf>
    <xf numFmtId="38" fontId="5" fillId="0" borderId="211" xfId="2" applyFont="1" applyFill="1" applyBorder="1" applyAlignment="1">
      <alignment vertical="center" wrapText="1"/>
    </xf>
    <xf numFmtId="38" fontId="6" fillId="0" borderId="230" xfId="2" applyFont="1" applyFill="1" applyBorder="1" applyAlignment="1">
      <alignment horizontal="left" vertical="center"/>
    </xf>
    <xf numFmtId="38" fontId="6" fillId="0" borderId="4" xfId="2" applyFont="1" applyFill="1" applyBorder="1" applyAlignment="1">
      <alignment horizontal="center" vertical="distributed" textRotation="255" justifyLastLine="1"/>
    </xf>
    <xf numFmtId="184" fontId="65" fillId="0" borderId="4" xfId="2" applyNumberFormat="1" applyFont="1" applyFill="1" applyBorder="1" applyAlignment="1">
      <alignment horizontal="center" vertical="center" shrinkToFit="1"/>
    </xf>
    <xf numFmtId="38" fontId="6" fillId="0" borderId="221" xfId="2" applyFont="1" applyFill="1" applyBorder="1" applyAlignment="1">
      <alignment horizontal="distributed" vertical="center"/>
    </xf>
    <xf numFmtId="38" fontId="6" fillId="0" borderId="216" xfId="2" applyFont="1" applyFill="1" applyBorder="1" applyAlignment="1">
      <alignment horizontal="distributed" vertical="center"/>
    </xf>
    <xf numFmtId="179" fontId="6" fillId="0" borderId="4" xfId="2" applyNumberFormat="1" applyFont="1" applyFill="1" applyBorder="1" applyAlignment="1">
      <alignment horizontal="right" vertical="center"/>
    </xf>
    <xf numFmtId="179" fontId="6" fillId="0" borderId="4" xfId="2" applyNumberFormat="1" applyFont="1" applyFill="1" applyBorder="1" applyAlignment="1">
      <alignment horizontal="right" vertical="center" shrinkToFit="1"/>
    </xf>
    <xf numFmtId="0" fontId="17" fillId="0" borderId="195" xfId="1" applyFont="1" applyFill="1" applyBorder="1" applyAlignment="1">
      <alignment horizontal="distributed" vertical="center" wrapText="1" shrinkToFit="1"/>
    </xf>
    <xf numFmtId="0" fontId="17" fillId="0" borderId="13" xfId="1" applyFont="1" applyFill="1" applyBorder="1" applyAlignment="1">
      <alignment horizontal="distributed" vertical="center" shrinkToFit="1"/>
    </xf>
    <xf numFmtId="0" fontId="7" fillId="0" borderId="167" xfId="1" applyFont="1" applyFill="1" applyBorder="1" applyAlignment="1">
      <alignment horizontal="distributed" vertical="center" justifyLastLine="1"/>
    </xf>
    <xf numFmtId="0" fontId="7" fillId="0" borderId="210" xfId="1" applyFont="1" applyFill="1" applyBorder="1" applyAlignment="1">
      <alignment horizontal="distributed" vertical="center" justifyLastLine="1"/>
    </xf>
    <xf numFmtId="0" fontId="7" fillId="0" borderId="167" xfId="1" applyFont="1" applyFill="1" applyBorder="1" applyAlignment="1">
      <alignment horizontal="distributed" vertical="center"/>
    </xf>
    <xf numFmtId="0" fontId="7" fillId="0" borderId="210" xfId="1" applyFont="1" applyFill="1" applyBorder="1" applyAlignment="1">
      <alignment horizontal="distributed" vertical="center"/>
    </xf>
    <xf numFmtId="0" fontId="7" fillId="0" borderId="4" xfId="1" applyFont="1" applyFill="1" applyBorder="1" applyAlignment="1">
      <alignment horizontal="center" vertical="center"/>
    </xf>
    <xf numFmtId="0" fontId="45" fillId="0" borderId="50" xfId="1" applyFont="1" applyFill="1" applyBorder="1" applyAlignment="1">
      <alignment vertical="center"/>
    </xf>
    <xf numFmtId="0" fontId="45" fillId="0" borderId="49" xfId="1" applyFont="1" applyFill="1" applyBorder="1" applyAlignment="1">
      <alignment vertical="center"/>
    </xf>
    <xf numFmtId="0" fontId="65" fillId="0" borderId="167" xfId="1" applyFont="1" applyFill="1" applyBorder="1" applyAlignment="1">
      <alignment horizontal="center" vertical="center"/>
    </xf>
    <xf numFmtId="0" fontId="65" fillId="0" borderId="230" xfId="1" applyFont="1" applyFill="1" applyBorder="1" applyAlignment="1">
      <alignment horizontal="center" vertical="center"/>
    </xf>
    <xf numFmtId="0" fontId="65" fillId="0" borderId="210" xfId="1" applyFont="1" applyFill="1" applyBorder="1" applyAlignment="1">
      <alignment horizontal="center" vertical="center"/>
    </xf>
    <xf numFmtId="210" fontId="23" fillId="0" borderId="167" xfId="1" applyNumberFormat="1" applyFont="1" applyFill="1" applyBorder="1" applyAlignment="1">
      <alignment horizontal="right" vertical="center"/>
    </xf>
    <xf numFmtId="210" fontId="23" fillId="0" borderId="210" xfId="1" applyNumberFormat="1" applyFont="1" applyFill="1" applyBorder="1" applyAlignment="1">
      <alignment horizontal="right" vertical="center"/>
    </xf>
    <xf numFmtId="190" fontId="5" fillId="0" borderId="4" xfId="1" applyNumberFormat="1" applyFont="1" applyFill="1" applyBorder="1" applyAlignment="1">
      <alignment horizontal="center" vertical="center" wrapText="1"/>
    </xf>
    <xf numFmtId="0" fontId="5" fillId="0" borderId="211" xfId="1" applyFont="1" applyFill="1" applyBorder="1" applyAlignment="1">
      <alignment horizontal="distributed" vertical="center" justifyLastLine="1" shrinkToFit="1"/>
    </xf>
    <xf numFmtId="0" fontId="12" fillId="0" borderId="4" xfId="1" applyFont="1" applyFill="1" applyBorder="1" applyAlignment="1">
      <alignment horizontal="center" vertical="center" wrapText="1"/>
    </xf>
    <xf numFmtId="210" fontId="23" fillId="0" borderId="4" xfId="1" applyNumberFormat="1" applyFont="1" applyFill="1" applyBorder="1" applyAlignment="1">
      <alignment horizontal="right" vertical="center"/>
    </xf>
    <xf numFmtId="0" fontId="23" fillId="0" borderId="4" xfId="1" applyFont="1" applyFill="1" applyBorder="1" applyAlignment="1">
      <alignment horizontal="center" vertical="center"/>
    </xf>
    <xf numFmtId="0" fontId="5" fillId="0" borderId="7" xfId="1" applyFont="1" applyFill="1" applyBorder="1" applyAlignment="1">
      <alignment horizontal="distributed" vertical="center" shrinkToFit="1"/>
    </xf>
    <xf numFmtId="0" fontId="5" fillId="0" borderId="6" xfId="1" applyFont="1" applyFill="1" applyBorder="1" applyAlignment="1">
      <alignment horizontal="distributed" vertical="center" shrinkToFit="1"/>
    </xf>
    <xf numFmtId="0" fontId="5" fillId="0" borderId="11" xfId="1" applyFont="1" applyFill="1" applyBorder="1" applyAlignment="1">
      <alignment horizontal="distributed" vertical="center" shrinkToFit="1"/>
    </xf>
    <xf numFmtId="0" fontId="5" fillId="0" borderId="10" xfId="1" applyFont="1" applyFill="1" applyBorder="1" applyAlignment="1">
      <alignment horizontal="distributed" vertical="center" shrinkToFit="1"/>
    </xf>
    <xf numFmtId="0" fontId="5" fillId="0" borderId="108" xfId="1" applyFont="1" applyFill="1" applyBorder="1" applyAlignment="1">
      <alignment horizontal="left" vertical="center" shrinkToFit="1"/>
    </xf>
    <xf numFmtId="0" fontId="5" fillId="0" borderId="103" xfId="1" applyFont="1" applyFill="1" applyBorder="1" applyAlignment="1">
      <alignment horizontal="left" vertical="center" shrinkToFit="1"/>
    </xf>
    <xf numFmtId="0" fontId="5" fillId="0" borderId="3" xfId="1" applyFont="1" applyFill="1" applyBorder="1" applyAlignment="1">
      <alignment horizontal="center" vertical="center"/>
    </xf>
    <xf numFmtId="0" fontId="5" fillId="0" borderId="108" xfId="1" applyFont="1" applyFill="1" applyBorder="1" applyAlignment="1">
      <alignment horizontal="center" vertical="center"/>
    </xf>
    <xf numFmtId="0" fontId="5" fillId="0" borderId="103" xfId="1" applyFont="1" applyFill="1" applyBorder="1" applyAlignment="1">
      <alignment horizontal="center" vertical="center"/>
    </xf>
    <xf numFmtId="0" fontId="12" fillId="0" borderId="118" xfId="1" applyFont="1" applyFill="1" applyBorder="1" applyAlignment="1">
      <alignment horizontal="left" vertical="center" wrapText="1"/>
    </xf>
    <xf numFmtId="0" fontId="12" fillId="0" borderId="117" xfId="1" applyFont="1" applyFill="1" applyBorder="1" applyAlignment="1">
      <alignment horizontal="left" vertical="center" wrapText="1"/>
    </xf>
    <xf numFmtId="0" fontId="12" fillId="0" borderId="116" xfId="1" applyFont="1" applyFill="1" applyBorder="1" applyAlignment="1">
      <alignment horizontal="left" vertical="center" wrapText="1"/>
    </xf>
    <xf numFmtId="0" fontId="12" fillId="0" borderId="115" xfId="1" applyFont="1" applyFill="1" applyBorder="1" applyAlignment="1">
      <alignment horizontal="left" vertical="center" wrapText="1"/>
    </xf>
    <xf numFmtId="0" fontId="12" fillId="0" borderId="114" xfId="1" applyFont="1" applyFill="1" applyBorder="1" applyAlignment="1">
      <alignment horizontal="left" vertical="center" wrapText="1"/>
    </xf>
    <xf numFmtId="0" fontId="12" fillId="0" borderId="113" xfId="1" applyFont="1" applyFill="1" applyBorder="1" applyAlignment="1">
      <alignment horizontal="left" vertical="center" wrapText="1"/>
    </xf>
    <xf numFmtId="0" fontId="12" fillId="0" borderId="90" xfId="1" applyFont="1" applyFill="1" applyBorder="1" applyAlignment="1">
      <alignment wrapText="1"/>
    </xf>
    <xf numFmtId="0" fontId="12" fillId="0" borderId="119" xfId="1" applyFont="1" applyFill="1" applyBorder="1" applyAlignment="1">
      <alignment wrapText="1"/>
    </xf>
    <xf numFmtId="0" fontId="12" fillId="0" borderId="119" xfId="1" applyFont="1" applyFill="1" applyBorder="1" applyAlignment="1"/>
    <xf numFmtId="0" fontId="5" fillId="0" borderId="9" xfId="1" applyFont="1" applyFill="1" applyBorder="1" applyAlignment="1">
      <alignment horizontal="distributed" vertical="center" shrinkToFit="1"/>
    </xf>
    <xf numFmtId="0" fontId="5" fillId="0" borderId="0" xfId="1" applyFont="1" applyFill="1" applyBorder="1" applyAlignment="1">
      <alignment horizontal="distributed" vertical="center" shrinkToFit="1"/>
    </xf>
    <xf numFmtId="0" fontId="12" fillId="0" borderId="90" xfId="1" applyFont="1" applyFill="1" applyBorder="1" applyAlignment="1">
      <alignment horizontal="left" vertical="center"/>
    </xf>
    <xf numFmtId="0" fontId="5" fillId="0" borderId="3" xfId="1" applyFont="1" applyFill="1" applyBorder="1" applyAlignment="1">
      <alignment horizontal="distributed" vertical="center" shrinkToFit="1"/>
    </xf>
    <xf numFmtId="0" fontId="5" fillId="0" borderId="108" xfId="1" applyFont="1" applyFill="1" applyBorder="1" applyAlignment="1">
      <alignment horizontal="distributed" vertical="center" shrinkToFit="1"/>
    </xf>
    <xf numFmtId="0" fontId="12" fillId="0" borderId="50" xfId="1" applyFont="1" applyFill="1" applyBorder="1" applyAlignment="1">
      <alignment horizontal="left" vertical="center"/>
    </xf>
    <xf numFmtId="0" fontId="12" fillId="0" borderId="81" xfId="1" applyFont="1" applyFill="1" applyBorder="1" applyAlignment="1">
      <alignment horizontal="left" vertical="center"/>
    </xf>
    <xf numFmtId="0" fontId="12" fillId="0" borderId="49" xfId="1" applyFont="1" applyFill="1" applyBorder="1" applyAlignment="1">
      <alignment horizontal="left" vertical="center"/>
    </xf>
    <xf numFmtId="0" fontId="65" fillId="0" borderId="4" xfId="1" applyFont="1" applyFill="1" applyBorder="1" applyAlignment="1">
      <alignment horizontal="center" vertical="center" wrapText="1"/>
    </xf>
    <xf numFmtId="38" fontId="65" fillId="0" borderId="233" xfId="2" applyFont="1" applyFill="1" applyBorder="1" applyAlignment="1">
      <alignment horizontal="center" vertical="center" wrapText="1"/>
    </xf>
    <xf numFmtId="38" fontId="65" fillId="0" borderId="167" xfId="2" applyFont="1" applyFill="1" applyBorder="1" applyAlignment="1">
      <alignment horizontal="center" vertical="center" shrinkToFit="1"/>
    </xf>
    <xf numFmtId="38" fontId="6" fillId="0" borderId="121" xfId="2" applyFont="1" applyFill="1" applyBorder="1" applyAlignment="1">
      <alignment horizontal="right" vertical="center"/>
    </xf>
    <xf numFmtId="38" fontId="6" fillId="0" borderId="120" xfId="2" applyFont="1" applyFill="1" applyBorder="1" applyAlignment="1">
      <alignment horizontal="right" vertical="center"/>
    </xf>
    <xf numFmtId="38" fontId="6" fillId="0" borderId="62" xfId="2" applyFont="1" applyFill="1" applyBorder="1" applyAlignment="1">
      <alignment horizontal="distributed" vertical="center"/>
    </xf>
    <xf numFmtId="38" fontId="6" fillId="0" borderId="60" xfId="2" applyFont="1" applyFill="1" applyBorder="1" applyAlignment="1">
      <alignment horizontal="distributed" vertical="center"/>
    </xf>
    <xf numFmtId="0" fontId="5" fillId="0" borderId="4" xfId="1" applyFont="1" applyFill="1" applyBorder="1" applyAlignment="1">
      <alignment horizontal="distributed" vertical="center" wrapText="1" justifyLastLine="1" shrinkToFit="1"/>
    </xf>
    <xf numFmtId="38" fontId="6" fillId="0" borderId="230" xfId="2" applyFont="1" applyFill="1" applyBorder="1" applyAlignment="1">
      <alignment horizontal="distributed" vertical="center" justifyLastLine="1"/>
    </xf>
    <xf numFmtId="40" fontId="5" fillId="0" borderId="4" xfId="2" applyNumberFormat="1" applyFont="1" applyFill="1" applyBorder="1" applyAlignment="1">
      <alignment horizontal="distributed" vertical="center" wrapText="1" justifyLastLine="1"/>
    </xf>
    <xf numFmtId="38" fontId="6" fillId="0" borderId="4" xfId="2" applyFont="1" applyFill="1" applyBorder="1" applyAlignment="1">
      <alignment horizontal="distributed" vertical="center" wrapText="1"/>
    </xf>
    <xf numFmtId="38" fontId="6" fillId="0" borderId="4" xfId="2" applyFont="1" applyFill="1" applyBorder="1" applyAlignment="1">
      <alignment horizontal="distributed" vertical="center" wrapText="1" shrinkToFit="1"/>
    </xf>
    <xf numFmtId="38" fontId="12" fillId="0" borderId="4" xfId="2" applyFont="1" applyFill="1" applyBorder="1" applyAlignment="1">
      <alignment horizontal="distributed" vertical="center" wrapText="1" shrinkToFit="1"/>
    </xf>
    <xf numFmtId="38" fontId="5" fillId="0" borderId="78" xfId="2" applyFont="1" applyFill="1" applyBorder="1" applyAlignment="1">
      <alignment horizontal="distributed" vertical="center"/>
    </xf>
    <xf numFmtId="38" fontId="5" fillId="0" borderId="57" xfId="2" applyFont="1" applyFill="1" applyBorder="1" applyAlignment="1">
      <alignment horizontal="distributed" vertical="center"/>
    </xf>
    <xf numFmtId="38" fontId="5" fillId="0" borderId="111" xfId="2" applyFont="1" applyFill="1" applyBorder="1" applyAlignment="1">
      <alignment horizontal="distributed" vertical="center"/>
    </xf>
    <xf numFmtId="38" fontId="5" fillId="0" borderId="123" xfId="2" applyFont="1" applyFill="1" applyBorder="1" applyAlignment="1">
      <alignment horizontal="distributed" vertical="center"/>
    </xf>
    <xf numFmtId="38" fontId="5" fillId="0" borderId="65" xfId="2" applyFont="1" applyFill="1" applyBorder="1" applyAlignment="1">
      <alignment horizontal="distributed" vertical="center" wrapText="1"/>
    </xf>
    <xf numFmtId="38" fontId="5" fillId="0" borderId="89" xfId="2" applyFont="1" applyFill="1" applyBorder="1" applyAlignment="1">
      <alignment horizontal="distributed" vertical="center" wrapText="1"/>
    </xf>
    <xf numFmtId="38" fontId="5" fillId="0" borderId="122" xfId="2" applyFont="1" applyFill="1" applyBorder="1" applyAlignment="1">
      <alignment horizontal="distributed" vertical="center" wrapText="1"/>
    </xf>
    <xf numFmtId="38" fontId="5" fillId="0" borderId="41" xfId="2" applyFont="1" applyFill="1" applyBorder="1" applyAlignment="1">
      <alignment horizontal="distributed" vertical="center"/>
    </xf>
    <xf numFmtId="0" fontId="5" fillId="0" borderId="51" xfId="1" applyFont="1" applyFill="1" applyBorder="1" applyAlignment="1">
      <alignment horizontal="distributed" vertical="center"/>
    </xf>
    <xf numFmtId="38" fontId="6" fillId="0" borderId="5" xfId="2" applyFont="1" applyFill="1" applyBorder="1" applyAlignment="1">
      <alignment horizontal="center" vertical="distributed" textRotation="255" justifyLastLine="1"/>
    </xf>
    <xf numFmtId="38" fontId="6" fillId="0" borderId="165" xfId="2" applyFont="1" applyFill="1" applyBorder="1" applyAlignment="1">
      <alignment horizontal="right" vertical="center"/>
    </xf>
    <xf numFmtId="38" fontId="6" fillId="0" borderId="166" xfId="2" applyFont="1" applyFill="1" applyBorder="1" applyAlignment="1">
      <alignment horizontal="right" vertical="center"/>
    </xf>
    <xf numFmtId="38" fontId="17" fillId="0" borderId="167" xfId="2" applyFont="1" applyFill="1" applyBorder="1" applyAlignment="1">
      <alignment horizontal="right" vertical="center" shrinkToFit="1"/>
    </xf>
    <xf numFmtId="38" fontId="17" fillId="0" borderId="210" xfId="2" applyFont="1" applyFill="1" applyBorder="1" applyAlignment="1">
      <alignment horizontal="right" vertical="center" shrinkToFit="1"/>
    </xf>
    <xf numFmtId="38" fontId="17" fillId="0" borderId="90" xfId="2" applyFont="1" applyFill="1" applyBorder="1" applyAlignment="1">
      <alignment horizontal="left" vertical="center" wrapText="1" indent="1"/>
    </xf>
    <xf numFmtId="38" fontId="17" fillId="0" borderId="90" xfId="2" applyFont="1" applyFill="1" applyBorder="1" applyAlignment="1">
      <alignment horizontal="left" vertical="center" indent="1"/>
    </xf>
    <xf numFmtId="38" fontId="17" fillId="0" borderId="5" xfId="2" applyFont="1" applyFill="1" applyBorder="1" applyAlignment="1">
      <alignment horizontal="distributed" vertical="center" justifyLastLine="1"/>
    </xf>
    <xf numFmtId="38" fontId="17" fillId="0" borderId="13" xfId="2" applyFont="1" applyFill="1" applyBorder="1" applyAlignment="1">
      <alignment horizontal="distributed" vertical="center" justifyLastLine="1"/>
    </xf>
    <xf numFmtId="38" fontId="17" fillId="0" borderId="231" xfId="2" applyFont="1" applyFill="1" applyBorder="1" applyAlignment="1">
      <alignment horizontal="center" vertical="center" wrapText="1" justifyLastLine="1"/>
    </xf>
    <xf numFmtId="38" fontId="17" fillId="0" borderId="232" xfId="2" applyFont="1" applyFill="1" applyBorder="1" applyAlignment="1">
      <alignment horizontal="center" vertical="center" wrapText="1" justifyLastLine="1"/>
    </xf>
    <xf numFmtId="38" fontId="17" fillId="0" borderId="130" xfId="2" applyFont="1" applyFill="1" applyBorder="1" applyAlignment="1">
      <alignment horizontal="center" vertical="center" wrapText="1" justifyLastLine="1"/>
    </xf>
    <xf numFmtId="38" fontId="17" fillId="0" borderId="129" xfId="2" applyFont="1" applyFill="1" applyBorder="1" applyAlignment="1">
      <alignment horizontal="center" vertical="center" wrapText="1" justifyLastLine="1"/>
    </xf>
    <xf numFmtId="38" fontId="16" fillId="0" borderId="4" xfId="2" applyFont="1" applyFill="1" applyBorder="1" applyAlignment="1">
      <alignment horizontal="distributed" vertical="center"/>
    </xf>
    <xf numFmtId="38" fontId="17" fillId="0" borderId="231" xfId="2" applyFont="1" applyFill="1" applyBorder="1" applyAlignment="1">
      <alignment horizontal="center" vertical="center" justifyLastLine="1" shrinkToFit="1"/>
    </xf>
    <xf numFmtId="38" fontId="17" fillId="0" borderId="232" xfId="2" applyFont="1" applyFill="1" applyBorder="1" applyAlignment="1">
      <alignment horizontal="center" vertical="center" justifyLastLine="1" shrinkToFit="1"/>
    </xf>
    <xf numFmtId="38" fontId="17" fillId="0" borderId="130" xfId="2" applyFont="1" applyFill="1" applyBorder="1" applyAlignment="1">
      <alignment horizontal="center" vertical="center" justifyLastLine="1" shrinkToFit="1"/>
    </xf>
    <xf numFmtId="38" fontId="17" fillId="0" borderId="129" xfId="2" applyFont="1" applyFill="1" applyBorder="1" applyAlignment="1">
      <alignment horizontal="center" vertical="center" justifyLastLine="1" shrinkToFit="1"/>
    </xf>
    <xf numFmtId="38" fontId="17" fillId="0" borderId="159" xfId="2" applyFont="1" applyFill="1" applyBorder="1" applyAlignment="1">
      <alignment horizontal="distributed" vertical="center" justifyLastLine="1"/>
    </xf>
    <xf numFmtId="38" fontId="17" fillId="0" borderId="155" xfId="2" applyFont="1" applyFill="1" applyBorder="1" applyAlignment="1">
      <alignment horizontal="distributed" vertical="center" justifyLastLine="1"/>
    </xf>
    <xf numFmtId="38" fontId="17" fillId="0" borderId="160" xfId="2" applyFont="1" applyFill="1" applyBorder="1" applyAlignment="1">
      <alignment horizontal="distributed" vertical="center" justifyLastLine="1"/>
    </xf>
    <xf numFmtId="38" fontId="17" fillId="0" borderId="159" xfId="2" applyFont="1" applyFill="1" applyBorder="1" applyAlignment="1">
      <alignment horizontal="distributed" vertical="center"/>
    </xf>
    <xf numFmtId="38" fontId="17" fillId="0" borderId="155" xfId="2" applyFont="1" applyFill="1" applyBorder="1" applyAlignment="1">
      <alignment horizontal="distributed" vertical="center"/>
    </xf>
    <xf numFmtId="38" fontId="17" fillId="0" borderId="160" xfId="2" applyFont="1" applyFill="1" applyBorder="1" applyAlignment="1">
      <alignment horizontal="distributed" vertical="center"/>
    </xf>
    <xf numFmtId="38" fontId="17" fillId="2" borderId="3" xfId="2" applyFont="1" applyFill="1" applyBorder="1" applyAlignment="1">
      <alignment horizontal="distributed" justifyLastLine="1"/>
    </xf>
    <xf numFmtId="38" fontId="17" fillId="2" borderId="108" xfId="2" applyFont="1" applyFill="1" applyBorder="1" applyAlignment="1">
      <alignment horizontal="distributed" justifyLastLine="1"/>
    </xf>
    <xf numFmtId="38" fontId="17" fillId="0" borderId="128" xfId="2" applyFont="1" applyFill="1" applyBorder="1" applyAlignment="1">
      <alignment horizontal="left" vertical="center" wrapText="1" indent="1"/>
    </xf>
    <xf numFmtId="38" fontId="17" fillId="0" borderId="127" xfId="2" applyFont="1" applyFill="1" applyBorder="1" applyAlignment="1">
      <alignment horizontal="left" vertical="center" wrapText="1" indent="1"/>
    </xf>
    <xf numFmtId="38" fontId="17" fillId="0" borderId="119" xfId="2" applyFont="1" applyFill="1" applyBorder="1" applyAlignment="1">
      <alignment horizontal="left" vertical="center" wrapText="1" indent="1"/>
    </xf>
    <xf numFmtId="38" fontId="17" fillId="0" borderId="126" xfId="2" applyFont="1" applyFill="1" applyBorder="1" applyAlignment="1">
      <alignment horizontal="left" vertical="center" wrapText="1" indent="1"/>
    </xf>
    <xf numFmtId="38" fontId="17" fillId="0" borderId="125" xfId="2" applyFont="1" applyFill="1" applyBorder="1" applyAlignment="1">
      <alignment horizontal="left" vertical="center" wrapText="1" indent="1"/>
    </xf>
    <xf numFmtId="38" fontId="17" fillId="0" borderId="124" xfId="2" applyFont="1" applyFill="1" applyBorder="1" applyAlignment="1">
      <alignment horizontal="left" vertical="center" wrapText="1" indent="1"/>
    </xf>
    <xf numFmtId="38" fontId="17" fillId="2" borderId="4" xfId="2" applyFont="1" applyFill="1" applyBorder="1" applyAlignment="1">
      <alignment horizontal="distributed" vertical="center"/>
    </xf>
    <xf numFmtId="38" fontId="17" fillId="2" borderId="4" xfId="2" applyFont="1" applyFill="1" applyBorder="1" applyAlignment="1">
      <alignment horizontal="distributed" vertical="center" justifyLastLine="1"/>
    </xf>
    <xf numFmtId="38" fontId="22" fillId="2" borderId="4" xfId="2" applyFont="1" applyFill="1" applyBorder="1" applyAlignment="1">
      <alignment horizontal="distributed" vertical="center" shrinkToFit="1"/>
    </xf>
    <xf numFmtId="38" fontId="17" fillId="0" borderId="159" xfId="2" applyFont="1" applyFill="1" applyBorder="1" applyAlignment="1">
      <alignment horizontal="distributed" vertical="center" shrinkToFit="1"/>
    </xf>
    <xf numFmtId="38" fontId="17" fillId="0" borderId="155" xfId="2" applyFont="1" applyFill="1" applyBorder="1" applyAlignment="1">
      <alignment horizontal="distributed" vertical="center" shrinkToFit="1"/>
    </xf>
    <xf numFmtId="38" fontId="17" fillId="0" borderId="160" xfId="2" applyFont="1" applyFill="1" applyBorder="1" applyAlignment="1">
      <alignment horizontal="distributed" vertical="center" shrinkToFit="1"/>
    </xf>
    <xf numFmtId="0" fontId="3" fillId="0" borderId="4" xfId="1" applyFont="1" applyBorder="1" applyAlignment="1">
      <alignment horizontal="distributed" vertical="center" justifyLastLine="1"/>
    </xf>
    <xf numFmtId="38" fontId="65" fillId="0" borderId="167" xfId="2" applyFont="1" applyFill="1" applyBorder="1" applyAlignment="1">
      <alignment horizontal="center" vertical="center" wrapText="1"/>
    </xf>
    <xf numFmtId="38" fontId="65" fillId="0" borderId="210" xfId="2" applyFont="1" applyFill="1" applyBorder="1" applyAlignment="1">
      <alignment horizontal="center" vertical="center" wrapText="1"/>
    </xf>
    <xf numFmtId="202" fontId="6" fillId="0" borderId="5" xfId="2" applyNumberFormat="1" applyFont="1" applyFill="1" applyBorder="1" applyAlignment="1">
      <alignment horizontal="right" vertical="center"/>
    </xf>
    <xf numFmtId="202" fontId="6" fillId="0" borderId="13" xfId="2" applyNumberFormat="1" applyFont="1" applyFill="1" applyBorder="1" applyAlignment="1">
      <alignment horizontal="right" vertical="center"/>
    </xf>
    <xf numFmtId="38" fontId="6" fillId="0" borderId="13" xfId="2" applyFont="1" applyFill="1" applyBorder="1" applyAlignment="1">
      <alignment horizontal="distributed" vertical="center" justifyLastLine="1"/>
    </xf>
    <xf numFmtId="38" fontId="6" fillId="0" borderId="5" xfId="2" applyFont="1" applyFill="1" applyBorder="1" applyAlignment="1">
      <alignment horizontal="distributed" vertical="center" wrapText="1" justifyLastLine="1"/>
    </xf>
    <xf numFmtId="181" fontId="7" fillId="0" borderId="64" xfId="2" applyNumberFormat="1" applyFont="1" applyFill="1" applyBorder="1" applyAlignment="1">
      <alignment horizontal="right" vertical="center"/>
    </xf>
    <xf numFmtId="181" fontId="7" fillId="0" borderId="13" xfId="2" applyNumberFormat="1" applyFont="1" applyFill="1" applyBorder="1" applyAlignment="1">
      <alignment horizontal="right" vertical="center"/>
    </xf>
    <xf numFmtId="38" fontId="12" fillId="0" borderId="4" xfId="2" applyFont="1" applyFill="1" applyBorder="1" applyAlignment="1">
      <alignment horizontal="distributed" vertical="center" wrapText="1" justifyLastLine="1"/>
    </xf>
    <xf numFmtId="38" fontId="12" fillId="0" borderId="4" xfId="2" applyFont="1" applyFill="1" applyBorder="1" applyAlignment="1">
      <alignment horizontal="distributed" vertical="center" justifyLastLine="1"/>
    </xf>
    <xf numFmtId="38" fontId="12" fillId="0" borderId="57" xfId="2" applyFont="1" applyFill="1" applyBorder="1" applyAlignment="1">
      <alignment horizontal="distributed" vertical="center" wrapText="1" justifyLastLine="1"/>
    </xf>
    <xf numFmtId="38" fontId="12" fillId="0" borderId="48" xfId="2" applyFont="1" applyFill="1" applyBorder="1" applyAlignment="1">
      <alignment horizontal="distributed" vertical="center" justifyLastLine="1"/>
    </xf>
    <xf numFmtId="38" fontId="6" fillId="0" borderId="66" xfId="2" applyFont="1" applyFill="1" applyBorder="1" applyAlignment="1">
      <alignment horizontal="distributed" vertical="center" justifyLastLine="1"/>
    </xf>
    <xf numFmtId="0" fontId="3" fillId="0" borderId="100" xfId="1" applyFont="1" applyBorder="1" applyAlignment="1">
      <alignment horizontal="distributed" vertical="center" justifyLastLine="1"/>
    </xf>
    <xf numFmtId="38" fontId="5" fillId="0" borderId="5" xfId="2" applyFont="1" applyFill="1" applyBorder="1" applyAlignment="1">
      <alignment horizontal="center" vertical="center"/>
    </xf>
    <xf numFmtId="38" fontId="65" fillId="0" borderId="233" xfId="2" applyFont="1" applyFill="1" applyBorder="1" applyAlignment="1">
      <alignment horizontal="center" vertical="center"/>
    </xf>
    <xf numFmtId="38" fontId="61" fillId="5" borderId="0" xfId="2" applyFont="1" applyFill="1" applyBorder="1" applyAlignment="1">
      <alignment horizontal="left" vertical="center" shrinkToFit="1"/>
    </xf>
    <xf numFmtId="0" fontId="17" fillId="0" borderId="4" xfId="1" applyFont="1" applyFill="1" applyBorder="1" applyAlignment="1">
      <alignment horizontal="distributed" vertical="center" wrapText="1" justifyLastLine="1"/>
    </xf>
    <xf numFmtId="38" fontId="7" fillId="0" borderId="130" xfId="2" applyFont="1" applyFill="1" applyBorder="1" applyAlignment="1">
      <alignment horizontal="left" vertical="center"/>
    </xf>
    <xf numFmtId="38" fontId="7" fillId="0" borderId="129" xfId="2" applyFont="1" applyFill="1" applyBorder="1" applyAlignment="1">
      <alignment horizontal="left" vertical="center"/>
    </xf>
    <xf numFmtId="38" fontId="7" fillId="0" borderId="7" xfId="2" applyFont="1" applyFill="1" applyBorder="1" applyAlignment="1">
      <alignment horizontal="distributed" vertical="center"/>
    </xf>
    <xf numFmtId="38" fontId="7" fillId="0" borderId="51" xfId="2" applyFont="1" applyFill="1" applyBorder="1" applyAlignment="1">
      <alignment horizontal="distributed" vertical="center"/>
    </xf>
    <xf numFmtId="38" fontId="7" fillId="0" borderId="7" xfId="2" applyFont="1" applyFill="1" applyBorder="1" applyAlignment="1">
      <alignment horizontal="left" vertical="center"/>
    </xf>
    <xf numFmtId="38" fontId="7" fillId="0" borderId="51" xfId="2" applyFont="1" applyFill="1" applyBorder="1" applyAlignment="1">
      <alignment horizontal="left" vertical="center"/>
    </xf>
    <xf numFmtId="38" fontId="7" fillId="0" borderId="130" xfId="2" applyFont="1" applyFill="1" applyBorder="1" applyAlignment="1">
      <alignment horizontal="distributed" vertical="center"/>
    </xf>
    <xf numFmtId="38" fontId="7" fillId="0" borderId="129" xfId="2" applyFont="1" applyFill="1" applyBorder="1" applyAlignment="1">
      <alignment horizontal="distributed" vertical="center"/>
    </xf>
    <xf numFmtId="38" fontId="6" fillId="0" borderId="103" xfId="2" applyFont="1" applyFill="1" applyBorder="1" applyAlignment="1">
      <alignment horizontal="distributed" vertical="center"/>
    </xf>
    <xf numFmtId="0" fontId="6" fillId="0" borderId="103" xfId="1" applyFont="1" applyFill="1" applyBorder="1" applyAlignment="1">
      <alignment horizontal="distributed" vertical="center"/>
    </xf>
    <xf numFmtId="38" fontId="6" fillId="0" borderId="56" xfId="2" applyFont="1" applyFill="1" applyBorder="1" applyAlignment="1">
      <alignment horizontal="left" vertical="center"/>
    </xf>
    <xf numFmtId="38" fontId="6" fillId="0" borderId="58" xfId="2" applyFont="1" applyFill="1" applyBorder="1" applyAlignment="1">
      <alignment horizontal="left" vertical="center"/>
    </xf>
    <xf numFmtId="38" fontId="6" fillId="0" borderId="103" xfId="2" applyFont="1" applyFill="1" applyBorder="1" applyAlignment="1">
      <alignment horizontal="distributed" vertical="center" justifyLastLine="1"/>
    </xf>
    <xf numFmtId="38" fontId="6" fillId="0" borderId="3" xfId="2" applyFont="1" applyFill="1" applyBorder="1" applyAlignment="1">
      <alignment horizontal="left" vertical="center"/>
    </xf>
    <xf numFmtId="38" fontId="6" fillId="0" borderId="106" xfId="2" applyFont="1" applyFill="1" applyBorder="1" applyAlignment="1">
      <alignment horizontal="left" vertical="center"/>
    </xf>
    <xf numFmtId="38" fontId="6" fillId="0" borderId="56" xfId="2" applyFont="1" applyFill="1" applyBorder="1" applyAlignment="1">
      <alignment horizontal="distributed" vertical="center" justifyLastLine="1"/>
    </xf>
    <xf numFmtId="38" fontId="65" fillId="0" borderId="4" xfId="2" applyFont="1" applyFill="1" applyBorder="1" applyAlignment="1">
      <alignment horizontal="left" vertical="center" shrinkToFit="1"/>
    </xf>
    <xf numFmtId="38" fontId="6" fillId="0" borderId="4" xfId="2" applyFont="1" applyFill="1" applyBorder="1" applyAlignment="1">
      <alignment horizontal="center" vertical="center" wrapText="1" justifyLastLine="1"/>
    </xf>
    <xf numFmtId="0" fontId="65" fillId="0" borderId="233" xfId="1" applyFont="1" applyFill="1" applyBorder="1" applyAlignment="1">
      <alignment horizontal="center" vertical="center"/>
    </xf>
    <xf numFmtId="0" fontId="65" fillId="0" borderId="13" xfId="1" applyFont="1" applyFill="1" applyBorder="1" applyAlignment="1">
      <alignment horizontal="center" vertical="center"/>
    </xf>
    <xf numFmtId="0" fontId="65" fillId="0" borderId="12" xfId="1" applyFont="1" applyFill="1" applyBorder="1" applyAlignment="1">
      <alignment horizontal="center" vertical="center"/>
    </xf>
    <xf numFmtId="0" fontId="17" fillId="0" borderId="4" xfId="1" applyFont="1" applyFill="1" applyBorder="1" applyAlignment="1">
      <alignment horizontal="distributed" vertical="center" justifyLastLine="1"/>
    </xf>
    <xf numFmtId="40" fontId="5" fillId="0" borderId="4" xfId="2" applyNumberFormat="1" applyFont="1" applyFill="1" applyBorder="1" applyAlignment="1">
      <alignment horizontal="distributed" vertical="center" wrapText="1" justifyLastLine="1" shrinkToFit="1"/>
    </xf>
    <xf numFmtId="40" fontId="12" fillId="0" borderId="4" xfId="2" applyNumberFormat="1" applyFont="1" applyFill="1" applyBorder="1" applyAlignment="1">
      <alignment horizontal="distributed" vertical="center" wrapText="1" justifyLastLine="1" shrinkToFit="1"/>
    </xf>
    <xf numFmtId="0" fontId="12" fillId="0" borderId="4" xfId="1" applyFont="1" applyFill="1" applyBorder="1" applyAlignment="1">
      <alignment horizontal="distributed" vertical="center" wrapText="1" justifyLastLine="1"/>
    </xf>
    <xf numFmtId="38" fontId="17" fillId="0" borderId="62" xfId="2" applyFont="1" applyFill="1" applyBorder="1" applyAlignment="1">
      <alignment horizontal="distributed" vertical="center" justifyLastLine="1" shrinkToFit="1"/>
    </xf>
    <xf numFmtId="38" fontId="17" fillId="0" borderId="58" xfId="2" applyFont="1" applyFill="1" applyBorder="1" applyAlignment="1">
      <alignment horizontal="distributed" vertical="center" justifyLastLine="1" shrinkToFit="1"/>
    </xf>
    <xf numFmtId="0" fontId="65" fillId="0" borderId="195" xfId="1" applyFont="1" applyFill="1" applyBorder="1" applyAlignment="1">
      <alignment horizontal="center" vertical="center"/>
    </xf>
    <xf numFmtId="0" fontId="65" fillId="0" borderId="211" xfId="1" applyFont="1" applyFill="1" applyBorder="1" applyAlignment="1">
      <alignment horizontal="center" vertical="center"/>
    </xf>
    <xf numFmtId="0" fontId="5" fillId="2" borderId="167" xfId="1" applyFont="1" applyFill="1" applyBorder="1" applyAlignment="1">
      <alignment horizontal="distributed" vertical="center"/>
    </xf>
    <xf numFmtId="0" fontId="5" fillId="2" borderId="210" xfId="1" applyFont="1" applyFill="1" applyBorder="1" applyAlignment="1">
      <alignment horizontal="distributed" vertical="center"/>
    </xf>
    <xf numFmtId="0" fontId="5" fillId="0" borderId="196" xfId="1" applyFont="1" applyFill="1" applyBorder="1" applyAlignment="1">
      <alignment horizontal="distributed" vertical="center" justifyLastLine="1"/>
    </xf>
    <xf numFmtId="0" fontId="5" fillId="0" borderId="51" xfId="1" applyFont="1" applyFill="1" applyBorder="1" applyAlignment="1">
      <alignment horizontal="distributed" vertical="center" justifyLastLine="1"/>
    </xf>
    <xf numFmtId="0" fontId="17" fillId="2" borderId="167" xfId="1" applyFont="1" applyFill="1" applyBorder="1" applyAlignment="1">
      <alignment horizontal="distributed" vertical="center"/>
    </xf>
    <xf numFmtId="0" fontId="17" fillId="2" borderId="210" xfId="1" applyFont="1" applyFill="1" applyBorder="1" applyAlignment="1">
      <alignment horizontal="distributed" vertical="center"/>
    </xf>
    <xf numFmtId="38" fontId="17" fillId="0" borderId="4" xfId="2" applyFont="1" applyFill="1" applyBorder="1" applyAlignment="1">
      <alignment horizontal="center" vertical="center" justifyLastLine="1"/>
    </xf>
    <xf numFmtId="179" fontId="5" fillId="2" borderId="4" xfId="1" applyNumberFormat="1" applyFont="1" applyFill="1" applyBorder="1" applyAlignment="1">
      <alignment horizontal="center" vertical="center"/>
    </xf>
    <xf numFmtId="0" fontId="5" fillId="0" borderId="167" xfId="1" applyFont="1" applyFill="1" applyBorder="1" applyAlignment="1">
      <alignment horizontal="distributed" vertical="center"/>
    </xf>
    <xf numFmtId="0" fontId="5" fillId="0" borderId="210" xfId="1" applyFont="1" applyFill="1" applyBorder="1" applyAlignment="1">
      <alignment horizontal="distributed" vertical="center"/>
    </xf>
    <xf numFmtId="38" fontId="17" fillId="0" borderId="4" xfId="2" applyFont="1" applyFill="1" applyBorder="1" applyAlignment="1">
      <alignment horizontal="center" vertical="center" justifyLastLine="1" shrinkToFit="1"/>
    </xf>
    <xf numFmtId="38" fontId="17" fillId="0" borderId="167" xfId="2" applyFont="1" applyFill="1" applyBorder="1" applyAlignment="1">
      <alignment horizontal="center" vertical="center" wrapText="1" justifyLastLine="1" shrinkToFit="1"/>
    </xf>
    <xf numFmtId="0" fontId="39" fillId="5" borderId="0" xfId="1" applyFont="1" applyFill="1" applyAlignment="1">
      <alignment horizontal="left" vertical="center" shrinkToFit="1"/>
    </xf>
    <xf numFmtId="38" fontId="17" fillId="0" borderId="77" xfId="2" applyFont="1" applyFill="1" applyBorder="1" applyAlignment="1">
      <alignment horizontal="distributed" vertical="center" wrapText="1" justifyLastLine="1" shrinkToFit="1"/>
    </xf>
    <xf numFmtId="38" fontId="17" fillId="0" borderId="47" xfId="2" applyFont="1" applyFill="1" applyBorder="1" applyAlignment="1">
      <alignment horizontal="distributed" vertical="center" justifyLastLine="1" shrinkToFit="1"/>
    </xf>
    <xf numFmtId="179" fontId="6" fillId="0" borderId="4" xfId="1" applyNumberFormat="1" applyFont="1" applyFill="1" applyBorder="1" applyAlignment="1">
      <alignment horizontal="center" vertical="center"/>
    </xf>
    <xf numFmtId="38" fontId="17" fillId="0" borderId="11" xfId="2" applyFont="1" applyFill="1" applyBorder="1" applyAlignment="1">
      <alignment horizontal="distributed" vertical="center" justifyLastLine="1"/>
    </xf>
    <xf numFmtId="38" fontId="17" fillId="0" borderId="7" xfId="2" applyFont="1" applyFill="1" applyBorder="1" applyAlignment="1">
      <alignment horizontal="distributed" vertical="center" justifyLastLine="1"/>
    </xf>
    <xf numFmtId="38" fontId="17" fillId="0" borderId="65" xfId="2" applyFont="1" applyFill="1" applyBorder="1" applyAlignment="1">
      <alignment horizontal="distributed" vertical="center" justifyLastLine="1" shrinkToFit="1"/>
    </xf>
    <xf numFmtId="38" fontId="17" fillId="0" borderId="89" xfId="2" applyFont="1" applyFill="1" applyBorder="1" applyAlignment="1">
      <alignment horizontal="distributed" vertical="center" justifyLastLine="1" shrinkToFit="1"/>
    </xf>
    <xf numFmtId="38" fontId="17" fillId="0" borderId="77" xfId="2" applyFont="1" applyFill="1" applyBorder="1" applyAlignment="1">
      <alignment horizontal="distributed" vertical="center" justifyLastLine="1" shrinkToFit="1"/>
    </xf>
    <xf numFmtId="179" fontId="5" fillId="2" borderId="4" xfId="13" applyNumberFormat="1" applyFont="1" applyFill="1" applyBorder="1" applyAlignment="1">
      <alignment horizontal="center" vertical="center"/>
    </xf>
    <xf numFmtId="179" fontId="5" fillId="0" borderId="4" xfId="1" applyNumberFormat="1" applyFont="1" applyFill="1" applyBorder="1" applyAlignment="1">
      <alignment horizontal="center" vertical="center"/>
    </xf>
    <xf numFmtId="38" fontId="17" fillId="0" borderId="13" xfId="2" applyFont="1" applyFill="1" applyBorder="1" applyAlignment="1">
      <alignment horizontal="distributed" vertical="center"/>
    </xf>
    <xf numFmtId="38" fontId="6" fillId="0" borderId="5" xfId="2" applyFont="1" applyFill="1" applyBorder="1" applyAlignment="1">
      <alignment horizontal="center" vertical="center" shrinkToFit="1"/>
    </xf>
    <xf numFmtId="38" fontId="6" fillId="0" borderId="13" xfId="2" applyFont="1" applyFill="1" applyBorder="1" applyAlignment="1">
      <alignment horizontal="center" vertical="center" shrinkToFit="1"/>
    </xf>
    <xf numFmtId="38" fontId="17" fillId="0" borderId="4" xfId="2" applyFont="1" applyFill="1" applyBorder="1" applyAlignment="1">
      <alignment horizontal="center" vertical="center" wrapText="1" justifyLastLine="1"/>
    </xf>
    <xf numFmtId="38" fontId="6" fillId="0" borderId="12" xfId="2" applyFont="1" applyFill="1" applyBorder="1" applyAlignment="1">
      <alignment horizontal="center" vertical="center" shrinkToFit="1"/>
    </xf>
    <xf numFmtId="38" fontId="17" fillId="0" borderId="167" xfId="2" applyFont="1" applyFill="1" applyBorder="1" applyAlignment="1">
      <alignment horizontal="distributed" vertical="center" justifyLastLine="1"/>
    </xf>
    <xf numFmtId="38" fontId="17" fillId="0" borderId="211" xfId="2" applyFont="1" applyFill="1" applyBorder="1" applyAlignment="1">
      <alignment horizontal="distributed" vertical="center" justifyLastLine="1"/>
    </xf>
    <xf numFmtId="38" fontId="17" fillId="0" borderId="210" xfId="2" applyFont="1" applyFill="1" applyBorder="1" applyAlignment="1">
      <alignment horizontal="distributed" vertical="center" justifyLastLine="1"/>
    </xf>
    <xf numFmtId="38" fontId="17" fillId="0" borderId="4" xfId="2" applyFont="1" applyFill="1" applyBorder="1" applyAlignment="1">
      <alignment horizontal="center" vertical="center"/>
    </xf>
    <xf numFmtId="0" fontId="3" fillId="0" borderId="135" xfId="1" applyFont="1" applyFill="1" applyBorder="1" applyAlignment="1">
      <alignment horizontal="center" vertical="center" shrinkToFit="1"/>
    </xf>
    <xf numFmtId="0" fontId="3" fillId="0" borderId="100" xfId="1" applyFont="1" applyFill="1" applyBorder="1" applyAlignment="1">
      <alignment horizontal="center" vertical="center" shrinkToFit="1"/>
    </xf>
    <xf numFmtId="38" fontId="6" fillId="0" borderId="70" xfId="2" applyFont="1" applyFill="1" applyBorder="1" applyAlignment="1">
      <alignment horizontal="center" vertical="center" shrinkToFit="1"/>
    </xf>
    <xf numFmtId="38" fontId="6" fillId="0" borderId="68" xfId="2" applyFont="1" applyFill="1" applyBorder="1" applyAlignment="1">
      <alignment horizontal="center" vertical="center" shrinkToFit="1"/>
    </xf>
    <xf numFmtId="38" fontId="6" fillId="0" borderId="67" xfId="2" applyFont="1" applyFill="1" applyBorder="1" applyAlignment="1">
      <alignment horizontal="center" vertical="center" shrinkToFit="1"/>
    </xf>
    <xf numFmtId="0" fontId="5" fillId="0" borderId="4" xfId="1" applyFont="1" applyFill="1" applyBorder="1" applyAlignment="1">
      <alignment horizontal="distributed" vertical="center" shrinkToFit="1"/>
    </xf>
    <xf numFmtId="188" fontId="6" fillId="0" borderId="5" xfId="2" applyNumberFormat="1" applyFont="1" applyFill="1" applyBorder="1" applyAlignment="1">
      <alignment horizontal="center" vertical="center" shrinkToFit="1"/>
    </xf>
    <xf numFmtId="188" fontId="6" fillId="0" borderId="13" xfId="2" applyNumberFormat="1" applyFont="1" applyFill="1" applyBorder="1" applyAlignment="1">
      <alignment horizontal="center" vertical="center" shrinkToFit="1"/>
    </xf>
    <xf numFmtId="0" fontId="6" fillId="0" borderId="5" xfId="1" applyFont="1" applyFill="1" applyBorder="1" applyAlignment="1">
      <alignment horizontal="left" vertical="center" shrinkToFit="1"/>
    </xf>
    <xf numFmtId="0" fontId="6" fillId="0" borderId="13" xfId="1" applyFont="1" applyFill="1" applyBorder="1" applyAlignment="1">
      <alignment horizontal="left" vertical="center" shrinkToFit="1"/>
    </xf>
    <xf numFmtId="0" fontId="17" fillId="0" borderId="4" xfId="1" applyFont="1" applyFill="1" applyBorder="1" applyAlignment="1">
      <alignment horizontal="distributed" vertical="center"/>
    </xf>
    <xf numFmtId="0" fontId="39" fillId="5" borderId="0" xfId="1" applyFont="1" applyFill="1" applyAlignment="1">
      <alignment horizontal="left" vertical="center"/>
    </xf>
    <xf numFmtId="57" fontId="6" fillId="0" borderId="4" xfId="1" applyNumberFormat="1" applyFont="1" applyFill="1" applyBorder="1" applyAlignment="1">
      <alignment horizontal="left" vertical="center"/>
    </xf>
    <xf numFmtId="0" fontId="5" fillId="0" borderId="95" xfId="1" applyFont="1" applyFill="1" applyBorder="1" applyAlignment="1">
      <alignment horizontal="left" vertical="center" wrapText="1"/>
    </xf>
    <xf numFmtId="0" fontId="5" fillId="0" borderId="155" xfId="1" applyFont="1" applyFill="1" applyBorder="1" applyAlignment="1">
      <alignment horizontal="left" vertical="center" wrapText="1"/>
    </xf>
    <xf numFmtId="0" fontId="5" fillId="0" borderId="160" xfId="1" applyFont="1" applyFill="1" applyBorder="1" applyAlignment="1">
      <alignment horizontal="center" vertical="center"/>
    </xf>
    <xf numFmtId="0" fontId="17" fillId="0" borderId="4" xfId="1" applyFont="1" applyFill="1" applyBorder="1" applyAlignment="1">
      <alignment horizontal="distributed" vertical="center" shrinkToFit="1"/>
    </xf>
    <xf numFmtId="0" fontId="6" fillId="0" borderId="4" xfId="1" applyFont="1" applyFill="1" applyBorder="1" applyAlignment="1" applyProtection="1">
      <alignment horizontal="distributed" vertical="center"/>
      <protection locked="0"/>
    </xf>
    <xf numFmtId="0" fontId="5" fillId="0" borderId="4" xfId="1" applyFont="1" applyFill="1" applyBorder="1" applyAlignment="1" applyProtection="1">
      <alignment horizontal="distributed" vertical="center"/>
      <protection locked="0"/>
    </xf>
  </cellXfs>
  <cellStyles count="77">
    <cellStyle name="20% - アクセント 1 2" xfId="19"/>
    <cellStyle name="20% - アクセント 2 2" xfId="20"/>
    <cellStyle name="20% - アクセント 3 2" xfId="21"/>
    <cellStyle name="20% - アクセント 4 2" xfId="22"/>
    <cellStyle name="20% - アクセント 5 2" xfId="23"/>
    <cellStyle name="20% - アクセント 6 2" xfId="24"/>
    <cellStyle name="40% - アクセント 1 2" xfId="25"/>
    <cellStyle name="40% - アクセント 2 2" xfId="26"/>
    <cellStyle name="40% - アクセント 3 2" xfId="27"/>
    <cellStyle name="40% - アクセント 4 2" xfId="28"/>
    <cellStyle name="40% - アクセント 5 2" xfId="29"/>
    <cellStyle name="40% - アクセント 6 2" xfId="30"/>
    <cellStyle name="60% - アクセント 1 2" xfId="31"/>
    <cellStyle name="60% - アクセント 2 2" xfId="32"/>
    <cellStyle name="60% - アクセント 3 2" xfId="33"/>
    <cellStyle name="60% - アクセント 4 2" xfId="34"/>
    <cellStyle name="60% - アクセント 5 2" xfId="35"/>
    <cellStyle name="60% - アクセント 6 2" xfId="36"/>
    <cellStyle name="アクセント 1 2" xfId="37"/>
    <cellStyle name="アクセント 2 2" xfId="38"/>
    <cellStyle name="アクセント 3 2" xfId="39"/>
    <cellStyle name="アクセント 4 2" xfId="40"/>
    <cellStyle name="アクセント 5 2" xfId="41"/>
    <cellStyle name="アクセント 6 2" xfId="42"/>
    <cellStyle name="タイトル 2" xfId="43"/>
    <cellStyle name="チェック セル 2" xfId="44"/>
    <cellStyle name="どちらでもない 2" xfId="45"/>
    <cellStyle name="パーセント 2" xfId="3"/>
    <cellStyle name="パーセント 3" xfId="7"/>
    <cellStyle name="ハイパーリンク" xfId="18" builtinId="8"/>
    <cellStyle name="メモ 2" xfId="46"/>
    <cellStyle name="リンク セル 2" xfId="47"/>
    <cellStyle name="悪い 2" xfId="48"/>
    <cellStyle name="計算 2" xfId="49"/>
    <cellStyle name="警告文 2" xfId="50"/>
    <cellStyle name="桁区切り" xfId="13" builtinId="6"/>
    <cellStyle name="桁区切り 2" xfId="2"/>
    <cellStyle name="桁区切り 2 2" xfId="63"/>
    <cellStyle name="桁区切り 2 3" xfId="67"/>
    <cellStyle name="桁区切り 2 4" xfId="61"/>
    <cellStyle name="桁区切り 3" xfId="9"/>
    <cellStyle name="桁区切り 3 2" xfId="65"/>
    <cellStyle name="桁区切り 3 3" xfId="68"/>
    <cellStyle name="桁区切り 3 4" xfId="71"/>
    <cellStyle name="桁区切り 3 5" xfId="62"/>
    <cellStyle name="見出し 1 2" xfId="51"/>
    <cellStyle name="見出し 2 2" xfId="52"/>
    <cellStyle name="見出し 3 2" xfId="53"/>
    <cellStyle name="見出し 4 2" xfId="54"/>
    <cellStyle name="集計 2" xfId="55"/>
    <cellStyle name="出力 2" xfId="56"/>
    <cellStyle name="説明文 2" xfId="57"/>
    <cellStyle name="通貨 2" xfId="4"/>
    <cellStyle name="通貨 3" xfId="8"/>
    <cellStyle name="入力 2" xfId="58"/>
    <cellStyle name="標準" xfId="0" builtinId="0"/>
    <cellStyle name="標準 171" xfId="16"/>
    <cellStyle name="標準 2" xfId="1"/>
    <cellStyle name="標準 2 2" xfId="10"/>
    <cellStyle name="標準 2 2 2" xfId="11"/>
    <cellStyle name="標準 2 2 3" xfId="64"/>
    <cellStyle name="標準 2 3" xfId="12"/>
    <cellStyle name="標準 2 3 2" xfId="66"/>
    <cellStyle name="標準 2 4" xfId="72"/>
    <cellStyle name="標準 2 5" xfId="60"/>
    <cellStyle name="標準 3" xfId="6"/>
    <cellStyle name="標準 4" xfId="17"/>
    <cellStyle name="標準 4 2" xfId="73"/>
    <cellStyle name="標準 4 3" xfId="69"/>
    <cellStyle name="標準 5" xfId="70"/>
    <cellStyle name="標準 6" xfId="74"/>
    <cellStyle name="標準 7" xfId="75"/>
    <cellStyle name="標準_１９行政組織（機構図）マクロ付_平成22年4月1日　飾区機構図(第１稿）" xfId="5"/>
    <cellStyle name="標準_１９行政組織（機構図）マクロ付_平成22年4月1日　飾区機構図(第１稿） 2" xfId="76"/>
    <cellStyle name="標準_３５P（子育て支援課）" xfId="15"/>
    <cellStyle name="標準_Sheet1" xfId="14"/>
    <cellStyle name="良い 2" xfId="59"/>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92024539877307E-2"/>
          <c:y val="2.6388867338148801E-2"/>
          <c:w val="0.83128834355828218"/>
          <c:h val="0.89903846153846156"/>
        </c:manualLayout>
      </c:layout>
      <c:barChart>
        <c:barDir val="bar"/>
        <c:grouping val="clustered"/>
        <c:varyColors val="0"/>
        <c:ser>
          <c:idx val="0"/>
          <c:order val="0"/>
          <c:spPr>
            <a:solidFill>
              <a:schemeClr val="bg1"/>
            </a:solidFill>
            <a:ln w="12700">
              <a:solidFill>
                <a:srgbClr val="000000"/>
              </a:solidFill>
              <a:prstDash val="solid"/>
            </a:ln>
          </c:spPr>
          <c:invertIfNegative val="0"/>
          <c:dLbls>
            <c:spPr>
              <a:noFill/>
              <a:ln w="25400">
                <a:noFill/>
              </a:ln>
            </c:spPr>
            <c:txPr>
              <a:bodyPr/>
              <a:lstStyle/>
              <a:p>
                <a:pPr>
                  <a:defRPr sz="900" b="1" i="0" u="none" strike="noStrike" baseline="0">
                    <a:solidFill>
                      <a:sysClr val="windowText" lastClr="000000"/>
                    </a:solidFill>
                    <a:latin typeface="游ゴシック" panose="020B0400000000000000" pitchFamily="50" charset="-128"/>
                    <a:ea typeface="游ゴシック" panose="020B0400000000000000" pitchFamily="50"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'1'!$R$39:$R$57</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90以上</c:v>
                </c:pt>
              </c:strCache>
            </c:strRef>
          </c:cat>
          <c:val>
            <c:numRef>
              <c:f>'1'!$S$39:$S$57</c:f>
              <c:numCache>
                <c:formatCode>#,##0_);[Red]\(#,##0\)</c:formatCode>
                <c:ptCount val="19"/>
                <c:pt idx="0">
                  <c:v>8201</c:v>
                </c:pt>
                <c:pt idx="1">
                  <c:v>9068</c:v>
                </c:pt>
                <c:pt idx="2">
                  <c:v>9182</c:v>
                </c:pt>
                <c:pt idx="3">
                  <c:v>9446</c:v>
                </c:pt>
                <c:pt idx="4">
                  <c:v>13393</c:v>
                </c:pt>
                <c:pt idx="5">
                  <c:v>15955</c:v>
                </c:pt>
                <c:pt idx="6">
                  <c:v>15015</c:v>
                </c:pt>
                <c:pt idx="7">
                  <c:v>15332</c:v>
                </c:pt>
                <c:pt idx="8">
                  <c:v>16312</c:v>
                </c:pt>
                <c:pt idx="9">
                  <c:v>18821</c:v>
                </c:pt>
                <c:pt idx="10">
                  <c:v>19835</c:v>
                </c:pt>
                <c:pt idx="11">
                  <c:v>16872</c:v>
                </c:pt>
                <c:pt idx="12">
                  <c:v>13739</c:v>
                </c:pt>
                <c:pt idx="13">
                  <c:v>11973</c:v>
                </c:pt>
                <c:pt idx="14">
                  <c:v>13549</c:v>
                </c:pt>
                <c:pt idx="15">
                  <c:v>10237</c:v>
                </c:pt>
                <c:pt idx="16">
                  <c:v>7687</c:v>
                </c:pt>
                <c:pt idx="17">
                  <c:v>4725</c:v>
                </c:pt>
                <c:pt idx="18">
                  <c:v>2020</c:v>
                </c:pt>
              </c:numCache>
            </c:numRef>
          </c:val>
          <c:extLst>
            <c:ext xmlns:c16="http://schemas.microsoft.com/office/drawing/2014/chart" uri="{C3380CC4-5D6E-409C-BE32-E72D297353CC}">
              <c16:uniqueId val="{00000000-9EAC-4DF9-84FF-9286E9EB27B0}"/>
            </c:ext>
          </c:extLst>
        </c:ser>
        <c:dLbls>
          <c:showLegendKey val="0"/>
          <c:showVal val="0"/>
          <c:showCatName val="0"/>
          <c:showSerName val="0"/>
          <c:showPercent val="0"/>
          <c:showBubbleSize val="0"/>
        </c:dLbls>
        <c:gapWidth val="0"/>
        <c:axId val="642821080"/>
        <c:axId val="642820688"/>
      </c:barChart>
      <c:catAx>
        <c:axId val="642821080"/>
        <c:scaling>
          <c:orientation val="minMax"/>
        </c:scaling>
        <c:delete val="1"/>
        <c:axPos val="r"/>
        <c:numFmt formatCode="General" sourceLinked="0"/>
        <c:majorTickMark val="out"/>
        <c:minorTickMark val="none"/>
        <c:tickLblPos val="nextTo"/>
        <c:crossAx val="642820688"/>
        <c:crosses val="autoZero"/>
        <c:auto val="1"/>
        <c:lblAlgn val="ctr"/>
        <c:lblOffset val="100"/>
        <c:noMultiLvlLbl val="0"/>
      </c:catAx>
      <c:valAx>
        <c:axId val="642820688"/>
        <c:scaling>
          <c:orientation val="maxMin"/>
          <c:max val="25000"/>
        </c:scaling>
        <c:delete val="0"/>
        <c:axPos val="b"/>
        <c:numFmt formatCode="#,##0_);[Red]\(#,##0\)" sourceLinked="1"/>
        <c:majorTickMark val="in"/>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64282108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84754231036862"/>
          <c:y val="1.201923076923077E-2"/>
          <c:w val="0.77676072952721686"/>
          <c:h val="0.90625"/>
        </c:manualLayout>
      </c:layout>
      <c:barChart>
        <c:barDir val="bar"/>
        <c:grouping val="clustered"/>
        <c:varyColors val="0"/>
        <c:ser>
          <c:idx val="1"/>
          <c:order val="0"/>
          <c:spPr>
            <a:solidFill>
              <a:schemeClr val="bg1"/>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766A-4CBB-BF1B-CEAA88B64E56}"/>
              </c:ext>
            </c:extLst>
          </c:dPt>
          <c:dPt>
            <c:idx val="1"/>
            <c:invertIfNegative val="0"/>
            <c:bubble3D val="0"/>
            <c:extLst>
              <c:ext xmlns:c16="http://schemas.microsoft.com/office/drawing/2014/chart" uri="{C3380CC4-5D6E-409C-BE32-E72D297353CC}">
                <c16:uniqueId val="{00000001-766A-4CBB-BF1B-CEAA88B64E56}"/>
              </c:ext>
            </c:extLst>
          </c:dPt>
          <c:dPt>
            <c:idx val="2"/>
            <c:invertIfNegative val="0"/>
            <c:bubble3D val="0"/>
            <c:extLst>
              <c:ext xmlns:c16="http://schemas.microsoft.com/office/drawing/2014/chart" uri="{C3380CC4-5D6E-409C-BE32-E72D297353CC}">
                <c16:uniqueId val="{00000002-766A-4CBB-BF1B-CEAA88B64E56}"/>
              </c:ext>
            </c:extLst>
          </c:dPt>
          <c:dLbls>
            <c:spPr>
              <a:noFill/>
              <a:ln w="25400">
                <a:noFill/>
              </a:ln>
            </c:spPr>
            <c:txPr>
              <a:bodyPr wrap="square" lIns="38100" tIns="19050" rIns="38100" bIns="19050" anchor="ctr">
                <a:spAutoFit/>
              </a:bodyPr>
              <a:lstStyle/>
              <a:p>
                <a:pPr>
                  <a:defRPr sz="900" b="1">
                    <a:latin typeface="游ゴシック" panose="020B0400000000000000" pitchFamily="50" charset="-128"/>
                    <a:ea typeface="游ゴシック" panose="020B0400000000000000"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'1'!$U$39:$U$57</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90以上</c:v>
                </c:pt>
              </c:strCache>
            </c:strRef>
          </c:cat>
          <c:val>
            <c:numRef>
              <c:f>'1'!$V$39:$V$57</c:f>
              <c:numCache>
                <c:formatCode>#,##0_);[Red]\(#,##0\)</c:formatCode>
                <c:ptCount val="19"/>
                <c:pt idx="0">
                  <c:v>7714</c:v>
                </c:pt>
                <c:pt idx="1">
                  <c:v>8568</c:v>
                </c:pt>
                <c:pt idx="2">
                  <c:v>8683</c:v>
                </c:pt>
                <c:pt idx="3">
                  <c:v>8850</c:v>
                </c:pt>
                <c:pt idx="4">
                  <c:v>12925</c:v>
                </c:pt>
                <c:pt idx="5">
                  <c:v>15433</c:v>
                </c:pt>
                <c:pt idx="6">
                  <c:v>13977</c:v>
                </c:pt>
                <c:pt idx="7">
                  <c:v>14155</c:v>
                </c:pt>
                <c:pt idx="8">
                  <c:v>15129</c:v>
                </c:pt>
                <c:pt idx="9">
                  <c:v>17160</c:v>
                </c:pt>
                <c:pt idx="10">
                  <c:v>18206</c:v>
                </c:pt>
                <c:pt idx="11">
                  <c:v>15872</c:v>
                </c:pt>
                <c:pt idx="12">
                  <c:v>12641</c:v>
                </c:pt>
                <c:pt idx="13">
                  <c:v>11422</c:v>
                </c:pt>
                <c:pt idx="14">
                  <c:v>13859</c:v>
                </c:pt>
                <c:pt idx="15">
                  <c:v>12569</c:v>
                </c:pt>
                <c:pt idx="16">
                  <c:v>11554</c:v>
                </c:pt>
                <c:pt idx="17">
                  <c:v>8718</c:v>
                </c:pt>
                <c:pt idx="18">
                  <c:v>5378</c:v>
                </c:pt>
              </c:numCache>
            </c:numRef>
          </c:val>
          <c:extLst>
            <c:ext xmlns:c16="http://schemas.microsoft.com/office/drawing/2014/chart" uri="{C3380CC4-5D6E-409C-BE32-E72D297353CC}">
              <c16:uniqueId val="{00000003-766A-4CBB-BF1B-CEAA88B64E56}"/>
            </c:ext>
          </c:extLst>
        </c:ser>
        <c:dLbls>
          <c:showLegendKey val="0"/>
          <c:showVal val="0"/>
          <c:showCatName val="0"/>
          <c:showSerName val="0"/>
          <c:showPercent val="0"/>
          <c:showBubbleSize val="0"/>
        </c:dLbls>
        <c:gapWidth val="0"/>
        <c:overlap val="100"/>
        <c:axId val="642822648"/>
        <c:axId val="642819120"/>
      </c:barChart>
      <c:catAx>
        <c:axId val="642822648"/>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00"/>
            </a:pPr>
            <a:endParaRPr lang="ja-JP"/>
          </a:p>
        </c:txPr>
        <c:crossAx val="642819120"/>
        <c:crosses val="autoZero"/>
        <c:auto val="1"/>
        <c:lblAlgn val="ctr"/>
        <c:lblOffset val="0"/>
        <c:tickLblSkip val="1"/>
        <c:tickMarkSkip val="1"/>
        <c:noMultiLvlLbl val="0"/>
      </c:catAx>
      <c:valAx>
        <c:axId val="642819120"/>
        <c:scaling>
          <c:orientation val="minMax"/>
          <c:max val="25000"/>
        </c:scaling>
        <c:delete val="0"/>
        <c:axPos val="b"/>
        <c:numFmt formatCode="#,##0_);[Red]\(#,##0\)" sourceLinked="1"/>
        <c:majorTickMark val="in"/>
        <c:minorTickMark val="none"/>
        <c:tickLblPos val="low"/>
        <c:spPr>
          <a:ln w="9525">
            <a:solidFill>
              <a:srgbClr val="000000"/>
            </a:solidFill>
            <a:prstDash val="solid"/>
          </a:ln>
        </c:spPr>
        <c:txPr>
          <a:bodyPr rot="0" vert="horz"/>
          <a:lstStyle/>
          <a:p>
            <a:pPr>
              <a:defRPr sz="1000"/>
            </a:pPr>
            <a:endParaRPr lang="ja-JP"/>
          </a:p>
        </c:txPr>
        <c:crossAx val="6428226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solidFill>
                  <a:schemeClr val="bg1"/>
                </a:solidFill>
              </a:rPr>
              <a:t>グラフ タイトル</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364600521981164E-2"/>
          <c:y val="0.13434878587196469"/>
          <c:w val="0.70106264143142449"/>
          <c:h val="0.69671863864699024"/>
        </c:manualLayout>
      </c:layout>
      <c:lineChart>
        <c:grouping val="standard"/>
        <c:varyColors val="0"/>
        <c:ser>
          <c:idx val="2"/>
          <c:order val="1"/>
          <c:tx>
            <c:strRef>
              <c:f>'1'!$K$16</c:f>
              <c:strCache>
                <c:ptCount val="1"/>
                <c:pt idx="0">
                  <c:v>人口</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ea"/>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'1'!$I$17:$I$26</c:f>
              <c:strCache>
                <c:ptCount val="10"/>
                <c:pt idx="0">
                  <c:v>平成26</c:v>
                </c:pt>
                <c:pt idx="1">
                  <c:v>27</c:v>
                </c:pt>
                <c:pt idx="2">
                  <c:v>28</c:v>
                </c:pt>
                <c:pt idx="3">
                  <c:v>29</c:v>
                </c:pt>
                <c:pt idx="4">
                  <c:v>30</c:v>
                </c:pt>
                <c:pt idx="5">
                  <c:v>31</c:v>
                </c:pt>
                <c:pt idx="6">
                  <c:v>令和2</c:v>
                </c:pt>
                <c:pt idx="7">
                  <c:v>3</c:v>
                </c:pt>
                <c:pt idx="8">
                  <c:v>4</c:v>
                </c:pt>
                <c:pt idx="9">
                  <c:v>5</c:v>
                </c:pt>
              </c:strCache>
            </c:strRef>
          </c:cat>
          <c:val>
            <c:numRef>
              <c:f>'1'!$K$17:$K$26</c:f>
              <c:numCache>
                <c:formatCode>#,##0_);[Red]\(#,##0\)</c:formatCode>
                <c:ptCount val="10"/>
                <c:pt idx="0">
                  <c:v>448186</c:v>
                </c:pt>
                <c:pt idx="1">
                  <c:v>449527</c:v>
                </c:pt>
                <c:pt idx="2">
                  <c:v>452789</c:v>
                </c:pt>
                <c:pt idx="3">
                  <c:v>456893</c:v>
                </c:pt>
                <c:pt idx="4">
                  <c:v>460423</c:v>
                </c:pt>
                <c:pt idx="5">
                  <c:v>462591</c:v>
                </c:pt>
                <c:pt idx="6">
                  <c:v>464550</c:v>
                </c:pt>
                <c:pt idx="7">
                  <c:v>463691</c:v>
                </c:pt>
                <c:pt idx="8">
                  <c:v>462083</c:v>
                </c:pt>
                <c:pt idx="9">
                  <c:v>464175</c:v>
                </c:pt>
              </c:numCache>
            </c:numRef>
          </c:val>
          <c:smooth val="0"/>
          <c:extLst>
            <c:ext xmlns:c16="http://schemas.microsoft.com/office/drawing/2014/chart" uri="{C3380CC4-5D6E-409C-BE32-E72D297353CC}">
              <c16:uniqueId val="{00000000-E096-4716-8B27-F70BC2FDBBDC}"/>
            </c:ext>
          </c:extLst>
        </c:ser>
        <c:dLbls>
          <c:showLegendKey val="0"/>
          <c:showVal val="0"/>
          <c:showCatName val="0"/>
          <c:showSerName val="0"/>
          <c:showPercent val="0"/>
          <c:showBubbleSize val="0"/>
        </c:dLbls>
        <c:marker val="1"/>
        <c:smooth val="0"/>
        <c:axId val="637277408"/>
        <c:axId val="637277736"/>
        <c:extLst>
          <c:ext xmlns:c15="http://schemas.microsoft.com/office/drawing/2012/chart" uri="{02D57815-91ED-43cb-92C2-25804820EDAC}">
            <c15:filteredLineSeries>
              <c15:ser>
                <c:idx val="0"/>
                <c:order val="0"/>
                <c:tx>
                  <c:strRef>
                    <c:extLst>
                      <c:ext uri="{02D57815-91ED-43cb-92C2-25804820EDAC}">
                        <c15:formulaRef>
                          <c15:sqref>'1'!$I$16</c15:sqref>
                        </c15:formulaRef>
                      </c:ext>
                    </c:extLst>
                    <c:strCache>
                      <c:ptCount val="1"/>
                      <c:pt idx="0">
                        <c:v>年</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'1'!$I$17:$I$26</c15:sqref>
                        </c15:formulaRef>
                      </c:ext>
                    </c:extLst>
                    <c:strCache>
                      <c:ptCount val="10"/>
                      <c:pt idx="0">
                        <c:v>平成26</c:v>
                      </c:pt>
                      <c:pt idx="1">
                        <c:v>27</c:v>
                      </c:pt>
                      <c:pt idx="2">
                        <c:v>28</c:v>
                      </c:pt>
                      <c:pt idx="3">
                        <c:v>29</c:v>
                      </c:pt>
                      <c:pt idx="4">
                        <c:v>30</c:v>
                      </c:pt>
                      <c:pt idx="5">
                        <c:v>31</c:v>
                      </c:pt>
                      <c:pt idx="6">
                        <c:v>令和2</c:v>
                      </c:pt>
                      <c:pt idx="7">
                        <c:v>3</c:v>
                      </c:pt>
                      <c:pt idx="8">
                        <c:v>4</c:v>
                      </c:pt>
                      <c:pt idx="9">
                        <c:v>5</c:v>
                      </c:pt>
                    </c:strCache>
                  </c:strRef>
                </c:cat>
                <c:val>
                  <c:numRef>
                    <c:extLst>
                      <c:ext uri="{02D57815-91ED-43cb-92C2-25804820EDAC}">
                        <c15:formulaRef>
                          <c15:sqref>'1'!$I$17:$I$26</c15:sqref>
                        </c15:formulaRef>
                      </c:ext>
                    </c:extLst>
                    <c:numCache>
                      <c:formatCode>#,##0_);[Red]\(#,##0\)</c:formatCode>
                      <c:ptCount val="10"/>
                      <c:pt idx="0">
                        <c:v>0</c:v>
                      </c:pt>
                      <c:pt idx="1">
                        <c:v>27</c:v>
                      </c:pt>
                      <c:pt idx="2">
                        <c:v>28</c:v>
                      </c:pt>
                      <c:pt idx="3">
                        <c:v>29</c:v>
                      </c:pt>
                      <c:pt idx="4">
                        <c:v>30</c:v>
                      </c:pt>
                      <c:pt idx="5">
                        <c:v>31</c:v>
                      </c:pt>
                      <c:pt idx="6">
                        <c:v>0</c:v>
                      </c:pt>
                      <c:pt idx="7">
                        <c:v>3</c:v>
                      </c:pt>
                      <c:pt idx="8">
                        <c:v>4</c:v>
                      </c:pt>
                      <c:pt idx="9">
                        <c:v>5</c:v>
                      </c:pt>
                    </c:numCache>
                  </c:numRef>
                </c:val>
                <c:smooth val="0"/>
                <c:extLst>
                  <c:ext xmlns:c16="http://schemas.microsoft.com/office/drawing/2014/chart" uri="{C3380CC4-5D6E-409C-BE32-E72D297353CC}">
                    <c16:uniqueId val="{00000002-E096-4716-8B27-F70BC2FDBBDC}"/>
                  </c:ext>
                </c:extLst>
              </c15:ser>
            </c15:filteredLineSeries>
          </c:ext>
        </c:extLst>
      </c:lineChart>
      <c:lineChart>
        <c:grouping val="standard"/>
        <c:varyColors val="0"/>
        <c:ser>
          <c:idx val="1"/>
          <c:order val="2"/>
          <c:tx>
            <c:strRef>
              <c:f>'1'!$J$16</c:f>
              <c:strCache>
                <c:ptCount val="1"/>
                <c:pt idx="0">
                  <c:v>世帯数</c:v>
                </c:pt>
              </c:strCache>
            </c:strRef>
          </c:tx>
          <c:spPr>
            <a:ln w="28575" cap="rnd">
              <a:solidFill>
                <a:srgbClr val="FF0000"/>
              </a:solidFill>
              <a:prstDash val="dash"/>
              <a:round/>
            </a:ln>
            <a:effectLst/>
          </c:spPr>
          <c:marker>
            <c:symbol val="circle"/>
            <c:size val="5"/>
            <c:spPr>
              <a:solidFill>
                <a:schemeClr val="bg1"/>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ea"/>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'1'!$I$17:$I$26</c:f>
              <c:strCache>
                <c:ptCount val="10"/>
                <c:pt idx="0">
                  <c:v>平成26</c:v>
                </c:pt>
                <c:pt idx="1">
                  <c:v>27</c:v>
                </c:pt>
                <c:pt idx="2">
                  <c:v>28</c:v>
                </c:pt>
                <c:pt idx="3">
                  <c:v>29</c:v>
                </c:pt>
                <c:pt idx="4">
                  <c:v>30</c:v>
                </c:pt>
                <c:pt idx="5">
                  <c:v>31</c:v>
                </c:pt>
                <c:pt idx="6">
                  <c:v>令和2</c:v>
                </c:pt>
                <c:pt idx="7">
                  <c:v>3</c:v>
                </c:pt>
                <c:pt idx="8">
                  <c:v>4</c:v>
                </c:pt>
                <c:pt idx="9">
                  <c:v>5</c:v>
                </c:pt>
              </c:strCache>
            </c:strRef>
          </c:cat>
          <c:val>
            <c:numRef>
              <c:f>'1'!$J$17:$J$26</c:f>
              <c:numCache>
                <c:formatCode>#,##0_);[Red]\(#,##0\)</c:formatCode>
                <c:ptCount val="10"/>
                <c:pt idx="0">
                  <c:v>215472</c:v>
                </c:pt>
                <c:pt idx="1">
                  <c:v>217836</c:v>
                </c:pt>
                <c:pt idx="2">
                  <c:v>221587</c:v>
                </c:pt>
                <c:pt idx="3">
                  <c:v>225737</c:v>
                </c:pt>
                <c:pt idx="4">
                  <c:v>229819</c:v>
                </c:pt>
                <c:pt idx="5">
                  <c:v>233158</c:v>
                </c:pt>
                <c:pt idx="6">
                  <c:v>236600</c:v>
                </c:pt>
                <c:pt idx="7">
                  <c:v>238563</c:v>
                </c:pt>
                <c:pt idx="8">
                  <c:v>239622</c:v>
                </c:pt>
                <c:pt idx="9">
                  <c:v>243962</c:v>
                </c:pt>
              </c:numCache>
            </c:numRef>
          </c:val>
          <c:smooth val="0"/>
          <c:extLst>
            <c:ext xmlns:c16="http://schemas.microsoft.com/office/drawing/2014/chart" uri="{C3380CC4-5D6E-409C-BE32-E72D297353CC}">
              <c16:uniqueId val="{00000001-E096-4716-8B27-F70BC2FDBBDC}"/>
            </c:ext>
          </c:extLst>
        </c:ser>
        <c:dLbls>
          <c:showLegendKey val="0"/>
          <c:showVal val="0"/>
          <c:showCatName val="0"/>
          <c:showSerName val="0"/>
          <c:showPercent val="0"/>
          <c:showBubbleSize val="0"/>
        </c:dLbls>
        <c:marker val="1"/>
        <c:smooth val="0"/>
        <c:axId val="719324608"/>
        <c:axId val="719323624"/>
      </c:lineChart>
      <c:catAx>
        <c:axId val="637277408"/>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37277736"/>
        <c:crosses val="autoZero"/>
        <c:auto val="1"/>
        <c:lblAlgn val="ctr"/>
        <c:lblOffset val="100"/>
        <c:noMultiLvlLbl val="0"/>
      </c:catAx>
      <c:valAx>
        <c:axId val="637277736"/>
        <c:scaling>
          <c:orientation val="minMax"/>
          <c:max val="500000"/>
          <c:min val="0"/>
        </c:scaling>
        <c:delete val="0"/>
        <c:axPos val="l"/>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37277408"/>
        <c:crosses val="autoZero"/>
        <c:crossBetween val="between"/>
      </c:valAx>
      <c:valAx>
        <c:axId val="719323624"/>
        <c:scaling>
          <c:orientation val="minMax"/>
          <c:max val="300000"/>
          <c:min val="0"/>
        </c:scaling>
        <c:delete val="0"/>
        <c:axPos val="r"/>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719324608"/>
        <c:crosses val="max"/>
        <c:crossBetween val="between"/>
      </c:valAx>
      <c:catAx>
        <c:axId val="719324608"/>
        <c:scaling>
          <c:orientation val="minMax"/>
        </c:scaling>
        <c:delete val="1"/>
        <c:axPos val="b"/>
        <c:numFmt formatCode="General" sourceLinked="1"/>
        <c:majorTickMark val="out"/>
        <c:minorTickMark val="none"/>
        <c:tickLblPos val="nextTo"/>
        <c:crossAx val="719323624"/>
        <c:crosses val="autoZero"/>
        <c:auto val="1"/>
        <c:lblAlgn val="ctr"/>
        <c:lblOffset val="100"/>
        <c:noMultiLvlLbl val="0"/>
      </c:catAx>
      <c:spPr>
        <a:noFill/>
        <a:ln>
          <a:noFill/>
        </a:ln>
        <a:effectLst/>
      </c:spPr>
    </c:plotArea>
    <c:legend>
      <c:legendPos val="r"/>
      <c:layout>
        <c:manualLayout>
          <c:xMode val="edge"/>
          <c:yMode val="edge"/>
          <c:x val="0.8692362610791794"/>
          <c:y val="0.17771392814308809"/>
          <c:w val="0.12138728323699421"/>
          <c:h val="0.15625109361329836"/>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342075880669661"/>
          <c:y val="0.14632410286977171"/>
          <c:w val="0.61370797777661834"/>
          <c:h val="0.73105189091254219"/>
        </c:manualLayout>
      </c:layout>
      <c:doughnutChart>
        <c:varyColors val="1"/>
        <c:ser>
          <c:idx val="0"/>
          <c:order val="0"/>
          <c:spPr>
            <a:ln w="12700">
              <a:solidFill>
                <a:schemeClr val="tx1"/>
              </a:solidFill>
            </a:ln>
          </c:spPr>
          <c:dPt>
            <c:idx val="0"/>
            <c:bubble3D val="0"/>
            <c:spPr>
              <a:noFill/>
              <a:ln w="12700">
                <a:solidFill>
                  <a:schemeClr val="tx1"/>
                </a:solidFill>
              </a:ln>
            </c:spPr>
            <c:extLst>
              <c:ext xmlns:c16="http://schemas.microsoft.com/office/drawing/2014/chart" uri="{C3380CC4-5D6E-409C-BE32-E72D297353CC}">
                <c16:uniqueId val="{00000001-7EFE-44B2-940D-58C946F73DED}"/>
              </c:ext>
            </c:extLst>
          </c:dPt>
          <c:dPt>
            <c:idx val="1"/>
            <c:bubble3D val="0"/>
            <c:spPr>
              <a:noFill/>
              <a:ln w="12700">
                <a:solidFill>
                  <a:schemeClr val="tx1"/>
                </a:solidFill>
              </a:ln>
            </c:spPr>
            <c:extLst>
              <c:ext xmlns:c16="http://schemas.microsoft.com/office/drawing/2014/chart" uri="{C3380CC4-5D6E-409C-BE32-E72D297353CC}">
                <c16:uniqueId val="{00000003-7EFE-44B2-940D-58C946F73DED}"/>
              </c:ext>
            </c:extLst>
          </c:dPt>
          <c:dPt>
            <c:idx val="2"/>
            <c:bubble3D val="0"/>
            <c:spPr>
              <a:noFill/>
              <a:ln w="12700">
                <a:noFill/>
              </a:ln>
            </c:spPr>
            <c:extLst>
              <c:ext xmlns:c16="http://schemas.microsoft.com/office/drawing/2014/chart" uri="{C3380CC4-5D6E-409C-BE32-E72D297353CC}">
                <c16:uniqueId val="{00000005-7EFE-44B2-940D-58C946F73DED}"/>
              </c:ext>
            </c:extLst>
          </c:dPt>
          <c:dLbls>
            <c:dLbl>
              <c:idx val="1"/>
              <c:layout>
                <c:manualLayout>
                  <c:x val="-1.3340956737183222E-2"/>
                  <c:y val="2.389487159610925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EFE-44B2-940D-58C946F73DED}"/>
                </c:ext>
              </c:extLst>
            </c:dLbl>
            <c:dLbl>
              <c:idx val="2"/>
              <c:delete val="1"/>
              <c:extLst>
                <c:ext xmlns:c15="http://schemas.microsoft.com/office/drawing/2012/chart" uri="{CE6537A1-D6FC-4f65-9D91-7224C49458BB}"/>
                <c:ext xmlns:c16="http://schemas.microsoft.com/office/drawing/2014/chart" uri="{C3380CC4-5D6E-409C-BE32-E72D297353CC}">
                  <c16:uniqueId val="{00000005-7EFE-44B2-940D-58C946F73DED}"/>
                </c:ext>
              </c:extLst>
            </c:dLbl>
            <c:spPr>
              <a:noFill/>
              <a:ln>
                <a:noFill/>
              </a:ln>
              <a:effectLst/>
            </c:spPr>
            <c:txPr>
              <a:bodyPr/>
              <a:lstStyle/>
              <a:p>
                <a:pPr>
                  <a:defRPr>
                    <a:latin typeface="ＭＳ ゴシック" panose="020B0609070205080204" pitchFamily="49" charset="-128"/>
                    <a:ea typeface="ＭＳ ゴシック" panose="020B0609070205080204" pitchFamily="49" charset="-128"/>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'18'!$I$7:$I$9</c:f>
              <c:strCache>
                <c:ptCount val="3"/>
                <c:pt idx="0">
                  <c:v>自主財源</c:v>
                </c:pt>
                <c:pt idx="1">
                  <c:v>依存財源</c:v>
                </c:pt>
                <c:pt idx="2">
                  <c:v>ダミー</c:v>
                </c:pt>
              </c:strCache>
            </c:strRef>
          </c:cat>
          <c:val>
            <c:numRef>
              <c:f>'18'!$J$7:$J$25</c:f>
              <c:numCache>
                <c:formatCode>0.0%</c:formatCode>
                <c:ptCount val="19"/>
                <c:pt idx="0">
                  <c:v>0.27402819294391895</c:v>
                </c:pt>
                <c:pt idx="1">
                  <c:v>0.725971807056081</c:v>
                </c:pt>
                <c:pt idx="2">
                  <c:v>1</c:v>
                </c:pt>
              </c:numCache>
            </c:numRef>
          </c:val>
          <c:extLst>
            <c:ext xmlns:c16="http://schemas.microsoft.com/office/drawing/2014/chart" uri="{C3380CC4-5D6E-409C-BE32-E72D297353CC}">
              <c16:uniqueId val="{00000006-7EFE-44B2-940D-58C946F73DED}"/>
            </c:ext>
          </c:extLst>
        </c:ser>
        <c:ser>
          <c:idx val="1"/>
          <c:order val="1"/>
          <c:spPr>
            <a:ln w="12700">
              <a:solidFill>
                <a:schemeClr val="tx1"/>
              </a:solidFill>
            </a:ln>
          </c:spPr>
          <c:dPt>
            <c:idx val="3"/>
            <c:bubble3D val="0"/>
            <c:spPr>
              <a:noFill/>
              <a:ln w="12700" cmpd="sng">
                <a:solidFill>
                  <a:schemeClr val="tx1"/>
                </a:solidFill>
              </a:ln>
            </c:spPr>
            <c:extLst>
              <c:ext xmlns:c16="http://schemas.microsoft.com/office/drawing/2014/chart" uri="{C3380CC4-5D6E-409C-BE32-E72D297353CC}">
                <c16:uniqueId val="{00000008-7EFE-44B2-940D-58C946F73DED}"/>
              </c:ext>
            </c:extLst>
          </c:dPt>
          <c:dPt>
            <c:idx val="4"/>
            <c:bubble3D val="0"/>
            <c:spPr>
              <a:noFill/>
              <a:ln w="12700">
                <a:solidFill>
                  <a:schemeClr val="tx1"/>
                </a:solidFill>
              </a:ln>
            </c:spPr>
            <c:extLst>
              <c:ext xmlns:c16="http://schemas.microsoft.com/office/drawing/2014/chart" uri="{C3380CC4-5D6E-409C-BE32-E72D297353CC}">
                <c16:uniqueId val="{0000000A-7EFE-44B2-940D-58C946F73DED}"/>
              </c:ext>
            </c:extLst>
          </c:dPt>
          <c:dPt>
            <c:idx val="5"/>
            <c:bubble3D val="0"/>
            <c:spPr>
              <a:noFill/>
              <a:ln w="12700">
                <a:solidFill>
                  <a:schemeClr val="tx1"/>
                </a:solidFill>
              </a:ln>
            </c:spPr>
            <c:extLst>
              <c:ext xmlns:c16="http://schemas.microsoft.com/office/drawing/2014/chart" uri="{C3380CC4-5D6E-409C-BE32-E72D297353CC}">
                <c16:uniqueId val="{0000000C-7EFE-44B2-940D-58C946F73DED}"/>
              </c:ext>
            </c:extLst>
          </c:dPt>
          <c:dPt>
            <c:idx val="6"/>
            <c:bubble3D val="0"/>
            <c:spPr>
              <a:noFill/>
              <a:ln w="12700">
                <a:solidFill>
                  <a:schemeClr val="tx1"/>
                </a:solidFill>
              </a:ln>
            </c:spPr>
            <c:extLst>
              <c:ext xmlns:c16="http://schemas.microsoft.com/office/drawing/2014/chart" uri="{C3380CC4-5D6E-409C-BE32-E72D297353CC}">
                <c16:uniqueId val="{0000000E-7EFE-44B2-940D-58C946F73DED}"/>
              </c:ext>
            </c:extLst>
          </c:dPt>
          <c:dPt>
            <c:idx val="7"/>
            <c:bubble3D val="0"/>
            <c:spPr>
              <a:noFill/>
              <a:ln w="12700">
                <a:solidFill>
                  <a:schemeClr val="tx1"/>
                </a:solidFill>
              </a:ln>
            </c:spPr>
            <c:extLst>
              <c:ext xmlns:c16="http://schemas.microsoft.com/office/drawing/2014/chart" uri="{C3380CC4-5D6E-409C-BE32-E72D297353CC}">
                <c16:uniqueId val="{00000010-7EFE-44B2-940D-58C946F73DED}"/>
              </c:ext>
            </c:extLst>
          </c:dPt>
          <c:dPt>
            <c:idx val="8"/>
            <c:bubble3D val="0"/>
            <c:spPr>
              <a:noFill/>
              <a:ln w="12700">
                <a:solidFill>
                  <a:schemeClr val="tx1"/>
                </a:solidFill>
              </a:ln>
            </c:spPr>
            <c:extLst>
              <c:ext xmlns:c16="http://schemas.microsoft.com/office/drawing/2014/chart" uri="{C3380CC4-5D6E-409C-BE32-E72D297353CC}">
                <c16:uniqueId val="{00000012-7EFE-44B2-940D-58C946F73DED}"/>
              </c:ext>
            </c:extLst>
          </c:dPt>
          <c:dPt>
            <c:idx val="9"/>
            <c:bubble3D val="0"/>
            <c:spPr>
              <a:noFill/>
              <a:ln w="12700">
                <a:solidFill>
                  <a:schemeClr val="tx1"/>
                </a:solidFill>
              </a:ln>
            </c:spPr>
            <c:extLst>
              <c:ext xmlns:c16="http://schemas.microsoft.com/office/drawing/2014/chart" uri="{C3380CC4-5D6E-409C-BE32-E72D297353CC}">
                <c16:uniqueId val="{00000014-7EFE-44B2-940D-58C946F73DED}"/>
              </c:ext>
            </c:extLst>
          </c:dPt>
          <c:dPt>
            <c:idx val="10"/>
            <c:bubble3D val="0"/>
            <c:spPr>
              <a:noFill/>
              <a:ln w="12700">
                <a:solidFill>
                  <a:schemeClr val="tx1"/>
                </a:solidFill>
              </a:ln>
            </c:spPr>
            <c:extLst>
              <c:ext xmlns:c16="http://schemas.microsoft.com/office/drawing/2014/chart" uri="{C3380CC4-5D6E-409C-BE32-E72D297353CC}">
                <c16:uniqueId val="{00000016-7EFE-44B2-940D-58C946F73DED}"/>
              </c:ext>
            </c:extLst>
          </c:dPt>
          <c:dPt>
            <c:idx val="11"/>
            <c:bubble3D val="0"/>
            <c:spPr>
              <a:noFill/>
              <a:ln w="12700" cmpd="sng">
                <a:solidFill>
                  <a:schemeClr val="tx1"/>
                </a:solidFill>
              </a:ln>
            </c:spPr>
            <c:extLst>
              <c:ext xmlns:c16="http://schemas.microsoft.com/office/drawing/2014/chart" uri="{C3380CC4-5D6E-409C-BE32-E72D297353CC}">
                <c16:uniqueId val="{00000018-7EFE-44B2-940D-58C946F73DED}"/>
              </c:ext>
            </c:extLst>
          </c:dPt>
          <c:dPt>
            <c:idx val="12"/>
            <c:bubble3D val="0"/>
            <c:spPr>
              <a:solidFill>
                <a:srgbClr val="000064"/>
              </a:solidFill>
              <a:ln w="12700">
                <a:solidFill>
                  <a:schemeClr val="tx1"/>
                </a:solidFill>
              </a:ln>
            </c:spPr>
            <c:extLst>
              <c:ext xmlns:c16="http://schemas.microsoft.com/office/drawing/2014/chart" uri="{C3380CC4-5D6E-409C-BE32-E72D297353CC}">
                <c16:uniqueId val="{0000001A-7EFE-44B2-940D-58C946F73DED}"/>
              </c:ext>
            </c:extLst>
          </c:dPt>
          <c:dPt>
            <c:idx val="13"/>
            <c:bubble3D val="0"/>
            <c:spPr>
              <a:solidFill>
                <a:schemeClr val="accent5">
                  <a:lumMod val="50000"/>
                </a:schemeClr>
              </a:solidFill>
              <a:ln w="12700">
                <a:solidFill>
                  <a:schemeClr val="tx1"/>
                </a:solidFill>
              </a:ln>
            </c:spPr>
            <c:extLst>
              <c:ext xmlns:c16="http://schemas.microsoft.com/office/drawing/2014/chart" uri="{C3380CC4-5D6E-409C-BE32-E72D297353CC}">
                <c16:uniqueId val="{0000001C-7EFE-44B2-940D-58C946F73DED}"/>
              </c:ext>
            </c:extLst>
          </c:dPt>
          <c:dPt>
            <c:idx val="14"/>
            <c:bubble3D val="0"/>
            <c:spPr>
              <a:solidFill>
                <a:schemeClr val="accent5">
                  <a:lumMod val="75000"/>
                </a:schemeClr>
              </a:solidFill>
              <a:ln w="12700">
                <a:solidFill>
                  <a:schemeClr val="tx1"/>
                </a:solidFill>
              </a:ln>
            </c:spPr>
            <c:extLst>
              <c:ext xmlns:c16="http://schemas.microsoft.com/office/drawing/2014/chart" uri="{C3380CC4-5D6E-409C-BE32-E72D297353CC}">
                <c16:uniqueId val="{0000001E-7EFE-44B2-940D-58C946F73DED}"/>
              </c:ext>
            </c:extLst>
          </c:dPt>
          <c:dPt>
            <c:idx val="15"/>
            <c:bubble3D val="0"/>
            <c:spPr>
              <a:solidFill>
                <a:schemeClr val="accent5">
                  <a:lumMod val="60000"/>
                  <a:lumOff val="40000"/>
                </a:schemeClr>
              </a:solidFill>
              <a:ln w="12700">
                <a:solidFill>
                  <a:schemeClr val="tx1"/>
                </a:solidFill>
              </a:ln>
            </c:spPr>
            <c:extLst>
              <c:ext xmlns:c16="http://schemas.microsoft.com/office/drawing/2014/chart" uri="{C3380CC4-5D6E-409C-BE32-E72D297353CC}">
                <c16:uniqueId val="{00000020-7EFE-44B2-940D-58C946F73DED}"/>
              </c:ext>
            </c:extLst>
          </c:dPt>
          <c:dPt>
            <c:idx val="16"/>
            <c:bubble3D val="0"/>
            <c:spPr>
              <a:solidFill>
                <a:schemeClr val="accent5">
                  <a:lumMod val="40000"/>
                  <a:lumOff val="60000"/>
                </a:schemeClr>
              </a:solidFill>
              <a:ln w="12700">
                <a:solidFill>
                  <a:schemeClr val="tx1"/>
                </a:solidFill>
              </a:ln>
            </c:spPr>
            <c:extLst>
              <c:ext xmlns:c16="http://schemas.microsoft.com/office/drawing/2014/chart" uri="{C3380CC4-5D6E-409C-BE32-E72D297353CC}">
                <c16:uniqueId val="{00000022-7EFE-44B2-940D-58C946F73DED}"/>
              </c:ext>
            </c:extLst>
          </c:dPt>
          <c:dPt>
            <c:idx val="17"/>
            <c:bubble3D val="0"/>
            <c:spPr>
              <a:solidFill>
                <a:schemeClr val="accent5">
                  <a:lumMod val="20000"/>
                  <a:lumOff val="80000"/>
                </a:schemeClr>
              </a:solidFill>
              <a:ln w="12700">
                <a:solidFill>
                  <a:schemeClr val="tx1"/>
                </a:solidFill>
              </a:ln>
            </c:spPr>
            <c:extLst>
              <c:ext xmlns:c16="http://schemas.microsoft.com/office/drawing/2014/chart" uri="{C3380CC4-5D6E-409C-BE32-E72D297353CC}">
                <c16:uniqueId val="{00000024-7EFE-44B2-940D-58C946F73DED}"/>
              </c:ext>
            </c:extLst>
          </c:dPt>
          <c:dPt>
            <c:idx val="18"/>
            <c:bubble3D val="0"/>
            <c:spPr>
              <a:solidFill>
                <a:srgbClr val="F0F0FF"/>
              </a:solidFill>
              <a:ln w="12700">
                <a:solidFill>
                  <a:schemeClr val="tx1"/>
                </a:solidFill>
              </a:ln>
            </c:spPr>
            <c:extLst>
              <c:ext xmlns:c16="http://schemas.microsoft.com/office/drawing/2014/chart" uri="{C3380CC4-5D6E-409C-BE32-E72D297353CC}">
                <c16:uniqueId val="{00000026-7EFE-44B2-940D-58C946F73DED}"/>
              </c:ext>
            </c:extLst>
          </c:dPt>
          <c:cat>
            <c:strRef>
              <c:f>'18'!$I$7:$I$9</c:f>
              <c:strCache>
                <c:ptCount val="3"/>
                <c:pt idx="0">
                  <c:v>自主財源</c:v>
                </c:pt>
                <c:pt idx="1">
                  <c:v>依存財源</c:v>
                </c:pt>
                <c:pt idx="2">
                  <c:v>ダミー</c:v>
                </c:pt>
              </c:strCache>
            </c:strRef>
          </c:cat>
          <c:val>
            <c:numRef>
              <c:f>'18'!$K$7:$K$25</c:f>
              <c:numCache>
                <c:formatCode>General</c:formatCode>
                <c:ptCount val="19"/>
                <c:pt idx="3" formatCode="#,##0_);[Red]\(#,##0\)">
                  <c:v>4858515</c:v>
                </c:pt>
                <c:pt idx="4" formatCode="#,##0_);[Red]\(#,##0\)">
                  <c:v>2000000</c:v>
                </c:pt>
                <c:pt idx="5" formatCode="#,##0_);[Red]\(#,##0\)">
                  <c:v>4584478</c:v>
                </c:pt>
                <c:pt idx="6" formatCode="#,##0_);[Red]\(#,##0\)">
                  <c:v>13345589</c:v>
                </c:pt>
                <c:pt idx="7" formatCode="#,##0_);[Red]\(#,##0\)">
                  <c:v>36338887</c:v>
                </c:pt>
                <c:pt idx="8" formatCode="#,##0_);[Red]\(#,##0\)">
                  <c:v>30552763</c:v>
                </c:pt>
                <c:pt idx="9" formatCode="#,##0_);[Red]\(#,##0\)">
                  <c:v>0</c:v>
                </c:pt>
                <c:pt idx="10" formatCode="#,##0_);[Red]\(#,##0\)">
                  <c:v>48389768</c:v>
                </c:pt>
                <c:pt idx="11" formatCode="#,##0_);[Red]\(#,##0\)">
                  <c:v>83000000</c:v>
                </c:pt>
                <c:pt idx="12" formatCode="#,##0_);[Red]\(#,##0\)">
                  <c:v>24816439</c:v>
                </c:pt>
                <c:pt idx="13" formatCode="#,##0_);[Red]\(#,##0\)">
                  <c:v>85308638</c:v>
                </c:pt>
                <c:pt idx="14" formatCode="#,##0_);[Red]\(#,##0\)">
                  <c:v>20627694</c:v>
                </c:pt>
                <c:pt idx="15" formatCode="#,##0_);[Red]\(#,##0\)">
                  <c:v>22895007</c:v>
                </c:pt>
                <c:pt idx="16" formatCode="#,##0_);[Red]\(#,##0\)">
                  <c:v>26344341</c:v>
                </c:pt>
                <c:pt idx="17" formatCode="#,##0_);[Red]\(#,##0\)">
                  <c:v>19253548</c:v>
                </c:pt>
                <c:pt idx="18" formatCode="#,##0_);[Red]\(#,##0\)">
                  <c:v>23824333</c:v>
                </c:pt>
              </c:numCache>
            </c:numRef>
          </c:val>
          <c:extLst>
            <c:ext xmlns:c16="http://schemas.microsoft.com/office/drawing/2014/chart" uri="{C3380CC4-5D6E-409C-BE32-E72D297353CC}">
              <c16:uniqueId val="{00000027-7EFE-44B2-940D-58C946F73DED}"/>
            </c:ext>
          </c:extLst>
        </c:ser>
        <c:dLbls>
          <c:showLegendKey val="0"/>
          <c:showVal val="0"/>
          <c:showCatName val="0"/>
          <c:showSerName val="0"/>
          <c:showPercent val="0"/>
          <c:showBubbleSize val="0"/>
          <c:showLeaderLines val="1"/>
        </c:dLbls>
        <c:firstSliceAng val="270"/>
        <c:holeSize val="35"/>
      </c:doughnutChart>
    </c:plotArea>
    <c:plotVisOnly val="1"/>
    <c:dispBlanksAs val="gap"/>
    <c:showDLblsOverMax val="0"/>
  </c:chart>
  <c:spPr>
    <a:solidFill>
      <a:schemeClr val="bg1"/>
    </a:solidFill>
    <a:ln w="6350">
      <a:solidFill>
        <a:schemeClr val="tx1"/>
      </a:solid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27329874519421"/>
          <c:y val="0.17489594414341736"/>
          <c:w val="0.77664106419935186"/>
          <c:h val="0.60453695675055263"/>
        </c:manualLayout>
      </c:layout>
      <c:barChart>
        <c:barDir val="col"/>
        <c:grouping val="clustered"/>
        <c:varyColors val="0"/>
        <c:ser>
          <c:idx val="2"/>
          <c:order val="0"/>
          <c:tx>
            <c:strRef>
              <c:f>'18'!$I$41</c:f>
              <c:strCache>
                <c:ptCount val="1"/>
                <c:pt idx="0">
                  <c:v>総額</c:v>
                </c:pt>
              </c:strCache>
            </c:strRef>
          </c:tx>
          <c:spPr>
            <a:noFill/>
            <a:ln>
              <a:solidFill>
                <a:srgbClr val="000000"/>
              </a:solidFill>
            </a:ln>
          </c:spPr>
          <c:invertIfNegative val="0"/>
          <c:dLbls>
            <c:spPr>
              <a:noFill/>
              <a:ln>
                <a:noFill/>
              </a:ln>
              <a:effectLst/>
            </c:spPr>
            <c:txPr>
              <a:bodyPr wrap="square" lIns="38100" tIns="19050" rIns="38100" bIns="19050" anchor="ctr">
                <a:spAutoFit/>
              </a:bodyPr>
              <a:lstStyle/>
              <a:p>
                <a:pPr>
                  <a:defRPr sz="1000" b="1">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'18'!$J$40:$N$40</c:f>
              <c:strCache>
                <c:ptCount val="5"/>
                <c:pt idx="0">
                  <c:v>令和元</c:v>
                </c:pt>
                <c:pt idx="1">
                  <c:v>2</c:v>
                </c:pt>
                <c:pt idx="2">
                  <c:v>3</c:v>
                </c:pt>
                <c:pt idx="3">
                  <c:v>4</c:v>
                </c:pt>
                <c:pt idx="4">
                  <c:v>5</c:v>
                </c:pt>
              </c:strCache>
            </c:strRef>
          </c:cat>
          <c:val>
            <c:numRef>
              <c:f>'18'!$J$41:$N$41</c:f>
              <c:numCache>
                <c:formatCode>#,##0_);[Red]\(#,##0\)</c:formatCode>
                <c:ptCount val="5"/>
                <c:pt idx="0">
                  <c:v>1962</c:v>
                </c:pt>
                <c:pt idx="1">
                  <c:v>2049</c:v>
                </c:pt>
                <c:pt idx="2">
                  <c:v>1994</c:v>
                </c:pt>
                <c:pt idx="3">
                  <c:v>2120</c:v>
                </c:pt>
                <c:pt idx="4">
                  <c:v>2231</c:v>
                </c:pt>
              </c:numCache>
            </c:numRef>
          </c:val>
          <c:extLst>
            <c:ext xmlns:c16="http://schemas.microsoft.com/office/drawing/2014/chart" uri="{C3380CC4-5D6E-409C-BE32-E72D297353CC}">
              <c16:uniqueId val="{00000000-3F57-4F8A-B907-DC0713D20254}"/>
            </c:ext>
          </c:extLst>
        </c:ser>
        <c:dLbls>
          <c:showLegendKey val="0"/>
          <c:showVal val="0"/>
          <c:showCatName val="0"/>
          <c:showSerName val="0"/>
          <c:showPercent val="0"/>
          <c:showBubbleSize val="0"/>
        </c:dLbls>
        <c:gapWidth val="100"/>
        <c:axId val="399458112"/>
        <c:axId val="399459680"/>
      </c:barChart>
      <c:catAx>
        <c:axId val="399458112"/>
        <c:scaling>
          <c:orientation val="minMax"/>
        </c:scaling>
        <c:delete val="0"/>
        <c:axPos val="b"/>
        <c:title>
          <c:tx>
            <c:rich>
              <a:bodyPr/>
              <a:lstStyle/>
              <a:p>
                <a:pPr>
                  <a:defRPr sz="1000" b="0" i="0" u="none" strike="noStrike" baseline="0">
                    <a:solidFill>
                      <a:srgbClr val="000000"/>
                    </a:solidFill>
                    <a:latin typeface="ＭＳ ゴシック"/>
                    <a:ea typeface="ＭＳ ゴシック"/>
                    <a:cs typeface="ＭＳ ゴシック"/>
                  </a:defRPr>
                </a:pPr>
                <a:r>
                  <a:rPr lang="ja-JP" altLang="en-US" sz="1000"/>
                  <a:t>（年度）</a:t>
                </a:r>
              </a:p>
            </c:rich>
          </c:tx>
          <c:layout>
            <c:manualLayout>
              <c:xMode val="edge"/>
              <c:yMode val="edge"/>
              <c:x val="0.46248723183106383"/>
              <c:y val="0.89411539847212762"/>
            </c:manualLayout>
          </c:layout>
          <c:overlay val="0"/>
          <c:spPr>
            <a:noFill/>
            <a:ln w="25400">
              <a:noFill/>
            </a:ln>
          </c:spPr>
        </c:title>
        <c:numFmt formatCode="General" sourceLinked="1"/>
        <c:majorTickMark val="in"/>
        <c:minorTickMark val="none"/>
        <c:tickLblPos val="nextTo"/>
        <c:spPr>
          <a:ln w="9525">
            <a:solidFill>
              <a:srgbClr val="000000"/>
            </a:solidFill>
            <a:prstDash val="solid"/>
          </a:ln>
        </c:spPr>
        <c:txPr>
          <a:bodyPr rot="0" vert="horz"/>
          <a:lstStyle/>
          <a:p>
            <a:pPr>
              <a:defRPr sz="1000" b="0" i="0" u="none" strike="noStrike" normalizeH="0" baseline="0">
                <a:solidFill>
                  <a:srgbClr val="000000"/>
                </a:solidFill>
                <a:latin typeface="ＭＳ ゴシック"/>
                <a:ea typeface="ＭＳ ゴシック"/>
                <a:cs typeface="ＭＳ ゴシック"/>
              </a:defRPr>
            </a:pPr>
            <a:endParaRPr lang="ja-JP"/>
          </a:p>
        </c:txPr>
        <c:crossAx val="399459680"/>
        <c:crossesAt val="0"/>
        <c:auto val="1"/>
        <c:lblAlgn val="ctr"/>
        <c:lblOffset val="100"/>
        <c:tickLblSkip val="1"/>
        <c:tickMarkSkip val="1"/>
        <c:noMultiLvlLbl val="0"/>
      </c:catAx>
      <c:valAx>
        <c:axId val="399459680"/>
        <c:scaling>
          <c:orientation val="minMax"/>
          <c:max val="2500"/>
          <c:min val="0"/>
        </c:scaling>
        <c:delete val="0"/>
        <c:axPos val="l"/>
        <c:title>
          <c:tx>
            <c:rich>
              <a:bodyPr rot="0" vert="horz"/>
              <a:lstStyle/>
              <a:p>
                <a:pPr algn="ctr">
                  <a:defRPr sz="1000" b="0" i="0" u="none" strike="noStrike" baseline="0">
                    <a:solidFill>
                      <a:srgbClr val="000000"/>
                    </a:solidFill>
                    <a:latin typeface="ＭＳ ゴシック"/>
                    <a:ea typeface="ＭＳ ゴシック"/>
                    <a:cs typeface="ＭＳ ゴシック"/>
                  </a:defRPr>
                </a:pPr>
                <a:r>
                  <a:rPr lang="ja-JP" altLang="en-US" sz="1000"/>
                  <a:t>（億円）</a:t>
                </a:r>
              </a:p>
            </c:rich>
          </c:tx>
          <c:layout>
            <c:manualLayout>
              <c:xMode val="edge"/>
              <c:yMode val="edge"/>
              <c:x val="4.3893299345119409E-2"/>
              <c:y val="3.4423239018060728E-2"/>
            </c:manualLayout>
          </c:layout>
          <c:overlay val="0"/>
          <c:spPr>
            <a:noFill/>
            <a:ln w="25400">
              <a:noFill/>
            </a:ln>
          </c:spPr>
        </c:title>
        <c:numFmt formatCode="#,##0_);[Red]\(#,##0\)" sourceLinked="0"/>
        <c:majorTickMark val="in"/>
        <c:minorTickMark val="none"/>
        <c:tickLblPos val="nextTo"/>
        <c:spPr>
          <a:noFill/>
          <a:ln w="952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99458112"/>
        <c:crosses val="autoZero"/>
        <c:crossBetween val="between"/>
        <c:majorUnit val="500"/>
        <c:minorUnit val="40"/>
      </c:valAx>
      <c:spPr>
        <a:solidFill>
          <a:srgbClr val="FFFFFF"/>
        </a:solid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99366266811203E-2"/>
          <c:y val="4.0100250626566414E-2"/>
          <c:w val="0.64543249274457437"/>
          <c:h val="0.82372808662075137"/>
        </c:manualLayout>
      </c:layout>
      <c:barChart>
        <c:barDir val="col"/>
        <c:grouping val="clustered"/>
        <c:varyColors val="0"/>
        <c:ser>
          <c:idx val="1"/>
          <c:order val="0"/>
          <c:tx>
            <c:strRef>
              <c:f>'19'!$J$14</c:f>
              <c:strCache>
                <c:ptCount val="1"/>
                <c:pt idx="0">
                  <c:v>歳入総額</c:v>
                </c:pt>
              </c:strCache>
            </c:strRef>
          </c:tx>
          <c:spPr>
            <a:noFill/>
            <a:ln>
              <a:solidFill>
                <a:srgbClr val="000000"/>
              </a:solidFill>
            </a:ln>
          </c:spPr>
          <c:invertIfNegative val="0"/>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'19'!$I$15:$I$19</c:f>
              <c:strCache>
                <c:ptCount val="5"/>
                <c:pt idx="0">
                  <c:v>令和元</c:v>
                </c:pt>
                <c:pt idx="1">
                  <c:v>2</c:v>
                </c:pt>
                <c:pt idx="2">
                  <c:v>3</c:v>
                </c:pt>
                <c:pt idx="3">
                  <c:v>4</c:v>
                </c:pt>
                <c:pt idx="4">
                  <c:v>5</c:v>
                </c:pt>
              </c:strCache>
            </c:strRef>
          </c:cat>
          <c:val>
            <c:numRef>
              <c:f>'19'!$J$15:$J$19</c:f>
              <c:numCache>
                <c:formatCode>#,##0_ ;[Red]\-#,##0\ </c:formatCode>
                <c:ptCount val="5"/>
                <c:pt idx="0">
                  <c:v>2107</c:v>
                </c:pt>
                <c:pt idx="1">
                  <c:v>2743</c:v>
                </c:pt>
                <c:pt idx="2">
                  <c:v>2387</c:v>
                </c:pt>
                <c:pt idx="3">
                  <c:v>2513</c:v>
                </c:pt>
                <c:pt idx="4">
                  <c:v>2231</c:v>
                </c:pt>
              </c:numCache>
            </c:numRef>
          </c:val>
          <c:extLst>
            <c:ext xmlns:c16="http://schemas.microsoft.com/office/drawing/2014/chart" uri="{C3380CC4-5D6E-409C-BE32-E72D297353CC}">
              <c16:uniqueId val="{00000000-5524-45B4-8727-03B67E7FF29F}"/>
            </c:ext>
          </c:extLst>
        </c:ser>
        <c:dLbls>
          <c:showLegendKey val="0"/>
          <c:showVal val="1"/>
          <c:showCatName val="0"/>
          <c:showSerName val="0"/>
          <c:showPercent val="0"/>
          <c:showBubbleSize val="0"/>
        </c:dLbls>
        <c:gapWidth val="70"/>
        <c:axId val="399471440"/>
        <c:axId val="399471832"/>
      </c:barChart>
      <c:lineChart>
        <c:grouping val="standard"/>
        <c:varyColors val="0"/>
        <c:ser>
          <c:idx val="0"/>
          <c:order val="1"/>
          <c:tx>
            <c:strRef>
              <c:f>'19'!$K$14</c:f>
              <c:strCache>
                <c:ptCount val="1"/>
                <c:pt idx="0">
                  <c:v>特別区税割合</c:v>
                </c:pt>
              </c:strCache>
            </c:strRef>
          </c:tx>
          <c:spPr>
            <a:ln>
              <a:solidFill>
                <a:srgbClr val="000000"/>
              </a:solidFill>
            </a:ln>
          </c:spPr>
          <c:marker>
            <c:symbol val="circle"/>
            <c:size val="5"/>
            <c:spPr>
              <a:solidFill>
                <a:schemeClr val="tx1"/>
              </a:solidFill>
              <a:ln>
                <a:noFill/>
                <a:prstDash val="solid"/>
              </a:ln>
            </c:spPr>
          </c:marker>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'19'!$I$15:$I$19</c:f>
              <c:strCache>
                <c:ptCount val="5"/>
                <c:pt idx="0">
                  <c:v>令和元</c:v>
                </c:pt>
                <c:pt idx="1">
                  <c:v>2</c:v>
                </c:pt>
                <c:pt idx="2">
                  <c:v>3</c:v>
                </c:pt>
                <c:pt idx="3">
                  <c:v>4</c:v>
                </c:pt>
                <c:pt idx="4">
                  <c:v>5</c:v>
                </c:pt>
              </c:strCache>
            </c:strRef>
          </c:cat>
          <c:val>
            <c:numRef>
              <c:f>'19'!$K$15:$K$19</c:f>
              <c:numCache>
                <c:formatCode>#,##0.0_ ;[Red]\-#,##0.0\ </c:formatCode>
                <c:ptCount val="5"/>
                <c:pt idx="0">
                  <c:v>16.7</c:v>
                </c:pt>
                <c:pt idx="1">
                  <c:v>12.9</c:v>
                </c:pt>
                <c:pt idx="2">
                  <c:v>14.8</c:v>
                </c:pt>
                <c:pt idx="3">
                  <c:v>14.6</c:v>
                </c:pt>
                <c:pt idx="4">
                  <c:v>16.3</c:v>
                </c:pt>
              </c:numCache>
            </c:numRef>
          </c:val>
          <c:smooth val="0"/>
          <c:extLst>
            <c:ext xmlns:c16="http://schemas.microsoft.com/office/drawing/2014/chart" uri="{C3380CC4-5D6E-409C-BE32-E72D297353CC}">
              <c16:uniqueId val="{00000001-5524-45B4-8727-03B67E7FF29F}"/>
            </c:ext>
          </c:extLst>
        </c:ser>
        <c:ser>
          <c:idx val="2"/>
          <c:order val="2"/>
          <c:tx>
            <c:strRef>
              <c:f>'19'!$L$14</c:f>
              <c:strCache>
                <c:ptCount val="1"/>
                <c:pt idx="0">
                  <c:v>特別区交付金割合</c:v>
                </c:pt>
              </c:strCache>
            </c:strRef>
          </c:tx>
          <c:spPr>
            <a:ln>
              <a:solidFill>
                <a:srgbClr val="FF0000"/>
              </a:solidFill>
              <a:prstDash val="dash"/>
            </a:ln>
          </c:spPr>
          <c:marker>
            <c:symbol val="circle"/>
            <c:size val="5"/>
            <c:spPr>
              <a:solidFill>
                <a:schemeClr val="bg1"/>
              </a:solidFill>
              <a:ln>
                <a:solidFill>
                  <a:srgbClr val="FF0000"/>
                </a:solidFill>
                <a:prstDash val="solid"/>
              </a:ln>
            </c:spPr>
          </c:marker>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'19'!$I$15:$I$19</c:f>
              <c:strCache>
                <c:ptCount val="5"/>
                <c:pt idx="0">
                  <c:v>令和元</c:v>
                </c:pt>
                <c:pt idx="1">
                  <c:v>2</c:v>
                </c:pt>
                <c:pt idx="2">
                  <c:v>3</c:v>
                </c:pt>
                <c:pt idx="3">
                  <c:v>4</c:v>
                </c:pt>
                <c:pt idx="4">
                  <c:v>5</c:v>
                </c:pt>
              </c:strCache>
            </c:strRef>
          </c:cat>
          <c:val>
            <c:numRef>
              <c:f>'19'!$L$15:$L$19</c:f>
              <c:numCache>
                <c:formatCode>#,##0.0_ ;[Red]\-#,##0.0\ </c:formatCode>
                <c:ptCount val="5"/>
                <c:pt idx="0">
                  <c:v>38</c:v>
                </c:pt>
                <c:pt idx="1">
                  <c:v>27</c:v>
                </c:pt>
                <c:pt idx="2">
                  <c:v>32.700000000000003</c:v>
                </c:pt>
                <c:pt idx="3">
                  <c:v>33.9</c:v>
                </c:pt>
                <c:pt idx="4">
                  <c:v>37.200000000000003</c:v>
                </c:pt>
              </c:numCache>
            </c:numRef>
          </c:val>
          <c:smooth val="0"/>
          <c:extLst>
            <c:ext xmlns:c16="http://schemas.microsoft.com/office/drawing/2014/chart" uri="{C3380CC4-5D6E-409C-BE32-E72D297353CC}">
              <c16:uniqueId val="{00000002-5524-45B4-8727-03B67E7FF29F}"/>
            </c:ext>
          </c:extLst>
        </c:ser>
        <c:dLbls>
          <c:showLegendKey val="0"/>
          <c:showVal val="1"/>
          <c:showCatName val="0"/>
          <c:showSerName val="0"/>
          <c:showPercent val="0"/>
          <c:showBubbleSize val="0"/>
        </c:dLbls>
        <c:marker val="1"/>
        <c:smooth val="0"/>
        <c:axId val="642796776"/>
        <c:axId val="642797168"/>
      </c:lineChart>
      <c:catAx>
        <c:axId val="399471440"/>
        <c:scaling>
          <c:orientation val="minMax"/>
        </c:scaling>
        <c:delete val="0"/>
        <c:axPos val="b"/>
        <c:numFmt formatCode="General" sourceLinked="1"/>
        <c:majorTickMark val="in"/>
        <c:minorTickMark val="none"/>
        <c:tickLblPos val="nextTo"/>
        <c:spPr>
          <a:ln w="9525">
            <a:solidFill>
              <a:srgbClr val="000000"/>
            </a:solidFill>
            <a:prstDash val="solid"/>
          </a:ln>
        </c:spPr>
        <c:txPr>
          <a:bodyPr rot="0" vert="horz"/>
          <a:lstStyle/>
          <a:p>
            <a:pPr>
              <a:defRPr/>
            </a:pPr>
            <a:endParaRPr lang="ja-JP"/>
          </a:p>
        </c:txPr>
        <c:crossAx val="399471832"/>
        <c:crosses val="autoZero"/>
        <c:auto val="0"/>
        <c:lblAlgn val="ctr"/>
        <c:lblOffset val="10"/>
        <c:tickLblSkip val="1"/>
        <c:tickMarkSkip val="1"/>
        <c:noMultiLvlLbl val="0"/>
      </c:catAx>
      <c:valAx>
        <c:axId val="399471832"/>
        <c:scaling>
          <c:orientation val="minMax"/>
          <c:max val="3000"/>
          <c:min val="0"/>
        </c:scaling>
        <c:delete val="0"/>
        <c:axPos val="l"/>
        <c:numFmt formatCode="#,##0_ ;[Red]\-#,##0\ " sourceLinked="1"/>
        <c:majorTickMark val="in"/>
        <c:minorTickMark val="none"/>
        <c:tickLblPos val="nextTo"/>
        <c:spPr>
          <a:noFill/>
          <a:ln w="9525">
            <a:solidFill>
              <a:srgbClr val="000000"/>
            </a:solidFill>
            <a:prstDash val="solid"/>
          </a:ln>
        </c:spPr>
        <c:txPr>
          <a:bodyPr rot="0" vert="horz"/>
          <a:lstStyle/>
          <a:p>
            <a:pPr>
              <a:defRPr/>
            </a:pPr>
            <a:endParaRPr lang="ja-JP"/>
          </a:p>
        </c:txPr>
        <c:crossAx val="399471440"/>
        <c:crosses val="autoZero"/>
        <c:crossBetween val="between"/>
      </c:valAx>
      <c:catAx>
        <c:axId val="642796776"/>
        <c:scaling>
          <c:orientation val="minMax"/>
        </c:scaling>
        <c:delete val="1"/>
        <c:axPos val="b"/>
        <c:numFmt formatCode="General" sourceLinked="1"/>
        <c:majorTickMark val="out"/>
        <c:minorTickMark val="none"/>
        <c:tickLblPos val="nextTo"/>
        <c:crossAx val="642797168"/>
        <c:crosses val="autoZero"/>
        <c:auto val="0"/>
        <c:lblAlgn val="ctr"/>
        <c:lblOffset val="100"/>
        <c:noMultiLvlLbl val="0"/>
      </c:catAx>
      <c:valAx>
        <c:axId val="642797168"/>
        <c:scaling>
          <c:orientation val="minMax"/>
          <c:max val="100"/>
        </c:scaling>
        <c:delete val="0"/>
        <c:axPos val="r"/>
        <c:numFmt formatCode="#,##0_);[Red]\(#,##0\)" sourceLinked="0"/>
        <c:majorTickMark val="in"/>
        <c:minorTickMark val="none"/>
        <c:tickLblPos val="nextTo"/>
        <c:spPr>
          <a:ln w="9525">
            <a:solidFill>
              <a:srgbClr val="000000"/>
            </a:solidFill>
            <a:prstDash val="solid"/>
          </a:ln>
        </c:spPr>
        <c:txPr>
          <a:bodyPr rot="0" vert="horz"/>
          <a:lstStyle/>
          <a:p>
            <a:pPr>
              <a:defRPr/>
            </a:pPr>
            <a:endParaRPr lang="ja-JP"/>
          </a:p>
        </c:txPr>
        <c:crossAx val="642796776"/>
        <c:crosses val="max"/>
        <c:crossBetween val="between"/>
      </c:valAx>
      <c:spPr>
        <a:noFill/>
        <a:ln w="12700">
          <a:noFill/>
          <a:prstDash val="solid"/>
        </a:ln>
      </c:spPr>
    </c:plotArea>
    <c:legend>
      <c:legendPos val="r"/>
      <c:layout>
        <c:manualLayout>
          <c:xMode val="edge"/>
          <c:yMode val="edge"/>
          <c:x val="0.78480234023610485"/>
          <c:y val="0.35171366737052606"/>
          <c:w val="0.20533567665275321"/>
          <c:h val="0.33205814025205072"/>
        </c:manualLayout>
      </c:layout>
      <c:overlay val="0"/>
      <c:spPr>
        <a:solidFill>
          <a:srgbClr val="FFFFFF"/>
        </a:solidFill>
        <a:ln w="3175">
          <a:solidFill>
            <a:srgbClr val="000000"/>
          </a:solidFill>
          <a:prstDash val="solid"/>
        </a:ln>
      </c:spPr>
      <c:txPr>
        <a:bodyPr/>
        <a:lstStyle/>
        <a:p>
          <a:pPr>
            <a:defRPr sz="1100"/>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76703063174506E-2"/>
          <c:y val="7.7499999999999999E-2"/>
          <c:w val="0.64159320412806486"/>
          <c:h val="0.74422792803073534"/>
        </c:manualLayout>
      </c:layout>
      <c:barChart>
        <c:barDir val="col"/>
        <c:grouping val="clustered"/>
        <c:varyColors val="0"/>
        <c:ser>
          <c:idx val="0"/>
          <c:order val="0"/>
          <c:tx>
            <c:strRef>
              <c:f>'19'!$J$31</c:f>
              <c:strCache>
                <c:ptCount val="1"/>
                <c:pt idx="0">
                  <c:v>特別区債発行額</c:v>
                </c:pt>
              </c:strCache>
            </c:strRef>
          </c:tx>
          <c:spPr>
            <a:noFill/>
            <a:ln>
              <a:solidFill>
                <a:schemeClr val="tx1"/>
              </a:solidFill>
            </a:ln>
          </c:spPr>
          <c:invertIfNegative val="0"/>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'19'!$I$32:$I$36</c:f>
              <c:strCache>
                <c:ptCount val="5"/>
                <c:pt idx="0">
                  <c:v>令和元</c:v>
                </c:pt>
                <c:pt idx="1">
                  <c:v>2</c:v>
                </c:pt>
                <c:pt idx="2">
                  <c:v>3</c:v>
                </c:pt>
                <c:pt idx="3">
                  <c:v>4</c:v>
                </c:pt>
                <c:pt idx="4">
                  <c:v>5</c:v>
                </c:pt>
              </c:strCache>
            </c:strRef>
          </c:cat>
          <c:val>
            <c:numRef>
              <c:f>'19'!$J$32:$J$36</c:f>
              <c:numCache>
                <c:formatCode>#,##0_ ;[Red]\-#,##0\ </c:formatCode>
                <c:ptCount val="5"/>
                <c:pt idx="0">
                  <c:v>18</c:v>
                </c:pt>
                <c:pt idx="1">
                  <c:v>18</c:v>
                </c:pt>
                <c:pt idx="2">
                  <c:v>0</c:v>
                </c:pt>
                <c:pt idx="3">
                  <c:v>2</c:v>
                </c:pt>
                <c:pt idx="4">
                  <c:v>0</c:v>
                </c:pt>
              </c:numCache>
            </c:numRef>
          </c:val>
          <c:extLst>
            <c:ext xmlns:c16="http://schemas.microsoft.com/office/drawing/2014/chart" uri="{C3380CC4-5D6E-409C-BE32-E72D297353CC}">
              <c16:uniqueId val="{0000000A-FA58-40BB-AAB5-2C41051209BB}"/>
            </c:ext>
          </c:extLst>
        </c:ser>
        <c:ser>
          <c:idx val="1"/>
          <c:order val="1"/>
          <c:tx>
            <c:strRef>
              <c:f>'19'!$K$31</c:f>
              <c:strCache>
                <c:ptCount val="1"/>
                <c:pt idx="0">
                  <c:v>積立基金取崩額</c:v>
                </c:pt>
              </c:strCache>
            </c:strRef>
          </c:tx>
          <c:spPr>
            <a:pattFill prst="pct5">
              <a:fgClr>
                <a:srgbClr val="FF0000"/>
              </a:fgClr>
              <a:bgClr>
                <a:schemeClr val="bg1"/>
              </a:bgClr>
            </a:pattFill>
            <a:ln>
              <a:solidFill>
                <a:srgbClr val="FF0000"/>
              </a:solidFill>
            </a:ln>
          </c:spPr>
          <c:invertIfNegative val="0"/>
          <c:dLbls>
            <c:spPr>
              <a:noFill/>
              <a:ln>
                <a:noFill/>
              </a:ln>
              <a:effectLst/>
            </c:spPr>
            <c:txPr>
              <a:bodyPr/>
              <a:lstStyle/>
              <a:p>
                <a:pPr>
                  <a:defRPr b="1">
                    <a:latin typeface="游ゴシック" panose="020B0400000000000000" pitchFamily="50" charset="-128"/>
                    <a:ea typeface="游ゴシック" panose="020B0400000000000000"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'19'!$I$32:$I$36</c:f>
              <c:strCache>
                <c:ptCount val="5"/>
                <c:pt idx="0">
                  <c:v>令和元</c:v>
                </c:pt>
                <c:pt idx="1">
                  <c:v>2</c:v>
                </c:pt>
                <c:pt idx="2">
                  <c:v>3</c:v>
                </c:pt>
                <c:pt idx="3">
                  <c:v>4</c:v>
                </c:pt>
                <c:pt idx="4">
                  <c:v>5</c:v>
                </c:pt>
              </c:strCache>
            </c:strRef>
          </c:cat>
          <c:val>
            <c:numRef>
              <c:f>'19'!$K$32:$K$36</c:f>
              <c:numCache>
                <c:formatCode>#,##0_ ;[Red]\-#,##0\ </c:formatCode>
                <c:ptCount val="5"/>
                <c:pt idx="0">
                  <c:v>65</c:v>
                </c:pt>
                <c:pt idx="1">
                  <c:v>155</c:v>
                </c:pt>
                <c:pt idx="2">
                  <c:v>102</c:v>
                </c:pt>
                <c:pt idx="3">
                  <c:v>125</c:v>
                </c:pt>
                <c:pt idx="4">
                  <c:v>133</c:v>
                </c:pt>
              </c:numCache>
            </c:numRef>
          </c:val>
          <c:extLst>
            <c:ext xmlns:c16="http://schemas.microsoft.com/office/drawing/2014/chart" uri="{C3380CC4-5D6E-409C-BE32-E72D297353CC}">
              <c16:uniqueId val="{00000015-FA58-40BB-AAB5-2C41051209BB}"/>
            </c:ext>
          </c:extLst>
        </c:ser>
        <c:dLbls>
          <c:dLblPos val="outEnd"/>
          <c:showLegendKey val="0"/>
          <c:showVal val="1"/>
          <c:showCatName val="0"/>
          <c:showSerName val="0"/>
          <c:showPercent val="0"/>
          <c:showBubbleSize val="0"/>
        </c:dLbls>
        <c:gapWidth val="100"/>
        <c:axId val="642790504"/>
        <c:axId val="642792856"/>
      </c:barChart>
      <c:catAx>
        <c:axId val="642790504"/>
        <c:scaling>
          <c:orientation val="minMax"/>
        </c:scaling>
        <c:delete val="0"/>
        <c:axPos val="b"/>
        <c:numFmt formatCode="General" sourceLinked="1"/>
        <c:majorTickMark val="in"/>
        <c:minorTickMark val="none"/>
        <c:tickLblPos val="nextTo"/>
        <c:spPr>
          <a:ln w="9525">
            <a:solidFill>
              <a:srgbClr val="000000"/>
            </a:solidFill>
            <a:prstDash val="solid"/>
          </a:ln>
        </c:spPr>
        <c:txPr>
          <a:bodyPr rot="0" vert="horz"/>
          <a:lstStyle/>
          <a:p>
            <a:pPr>
              <a:defRPr/>
            </a:pPr>
            <a:endParaRPr lang="ja-JP"/>
          </a:p>
        </c:txPr>
        <c:crossAx val="642792856"/>
        <c:crosses val="autoZero"/>
        <c:auto val="1"/>
        <c:lblAlgn val="ctr"/>
        <c:lblOffset val="100"/>
        <c:tickLblSkip val="1"/>
        <c:tickMarkSkip val="1"/>
        <c:noMultiLvlLbl val="0"/>
      </c:catAx>
      <c:valAx>
        <c:axId val="642792856"/>
        <c:scaling>
          <c:orientation val="minMax"/>
          <c:max val="160"/>
        </c:scaling>
        <c:delete val="0"/>
        <c:axPos val="l"/>
        <c:numFmt formatCode="#,##0_ ;[Red]\-#,##0\ " sourceLinked="1"/>
        <c:majorTickMark val="in"/>
        <c:minorTickMark val="none"/>
        <c:tickLblPos val="nextTo"/>
        <c:spPr>
          <a:noFill/>
          <a:ln w="9525">
            <a:solidFill>
              <a:schemeClr val="tx1"/>
            </a:solidFill>
            <a:prstDash val="solid"/>
          </a:ln>
        </c:spPr>
        <c:txPr>
          <a:bodyPr rot="0" vert="horz"/>
          <a:lstStyle/>
          <a:p>
            <a:pPr>
              <a:defRPr/>
            </a:pPr>
            <a:endParaRPr lang="ja-JP"/>
          </a:p>
        </c:txPr>
        <c:crossAx val="642790504"/>
        <c:crosses val="autoZero"/>
        <c:crossBetween val="between"/>
      </c:valAx>
      <c:spPr>
        <a:solidFill>
          <a:srgbClr val="FFFFFF"/>
        </a:solidFill>
        <a:ln w="12700">
          <a:noFill/>
          <a:prstDash val="solid"/>
        </a:ln>
      </c:spPr>
    </c:plotArea>
    <c:legend>
      <c:legendPos val="r"/>
      <c:layout>
        <c:manualLayout>
          <c:xMode val="edge"/>
          <c:yMode val="edge"/>
          <c:x val="0.77034472219230521"/>
          <c:y val="0.39750039940659593"/>
          <c:w val="0.21752631529338032"/>
          <c:h val="0.15933333333333333"/>
        </c:manualLayout>
      </c:layout>
      <c:overlay val="0"/>
      <c:spPr>
        <a:solidFill>
          <a:srgbClr val="FFFFFF"/>
        </a:solidFill>
        <a:ln w="3175">
          <a:solidFill>
            <a:srgbClr val="000000"/>
          </a:solidFill>
          <a:prstDash val="solid"/>
        </a:ln>
      </c:spPr>
      <c:txPr>
        <a:bodyPr/>
        <a:lstStyle/>
        <a:p>
          <a:pPr>
            <a:defRPr sz="1100"/>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1</xdr:row>
      <xdr:rowOff>66676</xdr:rowOff>
    </xdr:from>
    <xdr:to>
      <xdr:col>5</xdr:col>
      <xdr:colOff>8752805</xdr:colOff>
      <xdr:row>24</xdr:row>
      <xdr:rowOff>161925</xdr:rowOff>
    </xdr:to>
    <xdr:pic>
      <xdr:nvPicPr>
        <xdr:cNvPr id="11"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4075" y="304801"/>
          <a:ext cx="8705180" cy="5572124"/>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1514475</xdr:colOff>
      <xdr:row>2</xdr:row>
      <xdr:rowOff>38099</xdr:rowOff>
    </xdr:from>
    <xdr:to>
      <xdr:col>5</xdr:col>
      <xdr:colOff>3286125</xdr:colOff>
      <xdr:row>3</xdr:row>
      <xdr:rowOff>104775</xdr:rowOff>
    </xdr:to>
    <xdr:sp macro="" textlink="">
      <xdr:nvSpPr>
        <xdr:cNvPr id="4" name="テキスト ボックス 3"/>
        <xdr:cNvSpPr txBox="1"/>
      </xdr:nvSpPr>
      <xdr:spPr>
        <a:xfrm>
          <a:off x="7410450" y="514349"/>
          <a:ext cx="1771650" cy="3048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ゴシック" panose="020B0600070205080204" pitchFamily="50" charset="-128"/>
              <a:ea typeface="ＭＳ Ｐゴシック" panose="020B0600070205080204" pitchFamily="50" charset="-128"/>
            </a:rPr>
            <a:t>目次へのリンクエリア</a:t>
          </a:r>
        </a:p>
      </xdr:txBody>
    </xdr:sp>
    <xdr:clientData/>
  </xdr:twoCellAnchor>
  <xdr:twoCellAnchor>
    <xdr:from>
      <xdr:col>5</xdr:col>
      <xdr:colOff>476249</xdr:colOff>
      <xdr:row>19</xdr:row>
      <xdr:rowOff>47624</xdr:rowOff>
    </xdr:from>
    <xdr:to>
      <xdr:col>5</xdr:col>
      <xdr:colOff>4095751</xdr:colOff>
      <xdr:row>23</xdr:row>
      <xdr:rowOff>0</xdr:rowOff>
    </xdr:to>
    <xdr:sp macro="" textlink="">
      <xdr:nvSpPr>
        <xdr:cNvPr id="5" name="テキスト ボックス 4"/>
        <xdr:cNvSpPr txBox="1"/>
      </xdr:nvSpPr>
      <xdr:spPr>
        <a:xfrm>
          <a:off x="6372224" y="5286374"/>
          <a:ext cx="3619502" cy="9048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ゴシック" panose="020B0600070205080204" pitchFamily="50" charset="-128"/>
              <a:ea typeface="ＭＳ Ｐゴシック" panose="020B0600070205080204" pitchFamily="50" charset="-128"/>
            </a:rPr>
            <a:t>印刷エリア：</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期日・数値等は印刷外の表エリアのものを読み込み</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（印刷外の表エリアの</a:t>
          </a:r>
          <a:r>
            <a:rPr kumimoji="1" lang="ja-JP" altLang="en-US" sz="1100" b="1" u="sng">
              <a:solidFill>
                <a:srgbClr val="FF0000"/>
              </a:solidFill>
              <a:latin typeface="ＭＳ Ｐゴシック" panose="020B0600070205080204" pitchFamily="50" charset="-128"/>
              <a:ea typeface="ＭＳ Ｐゴシック" panose="020B0600070205080204" pitchFamily="50" charset="-128"/>
            </a:rPr>
            <a:t>文字着色箇所</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が該当。</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その他の項目は印刷エリアを直接編集する）</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209550</xdr:colOff>
      <xdr:row>18</xdr:row>
      <xdr:rowOff>219075</xdr:rowOff>
    </xdr:from>
    <xdr:to>
      <xdr:col>5</xdr:col>
      <xdr:colOff>4924425</xdr:colOff>
      <xdr:row>18</xdr:row>
      <xdr:rowOff>219075</xdr:rowOff>
    </xdr:to>
    <xdr:cxnSp macro="">
      <xdr:nvCxnSpPr>
        <xdr:cNvPr id="7" name="直線矢印コネクタ 6"/>
        <xdr:cNvCxnSpPr/>
      </xdr:nvCxnSpPr>
      <xdr:spPr>
        <a:xfrm>
          <a:off x="6105525" y="5219700"/>
          <a:ext cx="4714875" cy="0"/>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5095874</xdr:colOff>
      <xdr:row>18</xdr:row>
      <xdr:rowOff>114299</xdr:rowOff>
    </xdr:from>
    <xdr:to>
      <xdr:col>5</xdr:col>
      <xdr:colOff>8410575</xdr:colOff>
      <xdr:row>22</xdr:row>
      <xdr:rowOff>123825</xdr:rowOff>
    </xdr:to>
    <xdr:sp macro="" textlink="">
      <xdr:nvSpPr>
        <xdr:cNvPr id="8" name="テキスト ボックス 7"/>
        <xdr:cNvSpPr txBox="1"/>
      </xdr:nvSpPr>
      <xdr:spPr>
        <a:xfrm>
          <a:off x="10991849" y="5114924"/>
          <a:ext cx="3314701" cy="96202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ゴシック" panose="020B0600070205080204" pitchFamily="50" charset="-128"/>
              <a:ea typeface="ＭＳ Ｐゴシック" panose="020B0600070205080204" pitchFamily="50" charset="-128"/>
            </a:rPr>
            <a:t>印刷外の表エリア：</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葛飾区統計書の統計表から数値等を貼り付け</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1" u="sng">
              <a:solidFill>
                <a:srgbClr val="FF0000"/>
              </a:solidFill>
              <a:latin typeface="ＭＳ Ｐゴシック" panose="020B0600070205080204" pitchFamily="50" charset="-128"/>
              <a:ea typeface="ＭＳ Ｐゴシック" panose="020B0600070205080204" pitchFamily="50" charset="-128"/>
            </a:rPr>
            <a:t>文字着色箇所</a:t>
          </a:r>
          <a:r>
            <a:rPr kumimoji="1" lang="ja-JP" altLang="en-US" sz="1100" b="1">
              <a:solidFill>
                <a:srgbClr val="FF0000"/>
              </a:solidFill>
              <a:latin typeface="ＭＳ Ｐゴシック" panose="020B0600070205080204" pitchFamily="50" charset="-128"/>
              <a:ea typeface="ＭＳ Ｐゴシック" panose="020B0600070205080204" pitchFamily="50" charset="-128"/>
            </a:rPr>
            <a:t>は、印刷エリアに読み込まれて</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FF0000"/>
              </a:solidFill>
              <a:latin typeface="ＭＳ Ｐゴシック" panose="020B0600070205080204" pitchFamily="50" charset="-128"/>
              <a:ea typeface="ＭＳ Ｐゴシック" panose="020B0600070205080204" pitchFamily="50" charset="-128"/>
            </a:rPr>
            <a:t>　　いる箇所）</a:t>
          </a:r>
          <a:endParaRPr kumimoji="1" lang="en-US" altLang="ja-JP" sz="11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4981575</xdr:colOff>
      <xdr:row>18</xdr:row>
      <xdr:rowOff>19050</xdr:rowOff>
    </xdr:from>
    <xdr:to>
      <xdr:col>5</xdr:col>
      <xdr:colOff>8763000</xdr:colOff>
      <xdr:row>18</xdr:row>
      <xdr:rowOff>19050</xdr:rowOff>
    </xdr:to>
    <xdr:cxnSp macro="">
      <xdr:nvCxnSpPr>
        <xdr:cNvPr id="9" name="直線矢印コネクタ 8"/>
        <xdr:cNvCxnSpPr/>
      </xdr:nvCxnSpPr>
      <xdr:spPr>
        <a:xfrm>
          <a:off x="10877550" y="5019675"/>
          <a:ext cx="3781425" cy="0"/>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6429375</xdr:colOff>
      <xdr:row>3</xdr:row>
      <xdr:rowOff>104775</xdr:rowOff>
    </xdr:from>
    <xdr:to>
      <xdr:col>5</xdr:col>
      <xdr:colOff>8001000</xdr:colOff>
      <xdr:row>4</xdr:row>
      <xdr:rowOff>47626</xdr:rowOff>
    </xdr:to>
    <xdr:sp macro="" textlink="">
      <xdr:nvSpPr>
        <xdr:cNvPr id="17" name="角丸四角形 16"/>
        <xdr:cNvSpPr/>
      </xdr:nvSpPr>
      <xdr:spPr>
        <a:xfrm>
          <a:off x="12315825" y="819150"/>
          <a:ext cx="1571625" cy="180976"/>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6429376</xdr:colOff>
      <xdr:row>4</xdr:row>
      <xdr:rowOff>47625</xdr:rowOff>
    </xdr:from>
    <xdr:to>
      <xdr:col>5</xdr:col>
      <xdr:colOff>7191376</xdr:colOff>
      <xdr:row>4</xdr:row>
      <xdr:rowOff>228600</xdr:rowOff>
    </xdr:to>
    <xdr:sp macro="" textlink="">
      <xdr:nvSpPr>
        <xdr:cNvPr id="18" name="角丸四角形 17"/>
        <xdr:cNvSpPr/>
      </xdr:nvSpPr>
      <xdr:spPr>
        <a:xfrm>
          <a:off x="12315826" y="1000125"/>
          <a:ext cx="762000" cy="180975"/>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7505699</xdr:colOff>
      <xdr:row>4</xdr:row>
      <xdr:rowOff>47625</xdr:rowOff>
    </xdr:from>
    <xdr:to>
      <xdr:col>5</xdr:col>
      <xdr:colOff>8115300</xdr:colOff>
      <xdr:row>5</xdr:row>
      <xdr:rowOff>0</xdr:rowOff>
    </xdr:to>
    <xdr:sp macro="" textlink="">
      <xdr:nvSpPr>
        <xdr:cNvPr id="19" name="角丸四角形 18"/>
        <xdr:cNvSpPr/>
      </xdr:nvSpPr>
      <xdr:spPr>
        <a:xfrm>
          <a:off x="13392149" y="1000125"/>
          <a:ext cx="609601" cy="190500"/>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4152899</xdr:colOff>
      <xdr:row>0</xdr:row>
      <xdr:rowOff>66674</xdr:rowOff>
    </xdr:from>
    <xdr:to>
      <xdr:col>5</xdr:col>
      <xdr:colOff>8448674</xdr:colOff>
      <xdr:row>1</xdr:row>
      <xdr:rowOff>133350</xdr:rowOff>
    </xdr:to>
    <xdr:sp macro="" textlink="">
      <xdr:nvSpPr>
        <xdr:cNvPr id="20" name="テキスト ボックス 19"/>
        <xdr:cNvSpPr txBox="1"/>
      </xdr:nvSpPr>
      <xdr:spPr>
        <a:xfrm>
          <a:off x="10039349" y="66674"/>
          <a:ext cx="4295775" cy="3048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70C0"/>
              </a:solidFill>
              <a:latin typeface="ＭＳ Ｐゴシック" panose="020B0600070205080204" pitchFamily="50" charset="-128"/>
              <a:ea typeface="ＭＳ Ｐゴシック" panose="020B0600070205080204" pitchFamily="50" charset="-128"/>
            </a:rPr>
            <a:t>「期日確認」は、設定シートの</a:t>
          </a:r>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期日の一括設定</a:t>
          </a:r>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を参照している。</a:t>
          </a:r>
        </a:p>
      </xdr:txBody>
    </xdr:sp>
    <xdr:clientData/>
  </xdr:twoCellAnchor>
  <xdr:twoCellAnchor>
    <xdr:from>
      <xdr:col>5</xdr:col>
      <xdr:colOff>6600825</xdr:colOff>
      <xdr:row>1</xdr:row>
      <xdr:rowOff>85725</xdr:rowOff>
    </xdr:from>
    <xdr:to>
      <xdr:col>5</xdr:col>
      <xdr:colOff>6991350</xdr:colOff>
      <xdr:row>3</xdr:row>
      <xdr:rowOff>76200</xdr:rowOff>
    </xdr:to>
    <xdr:cxnSp macro="">
      <xdr:nvCxnSpPr>
        <xdr:cNvPr id="22" name="直線矢印コネクタ 21"/>
        <xdr:cNvCxnSpPr/>
      </xdr:nvCxnSpPr>
      <xdr:spPr>
        <a:xfrm>
          <a:off x="12487275" y="323850"/>
          <a:ext cx="390525" cy="466725"/>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5029201</xdr:colOff>
      <xdr:row>7</xdr:row>
      <xdr:rowOff>9524</xdr:rowOff>
    </xdr:from>
    <xdr:to>
      <xdr:col>5</xdr:col>
      <xdr:colOff>7600950</xdr:colOff>
      <xdr:row>9</xdr:row>
      <xdr:rowOff>47625</xdr:rowOff>
    </xdr:to>
    <xdr:sp macro="" textlink="">
      <xdr:nvSpPr>
        <xdr:cNvPr id="30" name="テキスト ボックス 29"/>
        <xdr:cNvSpPr txBox="1"/>
      </xdr:nvSpPr>
      <xdr:spPr>
        <a:xfrm>
          <a:off x="10925176" y="2390774"/>
          <a:ext cx="2571749" cy="5143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70C0"/>
              </a:solidFill>
              <a:latin typeface="ＭＳ Ｐゴシック" panose="020B0600070205080204" pitchFamily="50" charset="-128"/>
              <a:ea typeface="ＭＳ Ｐゴシック" panose="020B0600070205080204" pitchFamily="50" charset="-128"/>
            </a:rPr>
            <a:t>「統計表」は本項目が掲載されている</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0070C0"/>
              </a:solidFill>
              <a:latin typeface="ＭＳ Ｐゴシック" panose="020B0600070205080204" pitchFamily="50" charset="-128"/>
              <a:ea typeface="ＭＳ Ｐゴシック" panose="020B0600070205080204" pitchFamily="50" charset="-128"/>
            </a:rPr>
            <a:t>葛飾区統計書の統計表番号</a:t>
          </a:r>
        </a:p>
      </xdr:txBody>
    </xdr:sp>
    <xdr:clientData/>
  </xdr:twoCellAnchor>
  <xdr:twoCellAnchor>
    <xdr:from>
      <xdr:col>5</xdr:col>
      <xdr:colOff>6353175</xdr:colOff>
      <xdr:row>5</xdr:row>
      <xdr:rowOff>28576</xdr:rowOff>
    </xdr:from>
    <xdr:to>
      <xdr:col>5</xdr:col>
      <xdr:colOff>6705600</xdr:colOff>
      <xdr:row>7</xdr:row>
      <xdr:rowOff>38100</xdr:rowOff>
    </xdr:to>
    <xdr:cxnSp macro="">
      <xdr:nvCxnSpPr>
        <xdr:cNvPr id="32" name="直線矢印コネクタ 31"/>
        <xdr:cNvCxnSpPr/>
      </xdr:nvCxnSpPr>
      <xdr:spPr>
        <a:xfrm flipV="1">
          <a:off x="12239625" y="1219201"/>
          <a:ext cx="352425" cy="485774"/>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5038725</xdr:colOff>
      <xdr:row>10</xdr:row>
      <xdr:rowOff>28574</xdr:rowOff>
    </xdr:from>
    <xdr:to>
      <xdr:col>5</xdr:col>
      <xdr:colOff>8601075</xdr:colOff>
      <xdr:row>14</xdr:row>
      <xdr:rowOff>66675</xdr:rowOff>
    </xdr:to>
    <xdr:sp macro="" textlink="">
      <xdr:nvSpPr>
        <xdr:cNvPr id="36" name="テキスト ボックス 35"/>
        <xdr:cNvSpPr txBox="1"/>
      </xdr:nvSpPr>
      <xdr:spPr>
        <a:xfrm>
          <a:off x="10934700" y="3124199"/>
          <a:ext cx="3562350" cy="9906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70C0"/>
              </a:solidFill>
              <a:latin typeface="ＭＳ Ｐゴシック" panose="020B0600070205080204" pitchFamily="50" charset="-128"/>
              <a:ea typeface="ＭＳ Ｐゴシック" panose="020B0600070205080204" pitchFamily="50" charset="-128"/>
            </a:rPr>
            <a:t>「統計表リンク」は、設定シートの</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a:p>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統計書エクセルファイルリンク</a:t>
          </a:r>
          <a:r>
            <a:rPr kumimoji="1" lang="en-US" altLang="ja-JP" sz="1100" b="1">
              <a:solidFill>
                <a:srgbClr val="0070C0"/>
              </a:solidFill>
              <a:latin typeface="ＭＳ Ｐゴシック" panose="020B0600070205080204" pitchFamily="50" charset="-128"/>
              <a:ea typeface="ＭＳ Ｐゴシック" panose="020B0600070205080204" pitchFamily="50" charset="-128"/>
            </a:rPr>
            <a:t>】</a:t>
          </a:r>
          <a:r>
            <a:rPr kumimoji="1" lang="ja-JP" altLang="en-US" sz="1100" b="1">
              <a:solidFill>
                <a:srgbClr val="0070C0"/>
              </a:solidFill>
              <a:latin typeface="ＭＳ Ｐゴシック" panose="020B0600070205080204" pitchFamily="50" charset="-128"/>
              <a:ea typeface="ＭＳ Ｐゴシック" panose="020B0600070205080204" pitchFamily="50" charset="-128"/>
            </a:rPr>
            <a:t>に記載のファイル名と</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a:p>
          <a:r>
            <a:rPr kumimoji="1" lang="ja-JP" altLang="en-US" sz="1100" b="1" u="sng">
              <a:solidFill>
                <a:srgbClr val="0070C0"/>
              </a:solidFill>
              <a:latin typeface="ＭＳ Ｐゴシック" panose="020B0600070205080204" pitchFamily="50" charset="-128"/>
              <a:ea typeface="ＭＳ Ｐゴシック" panose="020B0600070205080204" pitchFamily="50" charset="-128"/>
            </a:rPr>
            <a:t>同名の統計書のエクセルファイルを同時に開いておくと</a:t>
          </a:r>
          <a:endParaRPr kumimoji="1" lang="en-US" altLang="ja-JP" sz="1100" b="1" u="sng">
            <a:solidFill>
              <a:srgbClr val="0070C0"/>
            </a:solidFill>
            <a:latin typeface="ＭＳ Ｐゴシック" panose="020B0600070205080204" pitchFamily="50" charset="-128"/>
            <a:ea typeface="ＭＳ Ｐゴシック" panose="020B0600070205080204" pitchFamily="50" charset="-128"/>
          </a:endParaRPr>
        </a:p>
        <a:p>
          <a:r>
            <a:rPr kumimoji="1" lang="ja-JP" altLang="en-US" sz="1100" b="1">
              <a:solidFill>
                <a:srgbClr val="0070C0"/>
              </a:solidFill>
              <a:latin typeface="ＭＳ Ｐゴシック" panose="020B0600070205080204" pitchFamily="50" charset="-128"/>
              <a:ea typeface="ＭＳ Ｐゴシック" panose="020B0600070205080204" pitchFamily="50" charset="-128"/>
            </a:rPr>
            <a:t>本項目が掲載されている統計表ページへリンクする。</a:t>
          </a:r>
          <a:endParaRPr kumimoji="1" lang="en-US" altLang="ja-JP" sz="1100" b="1">
            <a:solidFill>
              <a:srgbClr val="0070C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7848600</xdr:colOff>
      <xdr:row>5</xdr:row>
      <xdr:rowOff>19051</xdr:rowOff>
    </xdr:from>
    <xdr:to>
      <xdr:col>5</xdr:col>
      <xdr:colOff>7877175</xdr:colOff>
      <xdr:row>10</xdr:row>
      <xdr:rowOff>133350</xdr:rowOff>
    </xdr:to>
    <xdr:cxnSp macro="">
      <xdr:nvCxnSpPr>
        <xdr:cNvPr id="37" name="直線矢印コネクタ 36"/>
        <xdr:cNvCxnSpPr/>
      </xdr:nvCxnSpPr>
      <xdr:spPr>
        <a:xfrm flipV="1">
          <a:off x="13735050" y="1209676"/>
          <a:ext cx="28575" cy="1304924"/>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10</xdr:row>
      <xdr:rowOff>180975</xdr:rowOff>
    </xdr:from>
    <xdr:to>
      <xdr:col>5</xdr:col>
      <xdr:colOff>5086353</xdr:colOff>
      <xdr:row>21</xdr:row>
      <xdr:rowOff>142875</xdr:rowOff>
    </xdr:to>
    <xdr:cxnSp macro="">
      <xdr:nvCxnSpPr>
        <xdr:cNvPr id="43" name="直線矢印コネクタ 42"/>
        <xdr:cNvCxnSpPr/>
      </xdr:nvCxnSpPr>
      <xdr:spPr>
        <a:xfrm flipH="1">
          <a:off x="3314700" y="2562225"/>
          <a:ext cx="7667628" cy="2581275"/>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0</xdr:row>
      <xdr:rowOff>190500</xdr:rowOff>
    </xdr:from>
    <xdr:to>
      <xdr:col>5</xdr:col>
      <xdr:colOff>4210051</xdr:colOff>
      <xdr:row>12</xdr:row>
      <xdr:rowOff>123825</xdr:rowOff>
    </xdr:to>
    <xdr:cxnSp macro="">
      <xdr:nvCxnSpPr>
        <xdr:cNvPr id="24" name="直線矢印コネクタ 23"/>
        <xdr:cNvCxnSpPr/>
      </xdr:nvCxnSpPr>
      <xdr:spPr>
        <a:xfrm flipH="1">
          <a:off x="3257550" y="190500"/>
          <a:ext cx="6848476" cy="2790825"/>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1524000</xdr:colOff>
      <xdr:row>1</xdr:row>
      <xdr:rowOff>228600</xdr:rowOff>
    </xdr:from>
    <xdr:to>
      <xdr:col>5</xdr:col>
      <xdr:colOff>1524000</xdr:colOff>
      <xdr:row>3</xdr:row>
      <xdr:rowOff>123825</xdr:rowOff>
    </xdr:to>
    <xdr:cxnSp macro="">
      <xdr:nvCxnSpPr>
        <xdr:cNvPr id="117" name="直線矢印コネクタ 116"/>
        <xdr:cNvCxnSpPr/>
      </xdr:nvCxnSpPr>
      <xdr:spPr>
        <a:xfrm flipV="1">
          <a:off x="7419975" y="466725"/>
          <a:ext cx="0" cy="371475"/>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5019675</xdr:colOff>
      <xdr:row>3</xdr:row>
      <xdr:rowOff>142874</xdr:rowOff>
    </xdr:from>
    <xdr:to>
      <xdr:col>5</xdr:col>
      <xdr:colOff>6229350</xdr:colOff>
      <xdr:row>4</xdr:row>
      <xdr:rowOff>209550</xdr:rowOff>
    </xdr:to>
    <xdr:sp macro="" textlink="">
      <xdr:nvSpPr>
        <xdr:cNvPr id="119" name="テキスト ボックス 118"/>
        <xdr:cNvSpPr txBox="1"/>
      </xdr:nvSpPr>
      <xdr:spPr>
        <a:xfrm>
          <a:off x="10915650" y="857249"/>
          <a:ext cx="1209675" cy="3048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b="1">
              <a:solidFill>
                <a:srgbClr val="FF0000"/>
              </a:solidFill>
              <a:latin typeface="ＭＳ Ｐゴシック" panose="020B0600070205080204" pitchFamily="50" charset="-128"/>
              <a:ea typeface="ＭＳ Ｐゴシック" panose="020B0600070205080204" pitchFamily="50" charset="-128"/>
            </a:rPr>
            <a:t>統計情報エリア</a:t>
          </a:r>
        </a:p>
      </xdr:txBody>
    </xdr:sp>
    <xdr:clientData/>
  </xdr:twoCellAnchor>
  <xdr:twoCellAnchor>
    <xdr:from>
      <xdr:col>5</xdr:col>
      <xdr:colOff>6276975</xdr:colOff>
      <xdr:row>3</xdr:row>
      <xdr:rowOff>104775</xdr:rowOff>
    </xdr:from>
    <xdr:to>
      <xdr:col>5</xdr:col>
      <xdr:colOff>6276975</xdr:colOff>
      <xdr:row>5</xdr:row>
      <xdr:rowOff>0</xdr:rowOff>
    </xdr:to>
    <xdr:cxnSp macro="">
      <xdr:nvCxnSpPr>
        <xdr:cNvPr id="120" name="直線矢印コネクタ 119"/>
        <xdr:cNvCxnSpPr/>
      </xdr:nvCxnSpPr>
      <xdr:spPr>
        <a:xfrm flipV="1">
          <a:off x="12172950" y="819150"/>
          <a:ext cx="0" cy="371475"/>
        </a:xfrm>
        <a:prstGeom prst="straightConnector1">
          <a:avLst/>
        </a:prstGeom>
        <a:ln w="28575">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9526</xdr:rowOff>
    </xdr:from>
    <xdr:to>
      <xdr:col>3</xdr:col>
      <xdr:colOff>410309</xdr:colOff>
      <xdr:row>42</xdr:row>
      <xdr:rowOff>238125</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413844</xdr:colOff>
      <xdr:row>30</xdr:row>
      <xdr:rowOff>9527</xdr:rowOff>
    </xdr:from>
    <xdr:ext cx="3512111" cy="3170996"/>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0</xdr:col>
      <xdr:colOff>219075</xdr:colOff>
      <xdr:row>30</xdr:row>
      <xdr:rowOff>209550</xdr:rowOff>
    </xdr:from>
    <xdr:to>
      <xdr:col>0</xdr:col>
      <xdr:colOff>543075</xdr:colOff>
      <xdr:row>31</xdr:row>
      <xdr:rowOff>151425</xdr:rowOff>
    </xdr:to>
    <xdr:sp macro="" textlink="">
      <xdr:nvSpPr>
        <xdr:cNvPr id="4" name="テキスト ボックス 3"/>
        <xdr:cNvSpPr txBox="1"/>
      </xdr:nvSpPr>
      <xdr:spPr>
        <a:xfrm>
          <a:off x="219075" y="7715250"/>
          <a:ext cx="324000" cy="18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r"/>
          <a:r>
            <a:rPr kumimoji="1" lang="ja-JP" altLang="en-US" sz="1000">
              <a:latin typeface="ＭＳ ゴシック" panose="020B0609070205080204" pitchFamily="49" charset="-128"/>
              <a:ea typeface="ＭＳ ゴシック" panose="020B0609070205080204" pitchFamily="49" charset="-128"/>
            </a:rPr>
            <a:t>男</a:t>
          </a:r>
        </a:p>
      </xdr:txBody>
    </xdr:sp>
    <xdr:clientData/>
  </xdr:twoCellAnchor>
  <xdr:twoCellAnchor>
    <xdr:from>
      <xdr:col>0</xdr:col>
      <xdr:colOff>562859</xdr:colOff>
      <xdr:row>30</xdr:row>
      <xdr:rowOff>188996</xdr:rowOff>
    </xdr:from>
    <xdr:to>
      <xdr:col>1</xdr:col>
      <xdr:colOff>229484</xdr:colOff>
      <xdr:row>31</xdr:row>
      <xdr:rowOff>120494</xdr:rowOff>
    </xdr:to>
    <xdr:sp macro="" textlink="$S$58">
      <xdr:nvSpPr>
        <xdr:cNvPr id="5" name="テキスト ボックス 4"/>
        <xdr:cNvSpPr txBox="1"/>
      </xdr:nvSpPr>
      <xdr:spPr>
        <a:xfrm>
          <a:off x="562859" y="7694696"/>
          <a:ext cx="666750" cy="179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l"/>
          <a:fld id="{A00DC6F1-C886-4087-9779-4A4827900B39}" type="TxLink">
            <a:rPr kumimoji="1" lang="en-US" altLang="en-US" sz="1100" b="0" i="0" u="none" strike="noStrike">
              <a:solidFill>
                <a:srgbClr val="000000"/>
              </a:solidFill>
              <a:latin typeface="ＭＳ ゴシック"/>
              <a:ea typeface="ＭＳ ゴシック"/>
            </a:rPr>
            <a:pPr algn="l"/>
            <a:t>231,362</a:t>
          </a:fld>
          <a:endParaRPr kumimoji="1" lang="ja-JP" altLang="en-US" sz="1000">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457199</xdr:colOff>
      <xdr:row>30</xdr:row>
      <xdr:rowOff>210553</xdr:rowOff>
    </xdr:from>
    <xdr:to>
      <xdr:col>5</xdr:col>
      <xdr:colOff>781199</xdr:colOff>
      <xdr:row>31</xdr:row>
      <xdr:rowOff>152428</xdr:rowOff>
    </xdr:to>
    <xdr:sp macro="" textlink="">
      <xdr:nvSpPr>
        <xdr:cNvPr id="6" name="テキスト ボックス 5"/>
        <xdr:cNvSpPr txBox="1"/>
      </xdr:nvSpPr>
      <xdr:spPr>
        <a:xfrm>
          <a:off x="5457824" y="7716253"/>
          <a:ext cx="324000" cy="18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r"/>
          <a:r>
            <a:rPr kumimoji="1" lang="ja-JP" altLang="en-US" sz="1000">
              <a:latin typeface="ＭＳ ゴシック" panose="020B0609070205080204" pitchFamily="49" charset="-128"/>
              <a:ea typeface="ＭＳ ゴシック" panose="020B0609070205080204" pitchFamily="49" charset="-128"/>
            </a:rPr>
            <a:t>女</a:t>
          </a:r>
        </a:p>
      </xdr:txBody>
    </xdr:sp>
    <xdr:clientData/>
  </xdr:twoCellAnchor>
  <xdr:twoCellAnchor>
    <xdr:from>
      <xdr:col>5</xdr:col>
      <xdr:colOff>818905</xdr:colOff>
      <xdr:row>30</xdr:row>
      <xdr:rowOff>219075</xdr:rowOff>
    </xdr:from>
    <xdr:to>
      <xdr:col>6</xdr:col>
      <xdr:colOff>447675</xdr:colOff>
      <xdr:row>32</xdr:row>
      <xdr:rowOff>0</xdr:rowOff>
    </xdr:to>
    <xdr:sp macro="" textlink="$V$58">
      <xdr:nvSpPr>
        <xdr:cNvPr id="7" name="テキスト ボックス 6"/>
        <xdr:cNvSpPr txBox="1"/>
      </xdr:nvSpPr>
      <xdr:spPr>
        <a:xfrm>
          <a:off x="5819530" y="7724775"/>
          <a:ext cx="62889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36000" bIns="0" rtlCol="0" anchor="t"/>
        <a:lstStyle/>
        <a:p>
          <a:pPr algn="l"/>
          <a:fld id="{C5A0FB72-2D7B-465C-98CF-2C045546134B}" type="TxLink">
            <a:rPr kumimoji="1" lang="en-US" altLang="en-US" sz="1100" b="0" i="0" u="none" strike="noStrike">
              <a:solidFill>
                <a:srgbClr val="000000"/>
              </a:solidFill>
              <a:latin typeface="ＭＳ ゴシック"/>
              <a:ea typeface="ＭＳ ゴシック"/>
            </a:rPr>
            <a:pPr algn="l"/>
            <a:t>232,813</a:t>
          </a:fld>
          <a:endParaRPr kumimoji="1" lang="ja-JP" altLang="en-US" sz="1000">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371476</xdr:colOff>
      <xdr:row>29</xdr:row>
      <xdr:rowOff>47625</xdr:rowOff>
    </xdr:from>
    <xdr:to>
      <xdr:col>3</xdr:col>
      <xdr:colOff>981070</xdr:colOff>
      <xdr:row>30</xdr:row>
      <xdr:rowOff>66685</xdr:rowOff>
    </xdr:to>
    <xdr:sp macro="" textlink="">
      <xdr:nvSpPr>
        <xdr:cNvPr id="8" name="テキスト ボックス 1"/>
        <xdr:cNvSpPr txBox="1"/>
      </xdr:nvSpPr>
      <xdr:spPr>
        <a:xfrm>
          <a:off x="3371851" y="7305675"/>
          <a:ext cx="609594" cy="2667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latin typeface="ＭＳ ゴシック" panose="020B0609070205080204" pitchFamily="49" charset="-128"/>
              <a:ea typeface="ＭＳ ゴシック" panose="020B0609070205080204" pitchFamily="49" charset="-128"/>
            </a:rPr>
            <a:t>（歳）</a:t>
          </a:r>
        </a:p>
      </xdr:txBody>
    </xdr:sp>
    <xdr:clientData/>
  </xdr:twoCellAnchor>
  <xdr:twoCellAnchor>
    <xdr:from>
      <xdr:col>6</xdr:col>
      <xdr:colOff>209550</xdr:colOff>
      <xdr:row>30</xdr:row>
      <xdr:rowOff>200025</xdr:rowOff>
    </xdr:from>
    <xdr:to>
      <xdr:col>6</xdr:col>
      <xdr:colOff>796284</xdr:colOff>
      <xdr:row>31</xdr:row>
      <xdr:rowOff>163252</xdr:rowOff>
    </xdr:to>
    <xdr:sp macro="" textlink="">
      <xdr:nvSpPr>
        <xdr:cNvPr id="9" name="テキスト ボックス 1"/>
        <xdr:cNvSpPr txBox="1"/>
      </xdr:nvSpPr>
      <xdr:spPr>
        <a:xfrm>
          <a:off x="6210300" y="7705725"/>
          <a:ext cx="586734" cy="21087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latin typeface="ＭＳ ゴシック" panose="020B0609070205080204" pitchFamily="49" charset="-128"/>
              <a:ea typeface="ＭＳ ゴシック" panose="020B0609070205080204" pitchFamily="49" charset="-128"/>
            </a:rPr>
            <a:t>（人）</a:t>
          </a:r>
        </a:p>
      </xdr:txBody>
    </xdr:sp>
    <xdr:clientData/>
  </xdr:twoCellAnchor>
  <xdr:twoCellAnchor>
    <xdr:from>
      <xdr:col>0</xdr:col>
      <xdr:colOff>44824</xdr:colOff>
      <xdr:row>14</xdr:row>
      <xdr:rowOff>66676</xdr:rowOff>
    </xdr:from>
    <xdr:to>
      <xdr:col>6</xdr:col>
      <xdr:colOff>862853</xdr:colOff>
      <xdr:row>25</xdr:row>
      <xdr:rowOff>219076</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57150</xdr:colOff>
      <xdr:row>24</xdr:row>
      <xdr:rowOff>161925</xdr:rowOff>
    </xdr:from>
    <xdr:to>
      <xdr:col>3</xdr:col>
      <xdr:colOff>703173</xdr:colOff>
      <xdr:row>25</xdr:row>
      <xdr:rowOff>159479</xdr:rowOff>
    </xdr:to>
    <xdr:sp macro="" textlink="">
      <xdr:nvSpPr>
        <xdr:cNvPr id="11" name="テキスト ボックス 1"/>
        <xdr:cNvSpPr txBox="1"/>
      </xdr:nvSpPr>
      <xdr:spPr>
        <a:xfrm>
          <a:off x="3057525" y="6181725"/>
          <a:ext cx="646023" cy="24520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ゴシック" panose="020B0609070205080204" pitchFamily="49" charset="-128"/>
              <a:ea typeface="ＭＳ ゴシック" panose="020B0609070205080204" pitchFamily="49" charset="-128"/>
            </a:rPr>
            <a:t>（年）</a:t>
          </a:r>
        </a:p>
      </xdr:txBody>
    </xdr:sp>
    <xdr:clientData/>
  </xdr:twoCellAnchor>
  <xdr:twoCellAnchor>
    <xdr:from>
      <xdr:col>0</xdr:col>
      <xdr:colOff>190500</xdr:colOff>
      <xdr:row>14</xdr:row>
      <xdr:rowOff>133350</xdr:rowOff>
    </xdr:from>
    <xdr:to>
      <xdr:col>0</xdr:col>
      <xdr:colOff>836523</xdr:colOff>
      <xdr:row>15</xdr:row>
      <xdr:rowOff>130904</xdr:rowOff>
    </xdr:to>
    <xdr:sp macro="" textlink="">
      <xdr:nvSpPr>
        <xdr:cNvPr id="12" name="テキスト ボックス 1"/>
        <xdr:cNvSpPr txBox="1"/>
      </xdr:nvSpPr>
      <xdr:spPr>
        <a:xfrm>
          <a:off x="190500" y="3676650"/>
          <a:ext cx="646023" cy="24520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ゴシック" panose="020B0609070205080204" pitchFamily="49" charset="-128"/>
              <a:ea typeface="ＭＳ ゴシック" panose="020B0609070205080204" pitchFamily="49" charset="-128"/>
            </a:rPr>
            <a:t>（人）</a:t>
          </a:r>
        </a:p>
      </xdr:txBody>
    </xdr:sp>
    <xdr:clientData/>
  </xdr:twoCellAnchor>
  <xdr:twoCellAnchor>
    <xdr:from>
      <xdr:col>5</xdr:col>
      <xdr:colOff>295275</xdr:colOff>
      <xdr:row>14</xdr:row>
      <xdr:rowOff>114300</xdr:rowOff>
    </xdr:from>
    <xdr:to>
      <xdr:col>6</xdr:col>
      <xdr:colOff>112623</xdr:colOff>
      <xdr:row>15</xdr:row>
      <xdr:rowOff>111854</xdr:rowOff>
    </xdr:to>
    <xdr:sp macro="" textlink="">
      <xdr:nvSpPr>
        <xdr:cNvPr id="13" name="テキスト ボックス 1"/>
        <xdr:cNvSpPr txBox="1"/>
      </xdr:nvSpPr>
      <xdr:spPr>
        <a:xfrm>
          <a:off x="5295900" y="3657600"/>
          <a:ext cx="817473" cy="24520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ゴシック" panose="020B0609070205080204" pitchFamily="49" charset="-128"/>
              <a:ea typeface="ＭＳ ゴシック" panose="020B0609070205080204" pitchFamily="49" charset="-128"/>
            </a:rPr>
            <a:t>（世帯）</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0.2638</cdr:x>
      <cdr:y>0.05395</cdr:y>
    </cdr:from>
    <cdr:to>
      <cdr:x>0.4707</cdr:x>
      <cdr:y>0.1239</cdr:y>
    </cdr:to>
    <cdr:sp macro="" textlink="">
      <cdr:nvSpPr>
        <cdr:cNvPr id="2" name="テキスト ボックス 1"/>
        <cdr:cNvSpPr txBox="1"/>
      </cdr:nvSpPr>
      <cdr:spPr>
        <a:xfrm xmlns:a="http://schemas.openxmlformats.org/drawingml/2006/main">
          <a:off x="866893" y="162398"/>
          <a:ext cx="679899" cy="210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latin typeface="ＭＳ ゴシック" panose="020B0609070205080204" pitchFamily="49" charset="-128"/>
              <a:ea typeface="ＭＳ ゴシック" panose="020B0609070205080204" pitchFamily="49" charset="-128"/>
            </a:rPr>
            <a:t>（人）</a:t>
          </a:r>
        </a:p>
      </cdr:txBody>
    </cdr:sp>
  </cdr:relSizeAnchor>
</c:userShapes>
</file>

<file path=xl/drawings/drawing4.xml><?xml version="1.0" encoding="utf-8"?>
<xdr:wsDr xmlns:xdr="http://schemas.openxmlformats.org/drawingml/2006/spreadsheetDrawing" xmlns:a="http://schemas.openxmlformats.org/drawingml/2006/main">
  <xdr:oneCellAnchor>
    <xdr:from>
      <xdr:col>5</xdr:col>
      <xdr:colOff>609600</xdr:colOff>
      <xdr:row>30</xdr:row>
      <xdr:rowOff>0</xdr:rowOff>
    </xdr:from>
    <xdr:ext cx="104775" cy="224790"/>
    <xdr:sp macro="" textlink="">
      <xdr:nvSpPr>
        <xdr:cNvPr id="2" name="Text Box 2"/>
        <xdr:cNvSpPr txBox="1">
          <a:spLocks noChangeArrowheads="1"/>
        </xdr:cNvSpPr>
      </xdr:nvSpPr>
      <xdr:spPr bwMode="auto">
        <a:xfrm>
          <a:off x="6372225" y="6324600"/>
          <a:ext cx="104775" cy="224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95250</xdr:colOff>
      <xdr:row>4</xdr:row>
      <xdr:rowOff>2384</xdr:rowOff>
    </xdr:from>
    <xdr:to>
      <xdr:col>6</xdr:col>
      <xdr:colOff>910590</xdr:colOff>
      <xdr:row>25</xdr:row>
      <xdr:rowOff>180975</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923926</xdr:colOff>
      <xdr:row>4</xdr:row>
      <xdr:rowOff>79534</xdr:rowOff>
    </xdr:from>
    <xdr:to>
      <xdr:col>3</xdr:col>
      <xdr:colOff>180976</xdr:colOff>
      <xdr:row>9</xdr:row>
      <xdr:rowOff>219075</xdr:rowOff>
    </xdr:to>
    <xdr:sp macro="" textlink="$L$15">
      <xdr:nvSpPr>
        <xdr:cNvPr id="6" name="線吹き出し 1 5"/>
        <xdr:cNvSpPr/>
      </xdr:nvSpPr>
      <xdr:spPr>
        <a:xfrm>
          <a:off x="1962151" y="1051084"/>
          <a:ext cx="1181100" cy="1092041"/>
        </a:xfrm>
        <a:prstGeom prst="callout1">
          <a:avLst>
            <a:gd name="adj1" fmla="val 50381"/>
            <a:gd name="adj2" fmla="val 97361"/>
            <a:gd name="adj3" fmla="val 97236"/>
            <a:gd name="adj4" fmla="val 128181"/>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BF778B35-E3D6-4F70-B65E-696D6C843422}" type="TxLink">
            <a:rPr kumimoji="1" lang="ja-JP" altLang="en-US" sz="1000" b="0" i="0" u="none" strike="noStrike">
              <a:solidFill>
                <a:srgbClr val="000000"/>
              </a:solidFill>
              <a:latin typeface="ＭＳ ゴシック"/>
              <a:ea typeface="ＭＳ ゴシック"/>
            </a:rPr>
            <a:pPr algn="ctr"/>
            <a:t>都支出金
地方消費税交付金
地方特例交付金
利子割交付金など30,552,763千円13.7%</a:t>
          </a:fld>
          <a:endParaRPr kumimoji="1" lang="ja-JP" altLang="en-US" sz="1000"/>
        </a:p>
      </xdr:txBody>
    </xdr:sp>
    <xdr:clientData/>
  </xdr:twoCellAnchor>
  <xdr:twoCellAnchor>
    <xdr:from>
      <xdr:col>0</xdr:col>
      <xdr:colOff>228600</xdr:colOff>
      <xdr:row>14</xdr:row>
      <xdr:rowOff>47094</xdr:rowOff>
    </xdr:from>
    <xdr:to>
      <xdr:col>1</xdr:col>
      <xdr:colOff>228600</xdr:colOff>
      <xdr:row>16</xdr:row>
      <xdr:rowOff>57150</xdr:rowOff>
    </xdr:to>
    <xdr:sp macro="" textlink="$L$10">
      <xdr:nvSpPr>
        <xdr:cNvPr id="7" name="線吹き出し 1 6"/>
        <xdr:cNvSpPr/>
      </xdr:nvSpPr>
      <xdr:spPr>
        <a:xfrm>
          <a:off x="228600" y="3361794"/>
          <a:ext cx="1038225" cy="962556"/>
        </a:xfrm>
        <a:prstGeom prst="callout1">
          <a:avLst>
            <a:gd name="adj1" fmla="val 25239"/>
            <a:gd name="adj2" fmla="val 100950"/>
            <a:gd name="adj3" fmla="val 37094"/>
            <a:gd name="adj4" fmla="val 197415"/>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0AC392F8-C810-48AB-B526-6999DAA79A87}" type="TxLink">
            <a:rPr kumimoji="1" lang="ja-JP" altLang="en-US" sz="1000" b="0" i="0" u="none" strike="noStrike">
              <a:solidFill>
                <a:srgbClr val="000000"/>
              </a:solidFill>
              <a:latin typeface="ＭＳ ゴシック"/>
              <a:ea typeface="ＭＳ ゴシック"/>
            </a:rPr>
            <a:pPr algn="ctr"/>
            <a:t>分担金及び負担金
使用料及び手数料
財産収入、寄附金4,858,515千円2.2%</a:t>
          </a:fld>
          <a:endParaRPr kumimoji="1" lang="ja-JP" altLang="en-US" sz="1000"/>
        </a:p>
      </xdr:txBody>
    </xdr:sp>
    <xdr:clientData/>
  </xdr:twoCellAnchor>
  <xdr:twoCellAnchor>
    <xdr:from>
      <xdr:col>0</xdr:col>
      <xdr:colOff>190500</xdr:colOff>
      <xdr:row>11</xdr:row>
      <xdr:rowOff>31961</xdr:rowOff>
    </xdr:from>
    <xdr:to>
      <xdr:col>1</xdr:col>
      <xdr:colOff>9525</xdr:colOff>
      <xdr:row>14</xdr:row>
      <xdr:rowOff>42652</xdr:rowOff>
    </xdr:to>
    <xdr:sp macro="" textlink="$L$11">
      <xdr:nvSpPr>
        <xdr:cNvPr id="8" name="線吹き出し 1 7"/>
        <xdr:cNvSpPr/>
      </xdr:nvSpPr>
      <xdr:spPr>
        <a:xfrm>
          <a:off x="190500" y="2775161"/>
          <a:ext cx="857250" cy="582191"/>
        </a:xfrm>
        <a:prstGeom prst="callout1">
          <a:avLst>
            <a:gd name="adj1" fmla="val 71557"/>
            <a:gd name="adj2" fmla="val 75067"/>
            <a:gd name="adj3" fmla="val 146943"/>
            <a:gd name="adj4" fmla="val 24611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187F25CC-8B42-40B5-A3B7-112F4AFE52E1}" type="TxLink">
            <a:rPr kumimoji="1" lang="ja-JP" altLang="en-US" sz="1000" b="0" i="0" u="none" strike="noStrike">
              <a:solidFill>
                <a:srgbClr val="000000"/>
              </a:solidFill>
              <a:latin typeface="ＭＳ ゴシック"/>
              <a:ea typeface="ＭＳ ゴシック"/>
            </a:rPr>
            <a:pPr algn="ctr"/>
            <a:t>繰越金2,000,000千円0.9%</a:t>
          </a:fld>
          <a:endParaRPr kumimoji="1" lang="ja-JP" altLang="en-US" sz="1000"/>
        </a:p>
      </xdr:txBody>
    </xdr:sp>
    <xdr:clientData/>
  </xdr:twoCellAnchor>
  <xdr:twoCellAnchor>
    <xdr:from>
      <xdr:col>0</xdr:col>
      <xdr:colOff>171450</xdr:colOff>
      <xdr:row>9</xdr:row>
      <xdr:rowOff>310231</xdr:rowOff>
    </xdr:from>
    <xdr:to>
      <xdr:col>1</xdr:col>
      <xdr:colOff>30921</xdr:colOff>
      <xdr:row>11</xdr:row>
      <xdr:rowOff>28575</xdr:rowOff>
    </xdr:to>
    <xdr:sp macro="" textlink="$L$12">
      <xdr:nvSpPr>
        <xdr:cNvPr id="9" name="線吹き出し 1 8"/>
        <xdr:cNvSpPr/>
      </xdr:nvSpPr>
      <xdr:spPr>
        <a:xfrm>
          <a:off x="171450" y="2234281"/>
          <a:ext cx="897696" cy="537494"/>
        </a:xfrm>
        <a:prstGeom prst="callout1">
          <a:avLst>
            <a:gd name="adj1" fmla="val 69782"/>
            <a:gd name="adj2" fmla="val 97423"/>
            <a:gd name="adj3" fmla="val 243292"/>
            <a:gd name="adj4" fmla="val 237886"/>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218AD594-5E78-4D94-ABD7-E87F038AC4F9}" type="TxLink">
            <a:rPr kumimoji="1" lang="ja-JP" altLang="en-US" sz="1000" b="0" i="0" u="none" strike="noStrike">
              <a:solidFill>
                <a:srgbClr val="000000"/>
              </a:solidFill>
              <a:latin typeface="ＭＳ ゴシック"/>
              <a:ea typeface="ＭＳ ゴシック"/>
            </a:rPr>
            <a:pPr algn="ctr"/>
            <a:t>諸収入4,584,478千円2.1%</a:t>
          </a:fld>
          <a:endParaRPr kumimoji="1" lang="ja-JP" altLang="en-US" sz="1000"/>
        </a:p>
      </xdr:txBody>
    </xdr:sp>
    <xdr:clientData/>
  </xdr:twoCellAnchor>
  <xdr:twoCellAnchor>
    <xdr:from>
      <xdr:col>0</xdr:col>
      <xdr:colOff>119833</xdr:colOff>
      <xdr:row>7</xdr:row>
      <xdr:rowOff>104081</xdr:rowOff>
    </xdr:from>
    <xdr:to>
      <xdr:col>1</xdr:col>
      <xdr:colOff>76199</xdr:colOff>
      <xdr:row>9</xdr:row>
      <xdr:rowOff>270949</xdr:rowOff>
    </xdr:to>
    <xdr:sp macro="" textlink="$L$13">
      <xdr:nvSpPr>
        <xdr:cNvPr id="10" name="線吹き出し 1 9"/>
        <xdr:cNvSpPr/>
      </xdr:nvSpPr>
      <xdr:spPr>
        <a:xfrm>
          <a:off x="119833" y="1647131"/>
          <a:ext cx="994591" cy="547868"/>
        </a:xfrm>
        <a:prstGeom prst="callout1">
          <a:avLst>
            <a:gd name="adj1" fmla="val 76563"/>
            <a:gd name="adj2" fmla="val 79142"/>
            <a:gd name="adj3" fmla="val 291143"/>
            <a:gd name="adj4" fmla="val 227472"/>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8D433AC3-94C6-41BE-A0B2-65C79EAEA194}" type="TxLink">
            <a:rPr kumimoji="1" lang="ja-JP" altLang="en-US" sz="1000" b="0" i="0" u="none" strike="noStrike">
              <a:solidFill>
                <a:srgbClr val="000000"/>
              </a:solidFill>
              <a:latin typeface="ＭＳ ゴシック"/>
              <a:ea typeface="ＭＳ ゴシック"/>
            </a:rPr>
            <a:pPr algn="ctr"/>
            <a:t>繰入金13,345,589千円6.0%</a:t>
          </a:fld>
          <a:endParaRPr kumimoji="1" lang="ja-JP" altLang="en-US" sz="1000"/>
        </a:p>
      </xdr:txBody>
    </xdr:sp>
    <xdr:clientData/>
  </xdr:twoCellAnchor>
  <xdr:twoCellAnchor>
    <xdr:from>
      <xdr:col>0</xdr:col>
      <xdr:colOff>842010</xdr:colOff>
      <xdr:row>6</xdr:row>
      <xdr:rowOff>8464</xdr:rowOff>
    </xdr:from>
    <xdr:to>
      <xdr:col>1</xdr:col>
      <xdr:colOff>908685</xdr:colOff>
      <xdr:row>9</xdr:row>
      <xdr:rowOff>19050</xdr:rowOff>
    </xdr:to>
    <xdr:sp macro="" textlink="$L$14">
      <xdr:nvSpPr>
        <xdr:cNvPr id="11" name="線吹き出し 1 10"/>
        <xdr:cNvSpPr/>
      </xdr:nvSpPr>
      <xdr:spPr>
        <a:xfrm>
          <a:off x="842010" y="1361014"/>
          <a:ext cx="1104900" cy="582086"/>
        </a:xfrm>
        <a:prstGeom prst="callout1">
          <a:avLst>
            <a:gd name="adj1" fmla="val 64398"/>
            <a:gd name="adj2" fmla="val 90025"/>
            <a:gd name="adj3" fmla="val 221860"/>
            <a:gd name="adj4" fmla="val 169385"/>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8ED84883-6C12-439B-B3F9-3AD82AF1F4F4}" type="TxLink">
            <a:rPr kumimoji="1" lang="ja-JP" altLang="en-US" sz="1000" b="0" i="0" u="none" strike="noStrike">
              <a:solidFill>
                <a:srgbClr val="000000"/>
              </a:solidFill>
              <a:latin typeface="ＭＳ ゴシック"/>
              <a:ea typeface="ＭＳ ゴシック"/>
            </a:rPr>
            <a:pPr algn="ctr"/>
            <a:t>特別区税36,338,887千円16.3%</a:t>
          </a:fld>
          <a:endParaRPr kumimoji="1" lang="ja-JP" altLang="en-US" sz="1000"/>
        </a:p>
      </xdr:txBody>
    </xdr:sp>
    <xdr:clientData/>
  </xdr:twoCellAnchor>
  <xdr:twoCellAnchor>
    <xdr:from>
      <xdr:col>7</xdr:col>
      <xdr:colOff>57084</xdr:colOff>
      <xdr:row>0</xdr:row>
      <xdr:rowOff>161053</xdr:rowOff>
    </xdr:from>
    <xdr:to>
      <xdr:col>8</xdr:col>
      <xdr:colOff>761999</xdr:colOff>
      <xdr:row>3</xdr:row>
      <xdr:rowOff>7327</xdr:rowOff>
    </xdr:to>
    <xdr:sp macro="" textlink="$L$16">
      <xdr:nvSpPr>
        <xdr:cNvPr id="12" name="線吹き出し 1 11"/>
        <xdr:cNvSpPr/>
      </xdr:nvSpPr>
      <xdr:spPr>
        <a:xfrm>
          <a:off x="6867459" y="161053"/>
          <a:ext cx="990665" cy="579699"/>
        </a:xfrm>
        <a:prstGeom prst="callout1">
          <a:avLst>
            <a:gd name="adj1" fmla="val 88958"/>
            <a:gd name="adj2" fmla="val 48010"/>
            <a:gd name="adj3" fmla="val 148899"/>
            <a:gd name="adj4" fmla="val 58468"/>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8FCC0446-F282-416B-9207-E9DDA6051573}" type="TxLink">
            <a:rPr kumimoji="1" lang="ja-JP" altLang="en-US" sz="1000" b="0" i="0" u="none" strike="noStrike">
              <a:solidFill>
                <a:sysClr val="windowText" lastClr="000000"/>
              </a:solidFill>
              <a:latin typeface="ＭＳ ゴシック"/>
              <a:ea typeface="ＭＳ ゴシック"/>
            </a:rPr>
            <a:pPr algn="ctr"/>
            <a:t>特別区債-千円 掲載除外する</a:t>
          </a:fld>
          <a:endParaRPr kumimoji="1" lang="ja-JP" altLang="en-US" sz="1000">
            <a:solidFill>
              <a:sysClr val="windowText" lastClr="000000"/>
            </a:solidFill>
          </a:endParaRPr>
        </a:p>
      </xdr:txBody>
    </xdr:sp>
    <xdr:clientData/>
  </xdr:twoCellAnchor>
  <xdr:twoCellAnchor>
    <xdr:from>
      <xdr:col>4</xdr:col>
      <xdr:colOff>554308</xdr:colOff>
      <xdr:row>5</xdr:row>
      <xdr:rowOff>37024</xdr:rowOff>
    </xdr:from>
    <xdr:to>
      <xdr:col>5</xdr:col>
      <xdr:colOff>592455</xdr:colOff>
      <xdr:row>8</xdr:row>
      <xdr:rowOff>32239</xdr:rowOff>
    </xdr:to>
    <xdr:sp macro="" textlink="$L$17">
      <xdr:nvSpPr>
        <xdr:cNvPr id="13" name="線吹き出し 1 12"/>
        <xdr:cNvSpPr/>
      </xdr:nvSpPr>
      <xdr:spPr>
        <a:xfrm>
          <a:off x="4478608" y="1199074"/>
          <a:ext cx="1000172" cy="566715"/>
        </a:xfrm>
        <a:prstGeom prst="callout1">
          <a:avLst>
            <a:gd name="adj1" fmla="val 70269"/>
            <a:gd name="adj2" fmla="val 11294"/>
            <a:gd name="adj3" fmla="val 144943"/>
            <a:gd name="adj4" fmla="val -652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CC4680B9-702C-4DD3-B2E2-2A3F64728925}" type="TxLink">
            <a:rPr kumimoji="1" lang="ja-JP" altLang="en-US" sz="1000" b="0" i="0" u="none" strike="noStrike">
              <a:solidFill>
                <a:srgbClr val="000000"/>
              </a:solidFill>
              <a:latin typeface="ＭＳ ゴシック"/>
              <a:ea typeface="ＭＳ ゴシック"/>
            </a:rPr>
            <a:pPr algn="ctr"/>
            <a:t>国庫支出金48,389,768千円21.7%</a:t>
          </a:fld>
          <a:endParaRPr kumimoji="1" lang="ja-JP" altLang="en-US" sz="1000"/>
        </a:p>
      </xdr:txBody>
    </xdr:sp>
    <xdr:clientData/>
  </xdr:twoCellAnchor>
  <xdr:twoCellAnchor>
    <xdr:from>
      <xdr:col>3</xdr:col>
      <xdr:colOff>595745</xdr:colOff>
      <xdr:row>14</xdr:row>
      <xdr:rowOff>457891</xdr:rowOff>
    </xdr:from>
    <xdr:to>
      <xdr:col>4</xdr:col>
      <xdr:colOff>814684</xdr:colOff>
      <xdr:row>14</xdr:row>
      <xdr:rowOff>636159</xdr:rowOff>
    </xdr:to>
    <xdr:sp macro="" textlink="$L$26">
      <xdr:nvSpPr>
        <xdr:cNvPr id="14" name="テキスト ボックス 13"/>
        <xdr:cNvSpPr txBox="1"/>
      </xdr:nvSpPr>
      <xdr:spPr>
        <a:xfrm>
          <a:off x="3558020" y="3772591"/>
          <a:ext cx="1180964" cy="178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270F747A-DF8E-45FF-99DD-ED3BF0A7C74B}" type="TxLink">
            <a:rPr kumimoji="1" lang="en-US" altLang="en-US" sz="1100" b="0" i="0" u="none" strike="noStrike">
              <a:solidFill>
                <a:sysClr val="windowText" lastClr="000000"/>
              </a:solidFill>
              <a:latin typeface="ＭＳ ゴシック"/>
              <a:ea typeface="ＭＳ ゴシック"/>
            </a:rPr>
            <a:pPr algn="ctr"/>
            <a:t>223,070,000千円</a:t>
          </a:fld>
          <a:endParaRPr kumimoji="1" lang="ja-JP" altLang="en-US" sz="11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595745</xdr:colOff>
      <xdr:row>14</xdr:row>
      <xdr:rowOff>269122</xdr:rowOff>
    </xdr:from>
    <xdr:to>
      <xdr:col>4</xdr:col>
      <xdr:colOff>814684</xdr:colOff>
      <xdr:row>14</xdr:row>
      <xdr:rowOff>447390</xdr:rowOff>
    </xdr:to>
    <xdr:sp macro="" textlink="">
      <xdr:nvSpPr>
        <xdr:cNvPr id="15" name="テキスト ボックス 14"/>
        <xdr:cNvSpPr txBox="1"/>
      </xdr:nvSpPr>
      <xdr:spPr>
        <a:xfrm>
          <a:off x="3558020" y="3583822"/>
          <a:ext cx="1180964" cy="178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kumimoji="1" lang="ja-JP" altLang="en-US" sz="1100" b="0" i="0" u="none" strike="noStrike">
              <a:solidFill>
                <a:srgbClr val="000000"/>
              </a:solidFill>
              <a:latin typeface="ＭＳ ゴシック" panose="020B0609070205080204" pitchFamily="49" charset="-128"/>
              <a:ea typeface="ＭＳ ゴシック" panose="020B0609070205080204" pitchFamily="49" charset="-128"/>
            </a:rPr>
            <a:t>総額</a:t>
          </a:r>
          <a:endParaRPr kumimoji="1" lang="en-US" altLang="en-US" sz="1100" b="0" i="0" u="none" strike="noStrike">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669079</xdr:colOff>
      <xdr:row>7</xdr:row>
      <xdr:rowOff>64038</xdr:rowOff>
    </xdr:from>
    <xdr:to>
      <xdr:col>6</xdr:col>
      <xdr:colOff>727710</xdr:colOff>
      <xdr:row>9</xdr:row>
      <xdr:rowOff>276226</xdr:rowOff>
    </xdr:to>
    <xdr:sp macro="" textlink="$L$18">
      <xdr:nvSpPr>
        <xdr:cNvPr id="16" name="線吹き出し 1 15"/>
        <xdr:cNvSpPr/>
      </xdr:nvSpPr>
      <xdr:spPr>
        <a:xfrm>
          <a:off x="5555404" y="1607088"/>
          <a:ext cx="1020656" cy="593188"/>
        </a:xfrm>
        <a:prstGeom prst="callout1">
          <a:avLst>
            <a:gd name="adj1" fmla="val 52357"/>
            <a:gd name="adj2" fmla="val 131"/>
            <a:gd name="adj3" fmla="val 120795"/>
            <a:gd name="adj4" fmla="val -34124"/>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629F4521-163D-4B15-9D77-C82E1E3D6AF2}" type="TxLink">
            <a:rPr kumimoji="1" lang="ja-JP" altLang="en-US" sz="1000" b="0" i="0" u="none" strike="noStrike">
              <a:solidFill>
                <a:srgbClr val="000000"/>
              </a:solidFill>
              <a:latin typeface="ＭＳ ゴシック"/>
              <a:ea typeface="ＭＳ ゴシック"/>
            </a:rPr>
            <a:pPr algn="ctr"/>
            <a:t>特別区交付金83,000,000千円37.2%</a:t>
          </a:fld>
          <a:endParaRPr kumimoji="1" lang="ja-JP" altLang="en-US" sz="1000"/>
        </a:p>
      </xdr:txBody>
    </xdr:sp>
    <xdr:clientData/>
  </xdr:twoCellAnchor>
  <xdr:twoCellAnchor>
    <xdr:from>
      <xdr:col>5</xdr:col>
      <xdr:colOff>917999</xdr:colOff>
      <xdr:row>18</xdr:row>
      <xdr:rowOff>153035</xdr:rowOff>
    </xdr:from>
    <xdr:to>
      <xdr:col>6</xdr:col>
      <xdr:colOff>925830</xdr:colOff>
      <xdr:row>22</xdr:row>
      <xdr:rowOff>104775</xdr:rowOff>
    </xdr:to>
    <xdr:sp macro="" textlink="$L$19">
      <xdr:nvSpPr>
        <xdr:cNvPr id="17" name="線吹き出し 1 16"/>
        <xdr:cNvSpPr/>
      </xdr:nvSpPr>
      <xdr:spPr>
        <a:xfrm>
          <a:off x="5804324" y="4801235"/>
          <a:ext cx="969856" cy="713740"/>
        </a:xfrm>
        <a:prstGeom prst="callout1">
          <a:avLst>
            <a:gd name="adj1" fmla="val -9447"/>
            <a:gd name="adj2" fmla="val 46693"/>
            <a:gd name="adj3" fmla="val -72649"/>
            <a:gd name="adj4" fmla="val 1077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0F927458-50F3-4B55-9E64-2354F81815BC}" type="TxLink">
            <a:rPr kumimoji="1" lang="ja-JP" altLang="en-US" sz="1000" b="0" i="0" u="none" strike="noStrike">
              <a:solidFill>
                <a:srgbClr val="000000"/>
              </a:solidFill>
              <a:latin typeface="ＭＳ ゴシック"/>
              <a:ea typeface="ＭＳ ゴシック"/>
            </a:rPr>
            <a:pPr algn="ctr"/>
            <a:t>職員費24,816,439千円11.1%</a:t>
          </a:fld>
          <a:endParaRPr kumimoji="1" lang="ja-JP" altLang="en-US" sz="1000"/>
        </a:p>
      </xdr:txBody>
    </xdr:sp>
    <xdr:clientData/>
  </xdr:twoCellAnchor>
  <xdr:twoCellAnchor>
    <xdr:from>
      <xdr:col>5</xdr:col>
      <xdr:colOff>284904</xdr:colOff>
      <xdr:row>23</xdr:row>
      <xdr:rowOff>123825</xdr:rowOff>
    </xdr:from>
    <xdr:to>
      <xdr:col>6</xdr:col>
      <xdr:colOff>295275</xdr:colOff>
      <xdr:row>25</xdr:row>
      <xdr:rowOff>0</xdr:rowOff>
    </xdr:to>
    <xdr:sp macro="" textlink="$L$20">
      <xdr:nvSpPr>
        <xdr:cNvPr id="18" name="線吹き出し 1 17"/>
        <xdr:cNvSpPr/>
      </xdr:nvSpPr>
      <xdr:spPr>
        <a:xfrm>
          <a:off x="5171229" y="5724525"/>
          <a:ext cx="972396" cy="571500"/>
        </a:xfrm>
        <a:prstGeom prst="callout1">
          <a:avLst>
            <a:gd name="adj1" fmla="val -6004"/>
            <a:gd name="adj2" fmla="val 40780"/>
            <a:gd name="adj3" fmla="val -89521"/>
            <a:gd name="adj4" fmla="val 870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0A8097D8-6902-4DFE-B931-44BB67BD1663}" type="TxLink">
            <a:rPr kumimoji="1" lang="ja-JP" altLang="en-US" sz="1000" b="0" i="0" u="none" strike="noStrike">
              <a:solidFill>
                <a:srgbClr val="000000"/>
              </a:solidFill>
              <a:latin typeface="ＭＳ ゴシック"/>
              <a:ea typeface="ＭＳ ゴシック"/>
            </a:rPr>
            <a:pPr algn="ctr"/>
            <a:t>福祉費85,308,638千円38.2%</a:t>
          </a:fld>
          <a:endParaRPr kumimoji="1" lang="ja-JP" altLang="en-US" sz="1000"/>
        </a:p>
      </xdr:txBody>
    </xdr:sp>
    <xdr:clientData/>
  </xdr:twoCellAnchor>
  <xdr:twoCellAnchor>
    <xdr:from>
      <xdr:col>3</xdr:col>
      <xdr:colOff>310271</xdr:colOff>
      <xdr:row>24</xdr:row>
      <xdr:rowOff>85725</xdr:rowOff>
    </xdr:from>
    <xdr:to>
      <xdr:col>4</xdr:col>
      <xdr:colOff>342900</xdr:colOff>
      <xdr:row>26</xdr:row>
      <xdr:rowOff>47625</xdr:rowOff>
    </xdr:to>
    <xdr:sp macro="" textlink="$L$21">
      <xdr:nvSpPr>
        <xdr:cNvPr id="19" name="線吹き出し 1 18"/>
        <xdr:cNvSpPr/>
      </xdr:nvSpPr>
      <xdr:spPr>
        <a:xfrm>
          <a:off x="3272546" y="5876925"/>
          <a:ext cx="994654" cy="657225"/>
        </a:xfrm>
        <a:prstGeom prst="callout1">
          <a:avLst>
            <a:gd name="adj1" fmla="val 800"/>
            <a:gd name="adj2" fmla="val 50985"/>
            <a:gd name="adj3" fmla="val -50737"/>
            <a:gd name="adj4" fmla="val 53598"/>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9CAC7429-81DA-4802-8D65-AE0ACDA10E7C}" type="TxLink">
            <a:rPr kumimoji="1" lang="ja-JP" altLang="en-US" sz="1000" b="0" i="0" u="none" strike="noStrike">
              <a:solidFill>
                <a:sysClr val="windowText" lastClr="000000"/>
              </a:solidFill>
              <a:latin typeface="ＭＳ ゴシック"/>
              <a:ea typeface="ＭＳ ゴシック"/>
            </a:rPr>
            <a:pPr algn="ctr"/>
            <a:t>総務費20,627,694千円9.2%</a:t>
          </a:fld>
          <a:endParaRPr kumimoji="1" lang="ja-JP" altLang="en-US" sz="1000">
            <a:solidFill>
              <a:sysClr val="windowText" lastClr="000000"/>
            </a:solidFill>
          </a:endParaRPr>
        </a:p>
      </xdr:txBody>
    </xdr:sp>
    <xdr:clientData/>
  </xdr:twoCellAnchor>
  <xdr:twoCellAnchor>
    <xdr:from>
      <xdr:col>2</xdr:col>
      <xdr:colOff>304800</xdr:colOff>
      <xdr:row>24</xdr:row>
      <xdr:rowOff>0</xdr:rowOff>
    </xdr:from>
    <xdr:to>
      <xdr:col>3</xdr:col>
      <xdr:colOff>324979</xdr:colOff>
      <xdr:row>25</xdr:row>
      <xdr:rowOff>161925</xdr:rowOff>
    </xdr:to>
    <xdr:sp macro="" textlink="$L$22">
      <xdr:nvSpPr>
        <xdr:cNvPr id="20" name="線吹き出し 1 19"/>
        <xdr:cNvSpPr/>
      </xdr:nvSpPr>
      <xdr:spPr>
        <a:xfrm>
          <a:off x="2305050" y="5791200"/>
          <a:ext cx="982204" cy="666750"/>
        </a:xfrm>
        <a:prstGeom prst="callout1">
          <a:avLst>
            <a:gd name="adj1" fmla="val 15046"/>
            <a:gd name="adj2" fmla="val 87786"/>
            <a:gd name="adj3" fmla="val -60937"/>
            <a:gd name="adj4" fmla="val 102848"/>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B5DB5000-48CF-4FBB-8543-1D80CB9F7F03}" type="TxLink">
            <a:rPr kumimoji="1" lang="ja-JP" altLang="en-US" sz="1000" b="0" i="0" u="none" strike="noStrike">
              <a:solidFill>
                <a:srgbClr val="000000"/>
              </a:solidFill>
              <a:latin typeface="ＭＳ ゴシック"/>
              <a:ea typeface="ＭＳ ゴシック"/>
            </a:rPr>
            <a:pPr algn="ctr"/>
            <a:t>都市整備費22,895,007千円10.3%</a:t>
          </a:fld>
          <a:endParaRPr kumimoji="1" lang="ja-JP" altLang="en-US" sz="1000"/>
        </a:p>
      </xdr:txBody>
    </xdr:sp>
    <xdr:clientData/>
  </xdr:twoCellAnchor>
  <xdr:twoCellAnchor>
    <xdr:from>
      <xdr:col>0</xdr:col>
      <xdr:colOff>771525</xdr:colOff>
      <xdr:row>20</xdr:row>
      <xdr:rowOff>45648</xdr:rowOff>
    </xdr:from>
    <xdr:to>
      <xdr:col>1</xdr:col>
      <xdr:colOff>673757</xdr:colOff>
      <xdr:row>23</xdr:row>
      <xdr:rowOff>28575</xdr:rowOff>
    </xdr:to>
    <xdr:sp macro="" textlink="$L$24">
      <xdr:nvSpPr>
        <xdr:cNvPr id="21" name="線吹き出し 1 20"/>
        <xdr:cNvSpPr/>
      </xdr:nvSpPr>
      <xdr:spPr>
        <a:xfrm>
          <a:off x="771525" y="5074848"/>
          <a:ext cx="940457" cy="554427"/>
        </a:xfrm>
        <a:prstGeom prst="callout1">
          <a:avLst>
            <a:gd name="adj1" fmla="val 14585"/>
            <a:gd name="adj2" fmla="val 79814"/>
            <a:gd name="adj3" fmla="val -104731"/>
            <a:gd name="adj4" fmla="val 18521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4FBFFA06-1A91-4EEA-A0A1-DFEA9E56F77A}" type="TxLink">
            <a:rPr kumimoji="1" lang="ja-JP" altLang="en-US" sz="1000" b="0" i="0" u="none" strike="noStrike">
              <a:solidFill>
                <a:srgbClr val="000000"/>
              </a:solidFill>
              <a:latin typeface="ＭＳ ゴシック"/>
              <a:ea typeface="ＭＳ ゴシック"/>
            </a:rPr>
            <a:pPr algn="ctr"/>
            <a:t>諸支出金19,253,548千円8.6%</a:t>
          </a:fld>
          <a:endParaRPr kumimoji="1" lang="ja-JP" altLang="en-US" sz="1000"/>
        </a:p>
      </xdr:txBody>
    </xdr:sp>
    <xdr:clientData/>
  </xdr:twoCellAnchor>
  <xdr:twoCellAnchor>
    <xdr:from>
      <xdr:col>0</xdr:col>
      <xdr:colOff>559679</xdr:colOff>
      <xdr:row>17</xdr:row>
      <xdr:rowOff>8060</xdr:rowOff>
    </xdr:from>
    <xdr:to>
      <xdr:col>1</xdr:col>
      <xdr:colOff>514350</xdr:colOff>
      <xdr:row>19</xdr:row>
      <xdr:rowOff>180975</xdr:rowOff>
    </xdr:to>
    <xdr:sp macro="" textlink="$L$25">
      <xdr:nvSpPr>
        <xdr:cNvPr id="22" name="線吹き出し 1 21"/>
        <xdr:cNvSpPr/>
      </xdr:nvSpPr>
      <xdr:spPr>
        <a:xfrm>
          <a:off x="559679" y="4465760"/>
          <a:ext cx="992896" cy="553915"/>
        </a:xfrm>
        <a:prstGeom prst="callout1">
          <a:avLst>
            <a:gd name="adj1" fmla="val 16393"/>
            <a:gd name="adj2" fmla="val 73490"/>
            <a:gd name="adj3" fmla="val -61614"/>
            <a:gd name="adj4" fmla="val 18078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9FC134A6-8728-49DB-8633-ABE277B96407}" type="TxLink">
            <a:rPr kumimoji="1" lang="ja-JP" altLang="en-US" sz="1000" b="0" i="0" u="none" strike="noStrike">
              <a:solidFill>
                <a:srgbClr val="000000"/>
              </a:solidFill>
              <a:latin typeface="ＭＳ ゴシック"/>
              <a:ea typeface="ＭＳ ゴシック"/>
            </a:rPr>
            <a:pPr algn="ctr"/>
            <a:t>その他23,824,333千円10.7%</a:t>
          </a:fld>
          <a:endParaRPr kumimoji="1" lang="ja-JP" altLang="en-US" sz="1000"/>
        </a:p>
      </xdr:txBody>
    </xdr:sp>
    <xdr:clientData/>
  </xdr:twoCellAnchor>
  <xdr:twoCellAnchor>
    <xdr:from>
      <xdr:col>1</xdr:col>
      <xdr:colOff>381000</xdr:colOff>
      <xdr:row>22</xdr:row>
      <xdr:rowOff>57150</xdr:rowOff>
    </xdr:from>
    <xdr:to>
      <xdr:col>2</xdr:col>
      <xdr:colOff>401179</xdr:colOff>
      <xdr:row>24</xdr:row>
      <xdr:rowOff>257175</xdr:rowOff>
    </xdr:to>
    <xdr:sp macro="" textlink="$L$23">
      <xdr:nvSpPr>
        <xdr:cNvPr id="23" name="線吹き出し 1 22"/>
        <xdr:cNvSpPr/>
      </xdr:nvSpPr>
      <xdr:spPr>
        <a:xfrm>
          <a:off x="1419225" y="5467350"/>
          <a:ext cx="982204" cy="581025"/>
        </a:xfrm>
        <a:prstGeom prst="callout1">
          <a:avLst>
            <a:gd name="adj1" fmla="val 16685"/>
            <a:gd name="adj2" fmla="val 78088"/>
            <a:gd name="adj3" fmla="val -80609"/>
            <a:gd name="adj4" fmla="val 137759"/>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fld id="{D508EB5E-F703-41EA-86D0-B4FAF2D8726C}" type="TxLink">
            <a:rPr kumimoji="1" lang="ja-JP" altLang="en-US" sz="1050" b="0" i="0" u="none" strike="noStrike">
              <a:solidFill>
                <a:srgbClr val="000000"/>
              </a:solidFill>
              <a:latin typeface="ＭＳ ゴシック"/>
              <a:ea typeface="ＭＳ ゴシック"/>
            </a:rPr>
            <a:pPr algn="ctr"/>
            <a:t>教育費26,344,341千円11.8%</a:t>
          </a:fld>
          <a:endParaRPr kumimoji="1" lang="ja-JP" altLang="en-US" sz="900"/>
        </a:p>
      </xdr:txBody>
    </xdr:sp>
    <xdr:clientData/>
  </xdr:twoCellAnchor>
  <xdr:twoCellAnchor>
    <xdr:from>
      <xdr:col>3</xdr:col>
      <xdr:colOff>228600</xdr:colOff>
      <xdr:row>30</xdr:row>
      <xdr:rowOff>19049</xdr:rowOff>
    </xdr:from>
    <xdr:to>
      <xdr:col>6</xdr:col>
      <xdr:colOff>876299</xdr:colOff>
      <xdr:row>35</xdr:row>
      <xdr:rowOff>342900</xdr:rowOff>
    </xdr:to>
    <xdr:graphicFrame macro="">
      <xdr:nvGraphicFramePr>
        <xdr:cNvPr id="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171449</xdr:colOff>
      <xdr:row>4</xdr:row>
      <xdr:rowOff>38100</xdr:rowOff>
    </xdr:from>
    <xdr:to>
      <xdr:col>6</xdr:col>
      <xdr:colOff>828674</xdr:colOff>
      <xdr:row>16</xdr:row>
      <xdr:rowOff>257175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171449</xdr:colOff>
      <xdr:row>22</xdr:row>
      <xdr:rowOff>57150</xdr:rowOff>
    </xdr:from>
    <xdr:to>
      <xdr:col>6</xdr:col>
      <xdr:colOff>828675</xdr:colOff>
      <xdr:row>33</xdr:row>
      <xdr:rowOff>200025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542924</xdr:colOff>
      <xdr:row>15</xdr:row>
      <xdr:rowOff>276225</xdr:rowOff>
    </xdr:from>
    <xdr:to>
      <xdr:col>3</xdr:col>
      <xdr:colOff>571499</xdr:colOff>
      <xdr:row>17</xdr:row>
      <xdr:rowOff>19049</xdr:rowOff>
    </xdr:to>
    <xdr:sp macro="" textlink="">
      <xdr:nvSpPr>
        <xdr:cNvPr id="4" name="テキスト ボックス 3"/>
        <xdr:cNvSpPr txBox="1"/>
      </xdr:nvSpPr>
      <xdr:spPr>
        <a:xfrm>
          <a:off x="2162174" y="3571875"/>
          <a:ext cx="838200"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anose="020B0609070205080204" pitchFamily="49" charset="-128"/>
              <a:ea typeface="ＭＳ ゴシック" panose="020B0609070205080204" pitchFamily="49" charset="-128"/>
            </a:rPr>
            <a:t>（年度）</a:t>
          </a:r>
        </a:p>
      </xdr:txBody>
    </xdr:sp>
    <xdr:clientData/>
  </xdr:twoCellAnchor>
  <xdr:twoCellAnchor>
    <xdr:from>
      <xdr:col>2</xdr:col>
      <xdr:colOff>590550</xdr:colOff>
      <xdr:row>32</xdr:row>
      <xdr:rowOff>200025</xdr:rowOff>
    </xdr:from>
    <xdr:to>
      <xdr:col>3</xdr:col>
      <xdr:colOff>571500</xdr:colOff>
      <xdr:row>33</xdr:row>
      <xdr:rowOff>266699</xdr:rowOff>
    </xdr:to>
    <xdr:sp macro="" textlink="">
      <xdr:nvSpPr>
        <xdr:cNvPr id="5" name="テキスト ボックス 4"/>
        <xdr:cNvSpPr txBox="1"/>
      </xdr:nvSpPr>
      <xdr:spPr>
        <a:xfrm>
          <a:off x="2209800" y="7820025"/>
          <a:ext cx="79057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anose="020B0609070205080204" pitchFamily="49" charset="-128"/>
              <a:ea typeface="ＭＳ ゴシック" panose="020B0609070205080204" pitchFamily="49" charset="-128"/>
            </a:rPr>
            <a:t>（年度）</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85725</xdr:colOff>
      <xdr:row>38</xdr:row>
      <xdr:rowOff>0</xdr:rowOff>
    </xdr:from>
    <xdr:to>
      <xdr:col>8</xdr:col>
      <xdr:colOff>238125</xdr:colOff>
      <xdr:row>38</xdr:row>
      <xdr:rowOff>0</xdr:rowOff>
    </xdr:to>
    <xdr:cxnSp macro="">
      <xdr:nvCxnSpPr>
        <xdr:cNvPr id="3" name="直線コネクタ 2"/>
        <xdr:cNvCxnSpPr/>
      </xdr:nvCxnSpPr>
      <xdr:spPr>
        <a:xfrm>
          <a:off x="361950" y="8486775"/>
          <a:ext cx="4371975"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B9" sqref="B9"/>
    </sheetView>
  </sheetViews>
  <sheetFormatPr defaultRowHeight="13.5"/>
  <cols>
    <col min="1" max="2" width="21.25" style="1371" customWidth="1"/>
    <col min="3" max="4" width="15.625" style="1371" customWidth="1"/>
    <col min="5" max="5" width="3.625" style="2168" customWidth="1"/>
    <col min="6" max="6" width="115.625" style="1371" customWidth="1"/>
    <col min="7" max="7" width="3.625" style="1371" customWidth="1"/>
    <col min="8" max="16384" width="9" style="1371"/>
  </cols>
  <sheetData>
    <row r="1" spans="1:10" ht="18.95" customHeight="1">
      <c r="A1" s="2189" t="s">
        <v>7146</v>
      </c>
      <c r="B1" s="2167"/>
      <c r="D1" s="2168"/>
      <c r="E1" s="2169"/>
      <c r="F1" s="2190" t="s">
        <v>7141</v>
      </c>
      <c r="G1" s="2169"/>
    </row>
    <row r="2" spans="1:10" ht="18.95" customHeight="1">
      <c r="A2" s="1371" t="s">
        <v>7149</v>
      </c>
      <c r="E2" s="2170"/>
      <c r="F2" s="2171"/>
      <c r="G2" s="2172"/>
      <c r="H2" s="2173"/>
      <c r="I2" s="2174"/>
      <c r="J2" s="2175"/>
    </row>
    <row r="3" spans="1:10" ht="18.95" customHeight="1">
      <c r="A3" s="2176"/>
      <c r="B3" s="2177" t="s">
        <v>7142</v>
      </c>
      <c r="C3" s="2178" t="s">
        <v>7145</v>
      </c>
      <c r="D3" s="2179"/>
      <c r="E3" s="2170"/>
      <c r="F3" s="2180"/>
      <c r="G3" s="2172"/>
      <c r="H3" s="2173"/>
      <c r="I3" s="2181"/>
      <c r="J3" s="2182"/>
    </row>
    <row r="4" spans="1:10" ht="18.95" customHeight="1">
      <c r="A4" s="2183" t="s">
        <v>7147</v>
      </c>
      <c r="B4" s="2187" t="s">
        <v>6132</v>
      </c>
      <c r="C4" s="2188">
        <v>5</v>
      </c>
      <c r="D4" s="2179" t="s">
        <v>7145</v>
      </c>
      <c r="E4" s="2170"/>
      <c r="G4" s="2169"/>
    </row>
    <row r="5" spans="1:10" ht="18.95" customHeight="1">
      <c r="A5" s="2183" t="s">
        <v>7143</v>
      </c>
      <c r="B5" s="2187" t="s">
        <v>6132</v>
      </c>
      <c r="C5" s="2188">
        <v>4</v>
      </c>
      <c r="D5" s="2179" t="s">
        <v>7145</v>
      </c>
      <c r="E5" s="2170"/>
      <c r="G5" s="2169"/>
    </row>
    <row r="6" spans="1:10" ht="18.95" customHeight="1">
      <c r="A6" s="2183" t="s">
        <v>7144</v>
      </c>
      <c r="B6" s="2187" t="s">
        <v>6132</v>
      </c>
      <c r="C6" s="2188">
        <v>3</v>
      </c>
      <c r="D6" s="2179" t="s">
        <v>7145</v>
      </c>
      <c r="E6" s="2170"/>
      <c r="G6" s="2169"/>
    </row>
    <row r="7" spans="1:10" ht="18.95" customHeight="1">
      <c r="E7" s="2169"/>
      <c r="G7" s="2169"/>
    </row>
    <row r="8" spans="1:10" ht="18.95" customHeight="1">
      <c r="A8" s="1371" t="s">
        <v>7150</v>
      </c>
      <c r="E8" s="2169"/>
      <c r="G8" s="2169"/>
    </row>
    <row r="9" spans="1:10" ht="18.95" customHeight="1">
      <c r="A9" s="2183" t="s">
        <v>6133</v>
      </c>
      <c r="B9" s="2184" t="str">
        <f>"（"&amp;B5&amp;C5&amp;A9&amp;"）"</f>
        <v>（令和4年度末現在）</v>
      </c>
      <c r="E9" s="2169"/>
      <c r="G9" s="2169"/>
    </row>
    <row r="10" spans="1:10" ht="18.95" customHeight="1">
      <c r="A10" s="2183" t="s">
        <v>6135</v>
      </c>
      <c r="B10" s="2184" t="str">
        <f>"（"&amp;B5&amp;C5&amp;A10&amp;"）"</f>
        <v>（令和4年末現在）</v>
      </c>
      <c r="E10" s="2169"/>
      <c r="G10" s="2169"/>
    </row>
    <row r="11" spans="1:10" ht="18.95" customHeight="1">
      <c r="A11" s="2183" t="s">
        <v>6131</v>
      </c>
      <c r="B11" s="2184" t="str">
        <f>"（"&amp;B5&amp;C5&amp;A11&amp;"）"</f>
        <v>（令和4年度）</v>
      </c>
      <c r="E11" s="2169"/>
      <c r="G11" s="2169"/>
    </row>
    <row r="12" spans="1:10" ht="18.95" customHeight="1">
      <c r="A12" s="2183" t="s">
        <v>6501</v>
      </c>
      <c r="B12" s="2184" t="str">
        <f>"（"&amp;B5&amp;C5&amp;A12&amp;"）"</f>
        <v>（令和4年）</v>
      </c>
      <c r="E12" s="2169"/>
      <c r="G12" s="2169"/>
    </row>
    <row r="13" spans="1:10" ht="18.95" customHeight="1">
      <c r="A13" s="2183" t="s">
        <v>6136</v>
      </c>
      <c r="B13" s="2184" t="str">
        <f>"（"&amp;B4&amp;C4&amp;A13&amp;"）"</f>
        <v>（令和5年1月1日現在）</v>
      </c>
      <c r="E13" s="2169"/>
      <c r="G13" s="2169"/>
    </row>
    <row r="14" spans="1:10" ht="18.95" customHeight="1">
      <c r="A14" s="2183" t="s">
        <v>6137</v>
      </c>
      <c r="B14" s="2184" t="str">
        <f>"（"&amp;B4&amp;C4&amp;A14&amp;"）"</f>
        <v>（令和5年4月1日現在）</v>
      </c>
      <c r="E14" s="2169"/>
      <c r="G14" s="2169"/>
    </row>
    <row r="15" spans="1:10" ht="18.95" customHeight="1">
      <c r="A15" s="2183" t="s">
        <v>6797</v>
      </c>
      <c r="B15" s="2184" t="str">
        <f>"（"&amp;B4&amp;C4&amp;A15&amp;"）"</f>
        <v>（令和5年5月1日現在）</v>
      </c>
      <c r="E15" s="2169"/>
      <c r="G15" s="2169"/>
    </row>
    <row r="16" spans="1:10" ht="18.95" customHeight="1">
      <c r="A16" s="2185"/>
      <c r="B16" s="2185"/>
      <c r="E16" s="2169"/>
      <c r="G16" s="2169"/>
    </row>
    <row r="17" spans="1:7" ht="18.95" customHeight="1">
      <c r="A17" s="2186" t="s">
        <v>7148</v>
      </c>
      <c r="B17" s="2185"/>
      <c r="E17" s="2169"/>
      <c r="G17" s="2169"/>
    </row>
    <row r="18" spans="1:7" ht="18.95" customHeight="1">
      <c r="A18" s="2186" t="s">
        <v>7151</v>
      </c>
      <c r="B18" s="2185"/>
      <c r="E18" s="2169"/>
      <c r="G18" s="2169"/>
    </row>
    <row r="19" spans="1:7" ht="18.95" customHeight="1">
      <c r="E19" s="2169"/>
      <c r="G19" s="2169"/>
    </row>
    <row r="20" spans="1:7" ht="18.95" customHeight="1">
      <c r="A20" s="2189" t="s">
        <v>7057</v>
      </c>
      <c r="B20" s="2167"/>
      <c r="E20" s="2169"/>
      <c r="G20" s="2169"/>
    </row>
    <row r="21" spans="1:7" ht="18.95" customHeight="1">
      <c r="A21" s="1371" t="s">
        <v>7058</v>
      </c>
      <c r="E21" s="2169"/>
      <c r="G21" s="2169"/>
    </row>
    <row r="22" spans="1:7" ht="18.95" customHeight="1">
      <c r="A22" s="2902" t="s">
        <v>8179</v>
      </c>
      <c r="B22" s="2902"/>
      <c r="E22" s="2169"/>
      <c r="G22" s="2169"/>
    </row>
    <row r="23" spans="1:7" ht="18.95" customHeight="1">
      <c r="E23" s="2169"/>
      <c r="G23" s="2169"/>
    </row>
    <row r="24" spans="1:7" ht="18.95" customHeight="1">
      <c r="E24" s="2169"/>
      <c r="G24" s="2169"/>
    </row>
    <row r="25" spans="1:7" ht="18.95" customHeight="1">
      <c r="E25" s="2169"/>
      <c r="G25" s="2169"/>
    </row>
    <row r="26" spans="1:7" ht="18.95" customHeight="1">
      <c r="E26" s="2169"/>
      <c r="F26" s="2169"/>
      <c r="G26" s="2169"/>
    </row>
    <row r="27" spans="1:7" ht="18.95" customHeight="1"/>
    <row r="28" spans="1:7" ht="18.95" customHeight="1"/>
  </sheetData>
  <mergeCells count="1">
    <mergeCell ref="A22:B22"/>
  </mergeCells>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7"/>
  <sheetViews>
    <sheetView view="pageBreakPreview" zoomScaleNormal="100" zoomScaleSheetLayoutView="100" workbookViewId="0">
      <selection sqref="A1:D1"/>
    </sheetView>
  </sheetViews>
  <sheetFormatPr defaultColWidth="9" defaultRowHeight="15" customHeight="1"/>
  <cols>
    <col min="1" max="1" width="18.625" style="2" customWidth="1"/>
    <col min="2" max="5" width="3.875" style="11" customWidth="1"/>
    <col min="6" max="6" width="3.875" style="12" customWidth="1"/>
    <col min="7" max="7" width="44.625" style="12" customWidth="1"/>
    <col min="8" max="8" width="9.625" style="11" customWidth="1"/>
    <col min="9" max="9" width="5.625" style="2" customWidth="1"/>
    <col min="10" max="10" width="22.875" style="1748" customWidth="1"/>
    <col min="11" max="18" width="9" style="1748"/>
    <col min="19" max="16384" width="9" style="2"/>
  </cols>
  <sheetData>
    <row r="1" spans="1:26" s="209" customFormat="1" ht="20.100000000000001" customHeight="1">
      <c r="A1" s="2943" t="str">
        <f>HYPERLINK("#目次!A1","【目次に戻る】")</f>
        <v>【目次に戻る】</v>
      </c>
      <c r="B1" s="2943"/>
      <c r="C1" s="2943"/>
      <c r="D1" s="2943"/>
      <c r="E1" s="1328"/>
      <c r="F1" s="1328"/>
      <c r="G1" s="1328"/>
      <c r="H1" s="1328"/>
      <c r="I1" s="1328"/>
      <c r="J1" s="1812"/>
      <c r="K1" s="1812"/>
      <c r="L1" s="1812"/>
      <c r="M1" s="1812"/>
      <c r="N1" s="1812"/>
      <c r="O1" s="1812"/>
      <c r="P1" s="1812"/>
      <c r="Q1" s="1812"/>
      <c r="R1" s="1812"/>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812"/>
      <c r="K2" s="1812"/>
      <c r="L2" s="1812"/>
      <c r="M2" s="1812"/>
      <c r="N2" s="1812"/>
      <c r="O2" s="1812"/>
      <c r="P2" s="1812"/>
      <c r="Q2" s="1812"/>
      <c r="R2" s="1812"/>
      <c r="S2" s="1328"/>
      <c r="T2" s="1328"/>
      <c r="U2" s="1328"/>
      <c r="V2" s="1328"/>
      <c r="W2" s="1328"/>
      <c r="X2" s="1328"/>
      <c r="Y2" s="1328"/>
      <c r="Z2" s="1328"/>
    </row>
    <row r="3" spans="1:26" ht="17.100000000000001" customHeight="1">
      <c r="A3" s="40" t="s">
        <v>4402</v>
      </c>
      <c r="H3" s="4"/>
      <c r="I3" s="1"/>
      <c r="J3" s="1336" t="s">
        <v>6392</v>
      </c>
      <c r="K3" s="1752"/>
      <c r="L3" s="1337" t="s">
        <v>6118</v>
      </c>
      <c r="M3" s="1856" t="str">
        <f>設定!$B$14</f>
        <v>（令和5年4月1日現在）</v>
      </c>
      <c r="N3" s="1752"/>
    </row>
    <row r="4" spans="1:26" ht="17.100000000000001" customHeight="1">
      <c r="A4" s="2" t="s">
        <v>8885</v>
      </c>
      <c r="H4" s="4" t="str">
        <f>M3</f>
        <v>（令和5年4月1日現在）</v>
      </c>
      <c r="I4" s="1"/>
      <c r="J4" s="1336"/>
      <c r="K4" s="1752"/>
      <c r="L4" s="1337"/>
      <c r="M4" s="1856"/>
      <c r="N4" s="1752"/>
    </row>
    <row r="5" spans="1:26" ht="19.5" customHeight="1">
      <c r="A5" s="51" t="s">
        <v>118</v>
      </c>
      <c r="B5" s="21" t="s">
        <v>117</v>
      </c>
      <c r="C5" s="20" t="s">
        <v>116</v>
      </c>
      <c r="D5" s="46" t="s">
        <v>2</v>
      </c>
      <c r="E5" s="46" t="s">
        <v>1</v>
      </c>
      <c r="F5" s="46" t="s">
        <v>17</v>
      </c>
      <c r="G5" s="51" t="s">
        <v>115</v>
      </c>
      <c r="H5" s="51" t="s">
        <v>114</v>
      </c>
      <c r="J5" s="1705"/>
      <c r="K5" s="1340"/>
      <c r="L5" s="1337" t="s">
        <v>6119</v>
      </c>
      <c r="M5" s="1789" t="s">
        <v>6461</v>
      </c>
      <c r="N5" s="2160" t="str">
        <f>HYPERLINK("#'["&amp;設定!$A$22&amp;"]"&amp;M5&amp;"'!A1","統計表リンク")</f>
        <v>統計表リンク</v>
      </c>
    </row>
    <row r="6" spans="1:26" ht="23.1" customHeight="1">
      <c r="A6" s="37" t="s">
        <v>113</v>
      </c>
      <c r="B6" s="1816">
        <v>3</v>
      </c>
      <c r="C6" s="1817">
        <f>K7</f>
        <v>3</v>
      </c>
      <c r="D6" s="1817">
        <f t="shared" ref="D6:E6" si="0">L7</f>
        <v>2</v>
      </c>
      <c r="E6" s="1817">
        <f t="shared" si="0"/>
        <v>1</v>
      </c>
      <c r="F6" s="15" t="s">
        <v>83</v>
      </c>
      <c r="G6" s="52" t="s">
        <v>112</v>
      </c>
      <c r="H6" s="48" t="s">
        <v>109</v>
      </c>
      <c r="J6" s="1723" t="s">
        <v>118</v>
      </c>
      <c r="K6" s="1807" t="s">
        <v>6456</v>
      </c>
      <c r="L6" s="1807" t="s">
        <v>6143</v>
      </c>
      <c r="M6" s="1807" t="s">
        <v>6144</v>
      </c>
      <c r="R6" s="2"/>
    </row>
    <row r="7" spans="1:26" ht="23.1" customHeight="1">
      <c r="A7" s="48" t="s">
        <v>111</v>
      </c>
      <c r="B7" s="15" t="s">
        <v>341</v>
      </c>
      <c r="C7" s="1817">
        <f t="shared" ref="C7:C13" si="1">K8</f>
        <v>10</v>
      </c>
      <c r="D7" s="1817">
        <f t="shared" ref="D7:D13" si="2">L8</f>
        <v>8</v>
      </c>
      <c r="E7" s="1817">
        <f t="shared" ref="E7:E13" si="3">M8</f>
        <v>2</v>
      </c>
      <c r="F7" s="15" t="s">
        <v>46</v>
      </c>
      <c r="G7" s="50" t="s">
        <v>110</v>
      </c>
      <c r="H7" s="48" t="s">
        <v>109</v>
      </c>
      <c r="I7" s="2562"/>
      <c r="J7" s="1813" t="s">
        <v>6462</v>
      </c>
      <c r="K7" s="1896">
        <v>3</v>
      </c>
      <c r="L7" s="1896">
        <v>2</v>
      </c>
      <c r="M7" s="1896">
        <v>1</v>
      </c>
      <c r="R7" s="2"/>
    </row>
    <row r="8" spans="1:26" ht="23.1" customHeight="1">
      <c r="A8" s="2548" t="s">
        <v>8757</v>
      </c>
      <c r="B8" s="15" t="s">
        <v>342</v>
      </c>
      <c r="C8" s="1817">
        <f t="shared" si="1"/>
        <v>15</v>
      </c>
      <c r="D8" s="1817">
        <f t="shared" si="2"/>
        <v>9</v>
      </c>
      <c r="E8" s="1817">
        <f t="shared" si="3"/>
        <v>6</v>
      </c>
      <c r="F8" s="15" t="s">
        <v>46</v>
      </c>
      <c r="G8" s="73" t="s">
        <v>8753</v>
      </c>
      <c r="H8" s="2531" t="s">
        <v>109</v>
      </c>
      <c r="I8" s="5"/>
      <c r="J8" s="1813" t="s">
        <v>6463</v>
      </c>
      <c r="K8" s="1896">
        <v>10</v>
      </c>
      <c r="L8" s="1896">
        <v>8</v>
      </c>
      <c r="M8" s="1896">
        <v>2</v>
      </c>
      <c r="R8" s="2"/>
    </row>
    <row r="9" spans="1:26" ht="23.1" customHeight="1">
      <c r="A9" s="37" t="s">
        <v>108</v>
      </c>
      <c r="B9" s="15">
        <v>17</v>
      </c>
      <c r="C9" s="1817">
        <f t="shared" si="1"/>
        <v>17</v>
      </c>
      <c r="D9" s="1817">
        <f t="shared" si="2"/>
        <v>5</v>
      </c>
      <c r="E9" s="1817">
        <f t="shared" si="3"/>
        <v>12</v>
      </c>
      <c r="F9" s="15" t="s">
        <v>46</v>
      </c>
      <c r="G9" s="50" t="s">
        <v>5197</v>
      </c>
      <c r="H9" s="48" t="s">
        <v>107</v>
      </c>
      <c r="I9" s="5"/>
      <c r="J9" s="1813" t="s">
        <v>8296</v>
      </c>
      <c r="K9" s="1896">
        <v>15</v>
      </c>
      <c r="L9" s="1896">
        <v>9</v>
      </c>
      <c r="M9" s="1896">
        <v>6</v>
      </c>
      <c r="R9" s="2"/>
    </row>
    <row r="10" spans="1:26" ht="23.1" customHeight="1">
      <c r="A10" s="48" t="s">
        <v>307</v>
      </c>
      <c r="B10" s="15">
        <v>3</v>
      </c>
      <c r="C10" s="1817">
        <f t="shared" si="1"/>
        <v>3</v>
      </c>
      <c r="D10" s="1817">
        <f t="shared" si="2"/>
        <v>1</v>
      </c>
      <c r="E10" s="1817">
        <f t="shared" si="3"/>
        <v>2</v>
      </c>
      <c r="F10" s="15" t="s">
        <v>46</v>
      </c>
      <c r="G10" s="50" t="s">
        <v>5198</v>
      </c>
      <c r="H10" s="48" t="s">
        <v>107</v>
      </c>
      <c r="I10" s="5"/>
      <c r="J10" s="1813" t="s">
        <v>6464</v>
      </c>
      <c r="K10" s="1897">
        <v>17</v>
      </c>
      <c r="L10" s="1897">
        <v>5</v>
      </c>
      <c r="M10" s="1898">
        <v>12</v>
      </c>
      <c r="R10" s="2"/>
    </row>
    <row r="11" spans="1:26" ht="23.1" customHeight="1">
      <c r="A11" s="37" t="s">
        <v>106</v>
      </c>
      <c r="B11" s="15" t="s">
        <v>105</v>
      </c>
      <c r="C11" s="1817">
        <f t="shared" si="1"/>
        <v>9</v>
      </c>
      <c r="D11" s="1817">
        <f t="shared" si="2"/>
        <v>8</v>
      </c>
      <c r="E11" s="1817">
        <f t="shared" si="3"/>
        <v>1</v>
      </c>
      <c r="F11" s="15" t="s">
        <v>46</v>
      </c>
      <c r="G11" s="50" t="s">
        <v>8301</v>
      </c>
      <c r="H11" s="48" t="s">
        <v>104</v>
      </c>
      <c r="I11" s="5"/>
      <c r="J11" s="1814" t="s">
        <v>6465</v>
      </c>
      <c r="K11" s="1898">
        <v>3</v>
      </c>
      <c r="L11" s="1898">
        <v>1</v>
      </c>
      <c r="M11" s="1898">
        <v>2</v>
      </c>
      <c r="R11" s="2"/>
    </row>
    <row r="12" spans="1:26" ht="23.1" customHeight="1">
      <c r="A12" s="37" t="s">
        <v>100</v>
      </c>
      <c r="B12" s="15">
        <v>8</v>
      </c>
      <c r="C12" s="1817">
        <f t="shared" si="1"/>
        <v>7</v>
      </c>
      <c r="D12" s="1817">
        <f t="shared" si="2"/>
        <v>4</v>
      </c>
      <c r="E12" s="1817">
        <f t="shared" si="3"/>
        <v>3</v>
      </c>
      <c r="F12" s="15" t="s">
        <v>46</v>
      </c>
      <c r="G12" s="50" t="s">
        <v>99</v>
      </c>
      <c r="H12" s="48" t="s">
        <v>97</v>
      </c>
      <c r="I12" s="5"/>
      <c r="J12" s="1814" t="s">
        <v>6466</v>
      </c>
      <c r="K12" s="1898">
        <v>9</v>
      </c>
      <c r="L12" s="1898">
        <v>8</v>
      </c>
      <c r="M12" s="1898">
        <v>1</v>
      </c>
      <c r="R12" s="2"/>
    </row>
    <row r="13" spans="1:26" ht="23.1" customHeight="1">
      <c r="A13" s="37" t="s">
        <v>98</v>
      </c>
      <c r="B13" s="15">
        <v>8</v>
      </c>
      <c r="C13" s="1817">
        <f t="shared" si="1"/>
        <v>7</v>
      </c>
      <c r="D13" s="1817">
        <f t="shared" si="2"/>
        <v>4</v>
      </c>
      <c r="E13" s="1817">
        <f t="shared" si="3"/>
        <v>3</v>
      </c>
      <c r="F13" s="15" t="s">
        <v>46</v>
      </c>
      <c r="G13" s="50" t="s">
        <v>5199</v>
      </c>
      <c r="H13" s="48" t="s">
        <v>97</v>
      </c>
      <c r="I13" s="5"/>
      <c r="J13" s="1814" t="s">
        <v>6467</v>
      </c>
      <c r="K13" s="1898">
        <v>7</v>
      </c>
      <c r="L13" s="1898">
        <v>4</v>
      </c>
      <c r="M13" s="1898">
        <v>3</v>
      </c>
      <c r="R13" s="2"/>
    </row>
    <row r="14" spans="1:26" ht="33.75">
      <c r="A14" s="3030" t="s">
        <v>96</v>
      </c>
      <c r="B14" s="3033">
        <v>55</v>
      </c>
      <c r="C14" s="3034">
        <f>K15</f>
        <v>51</v>
      </c>
      <c r="D14" s="3033">
        <f>L15</f>
        <v>44</v>
      </c>
      <c r="E14" s="3033">
        <f>M15</f>
        <v>7</v>
      </c>
      <c r="F14" s="18" t="s">
        <v>95</v>
      </c>
      <c r="G14" s="17" t="s">
        <v>94</v>
      </c>
      <c r="H14" s="3032" t="s">
        <v>93</v>
      </c>
      <c r="I14" s="5"/>
      <c r="J14" s="1814" t="s">
        <v>6468</v>
      </c>
      <c r="K14" s="1898">
        <v>7</v>
      </c>
      <c r="L14" s="1898">
        <v>4</v>
      </c>
      <c r="M14" s="1898">
        <v>3</v>
      </c>
      <c r="R14" s="2"/>
    </row>
    <row r="15" spans="1:26" ht="35.1" customHeight="1">
      <c r="A15" s="3031"/>
      <c r="B15" s="3033"/>
      <c r="C15" s="3033"/>
      <c r="D15" s="3033"/>
      <c r="E15" s="3033"/>
      <c r="F15" s="49" t="s">
        <v>46</v>
      </c>
      <c r="G15" s="17" t="s">
        <v>92</v>
      </c>
      <c r="H15" s="3032"/>
      <c r="I15" s="5"/>
      <c r="J15" s="1814" t="s">
        <v>6469</v>
      </c>
      <c r="K15" s="1898">
        <v>51</v>
      </c>
      <c r="L15" s="1898">
        <v>44</v>
      </c>
      <c r="M15" s="1898">
        <v>7</v>
      </c>
      <c r="R15" s="2"/>
    </row>
    <row r="16" spans="1:26" ht="35.1" customHeight="1">
      <c r="A16" s="37" t="s">
        <v>91</v>
      </c>
      <c r="B16" s="15" t="s">
        <v>90</v>
      </c>
      <c r="C16" s="2563">
        <f>K16</f>
        <v>51</v>
      </c>
      <c r="D16" s="2563">
        <f>L16</f>
        <v>44</v>
      </c>
      <c r="E16" s="15">
        <f t="shared" ref="E16:E17" si="4">M16</f>
        <v>7</v>
      </c>
      <c r="F16" s="15" t="s">
        <v>46</v>
      </c>
      <c r="G16" s="50" t="s">
        <v>89</v>
      </c>
      <c r="H16" s="48" t="s">
        <v>88</v>
      </c>
      <c r="I16" s="5"/>
      <c r="J16" s="1814" t="s">
        <v>6470</v>
      </c>
      <c r="K16" s="1898">
        <v>51</v>
      </c>
      <c r="L16" s="1898">
        <v>44</v>
      </c>
      <c r="M16" s="1898">
        <v>7</v>
      </c>
      <c r="R16" s="2"/>
    </row>
    <row r="17" spans="1:18" ht="22.5" customHeight="1">
      <c r="A17" s="2548" t="s">
        <v>8298</v>
      </c>
      <c r="B17" s="15" t="s">
        <v>8949</v>
      </c>
      <c r="C17" s="1817">
        <f>K17</f>
        <v>20</v>
      </c>
      <c r="D17" s="1817">
        <f t="shared" ref="D17" si="5">L17</f>
        <v>10</v>
      </c>
      <c r="E17" s="1817">
        <f t="shared" si="4"/>
        <v>10</v>
      </c>
      <c r="F17" s="15" t="s">
        <v>8795</v>
      </c>
      <c r="G17" s="1552" t="s">
        <v>8299</v>
      </c>
      <c r="H17" s="2531" t="s">
        <v>8300</v>
      </c>
      <c r="I17" s="5"/>
      <c r="J17" s="1813" t="s">
        <v>8298</v>
      </c>
      <c r="K17" s="1896">
        <v>20</v>
      </c>
      <c r="L17" s="1896">
        <v>10</v>
      </c>
      <c r="M17" s="1896">
        <v>10</v>
      </c>
      <c r="R17" s="2"/>
    </row>
    <row r="18" spans="1:18" ht="23.1" customHeight="1">
      <c r="A18" s="37" t="s">
        <v>87</v>
      </c>
      <c r="B18" s="15">
        <v>14</v>
      </c>
      <c r="C18" s="15">
        <f t="shared" ref="C18:C33" si="6">K18</f>
        <v>13</v>
      </c>
      <c r="D18" s="15">
        <f t="shared" ref="D18:D33" si="7">L18</f>
        <v>10</v>
      </c>
      <c r="E18" s="15">
        <f t="shared" ref="E18:E33" si="8">M18</f>
        <v>3</v>
      </c>
      <c r="F18" s="15" t="s">
        <v>83</v>
      </c>
      <c r="G18" s="50" t="s">
        <v>8302</v>
      </c>
      <c r="H18" s="48" t="s">
        <v>86</v>
      </c>
      <c r="I18" s="2562"/>
      <c r="J18" s="1814" t="s">
        <v>6471</v>
      </c>
      <c r="K18" s="1898">
        <v>13</v>
      </c>
      <c r="L18" s="1898">
        <v>10</v>
      </c>
      <c r="M18" s="1898">
        <v>3</v>
      </c>
      <c r="R18" s="2"/>
    </row>
    <row r="19" spans="1:18" ht="23.1" customHeight="1">
      <c r="A19" s="1551" t="s">
        <v>5188</v>
      </c>
      <c r="B19" s="15" t="s">
        <v>5190</v>
      </c>
      <c r="C19" s="15">
        <f t="shared" si="6"/>
        <v>3</v>
      </c>
      <c r="D19" s="15">
        <f t="shared" si="7"/>
        <v>3</v>
      </c>
      <c r="E19" s="15">
        <f t="shared" si="8"/>
        <v>0</v>
      </c>
      <c r="F19" s="15" t="s">
        <v>5189</v>
      </c>
      <c r="G19" s="1552" t="s">
        <v>8954</v>
      </c>
      <c r="H19" s="1551" t="s">
        <v>86</v>
      </c>
      <c r="I19" s="5"/>
      <c r="J19" s="1815" t="s">
        <v>6472</v>
      </c>
      <c r="K19" s="1898">
        <v>3</v>
      </c>
      <c r="L19" s="1898">
        <v>3</v>
      </c>
      <c r="M19" s="1898">
        <v>0</v>
      </c>
      <c r="R19" s="2"/>
    </row>
    <row r="20" spans="1:18" ht="23.1" customHeight="1">
      <c r="A20" s="48" t="s">
        <v>303</v>
      </c>
      <c r="B20" s="15">
        <v>22</v>
      </c>
      <c r="C20" s="15">
        <f t="shared" si="6"/>
        <v>22</v>
      </c>
      <c r="D20" s="15">
        <f t="shared" si="7"/>
        <v>14</v>
      </c>
      <c r="E20" s="15">
        <f t="shared" si="8"/>
        <v>8</v>
      </c>
      <c r="F20" s="15" t="s">
        <v>345</v>
      </c>
      <c r="G20" s="55" t="s">
        <v>5191</v>
      </c>
      <c r="H20" s="54" t="s">
        <v>305</v>
      </c>
      <c r="I20" s="5"/>
      <c r="J20" s="1815" t="s">
        <v>6481</v>
      </c>
      <c r="K20" s="1898">
        <v>22</v>
      </c>
      <c r="L20" s="1898">
        <v>14</v>
      </c>
      <c r="M20" s="1898">
        <v>8</v>
      </c>
      <c r="R20" s="2"/>
    </row>
    <row r="21" spans="1:18" ht="23.1" customHeight="1">
      <c r="A21" s="37" t="s">
        <v>85</v>
      </c>
      <c r="B21" s="15" t="s">
        <v>84</v>
      </c>
      <c r="C21" s="15">
        <f t="shared" si="6"/>
        <v>30</v>
      </c>
      <c r="D21" s="15">
        <f t="shared" si="7"/>
        <v>16</v>
      </c>
      <c r="E21" s="15">
        <f t="shared" si="8"/>
        <v>14</v>
      </c>
      <c r="F21" s="15" t="s">
        <v>83</v>
      </c>
      <c r="G21" s="50" t="s">
        <v>82</v>
      </c>
      <c r="H21" s="48" t="s">
        <v>78</v>
      </c>
      <c r="I21" s="5"/>
      <c r="J21" s="1814" t="s">
        <v>6473</v>
      </c>
      <c r="K21" s="1898">
        <v>30</v>
      </c>
      <c r="L21" s="1898">
        <v>16</v>
      </c>
      <c r="M21" s="1898">
        <v>14</v>
      </c>
      <c r="R21" s="2"/>
    </row>
    <row r="22" spans="1:18" ht="33.75">
      <c r="A22" s="37" t="s">
        <v>81</v>
      </c>
      <c r="B22" s="15" t="s">
        <v>80</v>
      </c>
      <c r="C22" s="15">
        <f t="shared" si="6"/>
        <v>195</v>
      </c>
      <c r="D22" s="15">
        <f t="shared" si="7"/>
        <v>126</v>
      </c>
      <c r="E22" s="15">
        <f t="shared" si="8"/>
        <v>69</v>
      </c>
      <c r="F22" s="15" t="s">
        <v>46</v>
      </c>
      <c r="G22" s="17" t="s">
        <v>79</v>
      </c>
      <c r="H22" s="48" t="s">
        <v>78</v>
      </c>
      <c r="I22" s="5"/>
      <c r="J22" s="1814" t="s">
        <v>81</v>
      </c>
      <c r="K22" s="1898">
        <v>195</v>
      </c>
      <c r="L22" s="1898">
        <v>126</v>
      </c>
      <c r="M22" s="1898">
        <v>69</v>
      </c>
      <c r="R22" s="2"/>
    </row>
    <row r="23" spans="1:18" ht="35.1" customHeight="1">
      <c r="A23" s="39" t="s">
        <v>103</v>
      </c>
      <c r="B23" s="53">
        <v>21</v>
      </c>
      <c r="C23" s="15">
        <f t="shared" si="6"/>
        <v>21</v>
      </c>
      <c r="D23" s="15">
        <f t="shared" si="7"/>
        <v>15</v>
      </c>
      <c r="E23" s="15">
        <f t="shared" si="8"/>
        <v>6</v>
      </c>
      <c r="F23" s="53" t="s">
        <v>102</v>
      </c>
      <c r="G23" s="17" t="s">
        <v>5192</v>
      </c>
      <c r="H23" s="19" t="s">
        <v>101</v>
      </c>
      <c r="I23" s="5"/>
      <c r="J23" s="1814" t="s">
        <v>6482</v>
      </c>
      <c r="K23" s="1898">
        <v>21</v>
      </c>
      <c r="L23" s="1898">
        <v>15</v>
      </c>
      <c r="M23" s="1898">
        <v>6</v>
      </c>
      <c r="R23" s="2"/>
    </row>
    <row r="24" spans="1:18" ht="23.1" customHeight="1">
      <c r="A24" s="48" t="s">
        <v>77</v>
      </c>
      <c r="B24" s="15" t="s">
        <v>76</v>
      </c>
      <c r="C24" s="15">
        <f t="shared" si="6"/>
        <v>5</v>
      </c>
      <c r="D24" s="15">
        <f t="shared" si="7"/>
        <v>4</v>
      </c>
      <c r="E24" s="15">
        <f t="shared" si="8"/>
        <v>1</v>
      </c>
      <c r="F24" s="15" t="s">
        <v>46</v>
      </c>
      <c r="G24" s="50" t="s">
        <v>75</v>
      </c>
      <c r="H24" s="48" t="s">
        <v>69</v>
      </c>
      <c r="I24" s="5"/>
      <c r="J24" s="1815" t="s">
        <v>6483</v>
      </c>
      <c r="K24" s="1898">
        <v>5</v>
      </c>
      <c r="L24" s="1898">
        <v>4</v>
      </c>
      <c r="M24" s="1898">
        <v>1</v>
      </c>
      <c r="R24" s="2"/>
    </row>
    <row r="25" spans="1:18" ht="23.1" customHeight="1">
      <c r="A25" s="48" t="s">
        <v>74</v>
      </c>
      <c r="B25" s="15" t="s">
        <v>73</v>
      </c>
      <c r="C25" s="15">
        <f t="shared" si="6"/>
        <v>10</v>
      </c>
      <c r="D25" s="15">
        <f t="shared" si="7"/>
        <v>8</v>
      </c>
      <c r="E25" s="15">
        <f t="shared" si="8"/>
        <v>2</v>
      </c>
      <c r="F25" s="15" t="s">
        <v>46</v>
      </c>
      <c r="G25" s="50" t="s">
        <v>5193</v>
      </c>
      <c r="H25" s="48" t="s">
        <v>69</v>
      </c>
      <c r="I25" s="5"/>
      <c r="J25" s="1814" t="s">
        <v>6484</v>
      </c>
      <c r="K25" s="1898">
        <v>10</v>
      </c>
      <c r="L25" s="1898">
        <v>8</v>
      </c>
      <c r="M25" s="1898">
        <v>2</v>
      </c>
      <c r="R25" s="2"/>
    </row>
    <row r="26" spans="1:18" ht="23.1" customHeight="1">
      <c r="A26" s="48" t="s">
        <v>72</v>
      </c>
      <c r="B26" s="15" t="s">
        <v>71</v>
      </c>
      <c r="C26" s="15">
        <f t="shared" si="6"/>
        <v>7</v>
      </c>
      <c r="D26" s="15">
        <f t="shared" si="7"/>
        <v>6</v>
      </c>
      <c r="E26" s="15">
        <f t="shared" si="8"/>
        <v>1</v>
      </c>
      <c r="F26" s="15" t="s">
        <v>46</v>
      </c>
      <c r="G26" s="50" t="s">
        <v>70</v>
      </c>
      <c r="H26" s="48" t="s">
        <v>69</v>
      </c>
      <c r="I26" s="5"/>
      <c r="J26" s="1815" t="s">
        <v>6485</v>
      </c>
      <c r="K26" s="1898">
        <v>7</v>
      </c>
      <c r="L26" s="1898">
        <v>6</v>
      </c>
      <c r="M26" s="1898">
        <v>1</v>
      </c>
      <c r="R26" s="2"/>
    </row>
    <row r="27" spans="1:18" ht="23.1" customHeight="1">
      <c r="A27" s="47" t="s">
        <v>68</v>
      </c>
      <c r="B27" s="15">
        <v>9</v>
      </c>
      <c r="C27" s="15">
        <f t="shared" si="6"/>
        <v>9</v>
      </c>
      <c r="D27" s="15">
        <f t="shared" si="7"/>
        <v>8</v>
      </c>
      <c r="E27" s="15">
        <f t="shared" si="8"/>
        <v>1</v>
      </c>
      <c r="F27" s="15" t="s">
        <v>46</v>
      </c>
      <c r="G27" s="50" t="s">
        <v>67</v>
      </c>
      <c r="H27" s="48" t="s">
        <v>64</v>
      </c>
      <c r="I27" s="5"/>
      <c r="J27" s="1815" t="s">
        <v>6474</v>
      </c>
      <c r="K27" s="1898">
        <v>9</v>
      </c>
      <c r="L27" s="1898">
        <v>8</v>
      </c>
      <c r="M27" s="1898">
        <v>1</v>
      </c>
      <c r="R27" s="2"/>
    </row>
    <row r="28" spans="1:18" ht="23.1" customHeight="1">
      <c r="A28" s="47" t="s">
        <v>66</v>
      </c>
      <c r="B28" s="15">
        <v>5</v>
      </c>
      <c r="C28" s="15">
        <f t="shared" si="6"/>
        <v>5</v>
      </c>
      <c r="D28" s="15">
        <f t="shared" si="7"/>
        <v>4</v>
      </c>
      <c r="E28" s="15">
        <f t="shared" si="8"/>
        <v>1</v>
      </c>
      <c r="F28" s="15" t="s">
        <v>46</v>
      </c>
      <c r="G28" s="50" t="s">
        <v>65</v>
      </c>
      <c r="H28" s="48" t="s">
        <v>64</v>
      </c>
      <c r="I28" s="5"/>
      <c r="J28" s="1815" t="s">
        <v>6475</v>
      </c>
      <c r="K28" s="1898">
        <v>5</v>
      </c>
      <c r="L28" s="1898">
        <v>4</v>
      </c>
      <c r="M28" s="1898">
        <v>1</v>
      </c>
      <c r="R28" s="2"/>
    </row>
    <row r="29" spans="1:18" ht="22.5" customHeight="1">
      <c r="A29" s="48" t="s">
        <v>304</v>
      </c>
      <c r="B29" s="15" t="s">
        <v>346</v>
      </c>
      <c r="C29" s="15">
        <f t="shared" si="6"/>
        <v>25</v>
      </c>
      <c r="D29" s="15">
        <f t="shared" si="7"/>
        <v>11</v>
      </c>
      <c r="E29" s="15">
        <f t="shared" si="8"/>
        <v>14</v>
      </c>
      <c r="F29" s="15" t="s">
        <v>345</v>
      </c>
      <c r="G29" s="50" t="s">
        <v>5194</v>
      </c>
      <c r="H29" s="48" t="s">
        <v>8244</v>
      </c>
      <c r="I29" s="5"/>
      <c r="J29" s="1814" t="s">
        <v>6476</v>
      </c>
      <c r="K29" s="1898">
        <v>25</v>
      </c>
      <c r="L29" s="1898">
        <v>11</v>
      </c>
      <c r="M29" s="1898">
        <v>14</v>
      </c>
      <c r="R29" s="2"/>
    </row>
    <row r="30" spans="1:18" ht="23.1" customHeight="1">
      <c r="A30" s="37" t="s">
        <v>63</v>
      </c>
      <c r="B30" s="15" t="s">
        <v>62</v>
      </c>
      <c r="C30" s="15">
        <f t="shared" si="6"/>
        <v>4</v>
      </c>
      <c r="D30" s="15">
        <f t="shared" si="7"/>
        <v>3</v>
      </c>
      <c r="E30" s="15">
        <f t="shared" si="8"/>
        <v>1</v>
      </c>
      <c r="F30" s="15" t="s">
        <v>46</v>
      </c>
      <c r="G30" s="50" t="s">
        <v>5195</v>
      </c>
      <c r="H30" s="16" t="s">
        <v>58</v>
      </c>
      <c r="I30" s="5"/>
      <c r="J30" s="1814" t="s">
        <v>6477</v>
      </c>
      <c r="K30" s="1898">
        <v>4</v>
      </c>
      <c r="L30" s="1898">
        <v>3</v>
      </c>
      <c r="M30" s="1898">
        <v>1</v>
      </c>
      <c r="R30" s="2"/>
    </row>
    <row r="31" spans="1:18" ht="23.1" customHeight="1">
      <c r="A31" s="37" t="s">
        <v>57</v>
      </c>
      <c r="B31" s="15">
        <v>6</v>
      </c>
      <c r="C31" s="15">
        <f t="shared" si="6"/>
        <v>6</v>
      </c>
      <c r="D31" s="15">
        <f t="shared" si="7"/>
        <v>3</v>
      </c>
      <c r="E31" s="15">
        <f t="shared" si="8"/>
        <v>3</v>
      </c>
      <c r="F31" s="15" t="s">
        <v>46</v>
      </c>
      <c r="G31" s="52" t="s">
        <v>8303</v>
      </c>
      <c r="H31" s="48" t="s">
        <v>55</v>
      </c>
      <c r="I31" s="5"/>
      <c r="J31" s="1814" t="s">
        <v>57</v>
      </c>
      <c r="K31" s="1898">
        <v>6</v>
      </c>
      <c r="L31" s="1898">
        <v>3</v>
      </c>
      <c r="M31" s="1898">
        <v>3</v>
      </c>
      <c r="R31" s="2"/>
    </row>
    <row r="32" spans="1:18" ht="23.1" customHeight="1">
      <c r="A32" s="37" t="s">
        <v>56</v>
      </c>
      <c r="B32" s="15">
        <v>17</v>
      </c>
      <c r="C32" s="15">
        <f t="shared" si="6"/>
        <v>13</v>
      </c>
      <c r="D32" s="15">
        <f t="shared" si="7"/>
        <v>12</v>
      </c>
      <c r="E32" s="15">
        <f t="shared" si="8"/>
        <v>1</v>
      </c>
      <c r="F32" s="15" t="s">
        <v>46</v>
      </c>
      <c r="G32" s="50" t="s">
        <v>5196</v>
      </c>
      <c r="H32" s="48" t="s">
        <v>55</v>
      </c>
      <c r="J32" s="1814" t="s">
        <v>56</v>
      </c>
      <c r="K32" s="1898">
        <v>13</v>
      </c>
      <c r="L32" s="1898">
        <v>12</v>
      </c>
      <c r="M32" s="1898">
        <v>1</v>
      </c>
      <c r="R32" s="2"/>
    </row>
    <row r="33" spans="1:18" ht="23.1" customHeight="1">
      <c r="A33" s="37" t="s">
        <v>61</v>
      </c>
      <c r="B33" s="15" t="s">
        <v>60</v>
      </c>
      <c r="C33" s="15">
        <f t="shared" si="6"/>
        <v>16</v>
      </c>
      <c r="D33" s="15">
        <f t="shared" si="7"/>
        <v>15</v>
      </c>
      <c r="E33" s="15">
        <f t="shared" si="8"/>
        <v>1</v>
      </c>
      <c r="F33" s="15" t="s">
        <v>46</v>
      </c>
      <c r="G33" s="52" t="s">
        <v>59</v>
      </c>
      <c r="H33" s="16" t="s">
        <v>58</v>
      </c>
      <c r="I33" s="5"/>
      <c r="J33" s="1814" t="s">
        <v>6478</v>
      </c>
      <c r="K33" s="1898">
        <v>16</v>
      </c>
      <c r="L33" s="1898">
        <v>15</v>
      </c>
      <c r="M33" s="1898">
        <v>1</v>
      </c>
      <c r="R33" s="2"/>
    </row>
    <row r="34" spans="1:18" ht="23.1" customHeight="1">
      <c r="A34" s="2" t="s">
        <v>8882</v>
      </c>
      <c r="H34" s="4" t="s">
        <v>311</v>
      </c>
      <c r="R34" s="2"/>
    </row>
    <row r="35" spans="1:18" ht="22.35" customHeight="1">
      <c r="A35" s="14" t="s">
        <v>8304</v>
      </c>
      <c r="H35" s="4"/>
      <c r="R35" s="2"/>
    </row>
    <row r="36" spans="1:18" ht="21.95" customHeight="1">
      <c r="R36" s="2"/>
    </row>
    <row r="37" spans="1:18" ht="21.95" customHeight="1">
      <c r="H37" s="4"/>
      <c r="R37" s="2"/>
    </row>
    <row r="38" spans="1:18" ht="21.95" customHeight="1">
      <c r="R38" s="2"/>
    </row>
    <row r="39" spans="1:18" ht="21.95" customHeight="1">
      <c r="R39" s="2"/>
    </row>
    <row r="40" spans="1:18" ht="21.95" customHeight="1">
      <c r="R40" s="2"/>
    </row>
    <row r="41" spans="1:18" ht="21.95" customHeight="1">
      <c r="R41" s="2"/>
    </row>
    <row r="42" spans="1:18" ht="21.95" customHeight="1">
      <c r="C42" s="13"/>
      <c r="R42" s="2"/>
    </row>
    <row r="43" spans="1:18" ht="21.95" customHeight="1"/>
    <row r="44" spans="1:18" ht="13.5" customHeight="1"/>
    <row r="45" spans="1:18" ht="13.5" customHeight="1"/>
    <row r="46" spans="1:18" ht="13.5" customHeight="1"/>
    <row r="47" spans="1:18" ht="13.5" customHeight="1"/>
    <row r="48" spans="1: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sheetData>
  <mergeCells count="8">
    <mergeCell ref="A1:D1"/>
    <mergeCell ref="A2:D2"/>
    <mergeCell ref="A14:A15"/>
    <mergeCell ref="H14:H15"/>
    <mergeCell ref="B14:B15"/>
    <mergeCell ref="C14:C15"/>
    <mergeCell ref="D14:D15"/>
    <mergeCell ref="E14:E15"/>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view="pageBreakPreview" zoomScaleNormal="100" zoomScaleSheetLayoutView="100" workbookViewId="0">
      <selection sqref="A1:D1"/>
    </sheetView>
  </sheetViews>
  <sheetFormatPr defaultColWidth="9" defaultRowHeight="15" customHeight="1"/>
  <cols>
    <col min="1" max="1" width="18.625" style="2" customWidth="1"/>
    <col min="2" max="5" width="5.625" style="11" customWidth="1"/>
    <col min="6" max="7" width="5.625" style="12" customWidth="1"/>
    <col min="8" max="8" width="5.625" style="11" customWidth="1"/>
    <col min="9" max="15" width="5.625" style="2" customWidth="1"/>
    <col min="16" max="16" width="17.75" style="2" customWidth="1"/>
    <col min="17" max="30" width="8.625" style="2" customWidth="1"/>
    <col min="31" max="16384" width="9" style="2"/>
  </cols>
  <sheetData>
    <row r="1" spans="1:27" s="209" customFormat="1" ht="20.100000000000001" customHeight="1">
      <c r="A1" s="3057"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row>
    <row r="2" spans="1:27"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row>
    <row r="3" spans="1:27" ht="16.5" customHeight="1">
      <c r="A3" s="40" t="s">
        <v>4403</v>
      </c>
      <c r="H3" s="4"/>
      <c r="I3" s="1"/>
      <c r="N3" s="4" t="str">
        <f>S3</f>
        <v>（令和5年4月1日現在）</v>
      </c>
      <c r="P3" s="1336" t="s">
        <v>6392</v>
      </c>
      <c r="Q3" s="1752"/>
      <c r="R3" s="1337" t="s">
        <v>6118</v>
      </c>
      <c r="S3" s="1856" t="str">
        <f>設定!$B$14</f>
        <v>（令和5年4月1日現在）</v>
      </c>
    </row>
    <row r="4" spans="1:27" ht="19.5" customHeight="1">
      <c r="A4" s="2146" t="s">
        <v>118</v>
      </c>
      <c r="B4" s="21" t="s">
        <v>117</v>
      </c>
      <c r="C4" s="20" t="s">
        <v>116</v>
      </c>
      <c r="D4" s="36" t="s">
        <v>2</v>
      </c>
      <c r="E4" s="36" t="s">
        <v>1</v>
      </c>
      <c r="F4" s="36" t="s">
        <v>17</v>
      </c>
      <c r="G4" s="3061" t="s">
        <v>115</v>
      </c>
      <c r="H4" s="3062"/>
      <c r="I4" s="3062"/>
      <c r="J4" s="3062"/>
      <c r="K4" s="3062"/>
      <c r="L4" s="3063"/>
      <c r="M4" s="3064" t="s">
        <v>114</v>
      </c>
      <c r="N4" s="3064"/>
      <c r="P4" s="1705"/>
      <c r="Q4" s="1340"/>
      <c r="R4" s="1337" t="s">
        <v>6119</v>
      </c>
      <c r="S4" s="1789" t="s">
        <v>6461</v>
      </c>
      <c r="T4" s="2160" t="str">
        <f>HYPERLINK("#'["&amp;設定!$A$22&amp;"]"&amp;S4&amp;"'!A1","統計表リンク")</f>
        <v>統計表リンク</v>
      </c>
    </row>
    <row r="5" spans="1:27" ht="35.1" customHeight="1">
      <c r="A5" s="37" t="s">
        <v>54</v>
      </c>
      <c r="B5" s="15" t="s">
        <v>8777</v>
      </c>
      <c r="C5" s="1816">
        <f>Q6</f>
        <v>17</v>
      </c>
      <c r="D5" s="1816">
        <f t="shared" ref="D5:E8" si="0">R6</f>
        <v>9</v>
      </c>
      <c r="E5" s="1816">
        <f t="shared" si="0"/>
        <v>8</v>
      </c>
      <c r="F5" s="15" t="s">
        <v>46</v>
      </c>
      <c r="G5" s="3058" t="s">
        <v>53</v>
      </c>
      <c r="H5" s="3059"/>
      <c r="I5" s="3059"/>
      <c r="J5" s="3059"/>
      <c r="K5" s="3059"/>
      <c r="L5" s="3060"/>
      <c r="M5" s="3032" t="s">
        <v>52</v>
      </c>
      <c r="N5" s="3032"/>
      <c r="P5" s="1723" t="s">
        <v>118</v>
      </c>
      <c r="Q5" s="1807" t="s">
        <v>6456</v>
      </c>
      <c r="R5" s="1807" t="s">
        <v>6143</v>
      </c>
      <c r="S5" s="1807" t="s">
        <v>6144</v>
      </c>
    </row>
    <row r="6" spans="1:27" ht="23.1" customHeight="1">
      <c r="A6" s="37" t="s">
        <v>51</v>
      </c>
      <c r="B6" s="15" t="s">
        <v>47</v>
      </c>
      <c r="C6" s="1816">
        <f t="shared" ref="C6:C8" si="1">Q7</f>
        <v>8</v>
      </c>
      <c r="D6" s="1816">
        <f t="shared" si="0"/>
        <v>5</v>
      </c>
      <c r="E6" s="1816">
        <f t="shared" si="0"/>
        <v>3</v>
      </c>
      <c r="F6" s="15" t="s">
        <v>46</v>
      </c>
      <c r="G6" s="3058" t="s">
        <v>50</v>
      </c>
      <c r="H6" s="3059"/>
      <c r="I6" s="3059"/>
      <c r="J6" s="3059"/>
      <c r="K6" s="3059"/>
      <c r="L6" s="3060"/>
      <c r="M6" s="3032" t="s">
        <v>44</v>
      </c>
      <c r="N6" s="3032"/>
      <c r="P6" s="1813" t="s">
        <v>54</v>
      </c>
      <c r="Q6" s="1855">
        <v>17</v>
      </c>
      <c r="R6" s="1855">
        <v>9</v>
      </c>
      <c r="S6" s="1855">
        <v>8</v>
      </c>
    </row>
    <row r="7" spans="1:27" ht="23.1" customHeight="1">
      <c r="A7" s="38" t="s">
        <v>306</v>
      </c>
      <c r="B7" s="15" t="s">
        <v>47</v>
      </c>
      <c r="C7" s="1816">
        <f t="shared" si="1"/>
        <v>5</v>
      </c>
      <c r="D7" s="1816">
        <f>R8</f>
        <v>2</v>
      </c>
      <c r="E7" s="1816">
        <f t="shared" si="0"/>
        <v>3</v>
      </c>
      <c r="F7" s="15" t="s">
        <v>343</v>
      </c>
      <c r="G7" s="3058" t="s">
        <v>344</v>
      </c>
      <c r="H7" s="3059"/>
      <c r="I7" s="3059"/>
      <c r="J7" s="3059"/>
      <c r="K7" s="3059"/>
      <c r="L7" s="3060"/>
      <c r="M7" s="3032" t="s">
        <v>309</v>
      </c>
      <c r="N7" s="3032"/>
      <c r="P7" s="1813" t="s">
        <v>51</v>
      </c>
      <c r="Q7" s="1855">
        <v>8</v>
      </c>
      <c r="R7" s="1855">
        <v>5</v>
      </c>
      <c r="S7" s="1855">
        <v>3</v>
      </c>
    </row>
    <row r="8" spans="1:27" ht="23.1" customHeight="1">
      <c r="A8" s="41" t="s">
        <v>308</v>
      </c>
      <c r="B8" s="15" t="s">
        <v>49</v>
      </c>
      <c r="C8" s="1816">
        <f t="shared" si="1"/>
        <v>4</v>
      </c>
      <c r="D8" s="1816">
        <f t="shared" si="0"/>
        <v>3</v>
      </c>
      <c r="E8" s="1816">
        <f t="shared" si="0"/>
        <v>1</v>
      </c>
      <c r="F8" s="15" t="s">
        <v>46</v>
      </c>
      <c r="G8" s="3058" t="s">
        <v>5200</v>
      </c>
      <c r="H8" s="3059"/>
      <c r="I8" s="3059"/>
      <c r="J8" s="3059"/>
      <c r="K8" s="3059"/>
      <c r="L8" s="3060"/>
      <c r="M8" s="3032" t="s">
        <v>44</v>
      </c>
      <c r="N8" s="3032"/>
      <c r="P8" s="1813" t="s">
        <v>6479</v>
      </c>
      <c r="Q8" s="1855">
        <v>5</v>
      </c>
      <c r="R8" s="1855">
        <v>2</v>
      </c>
      <c r="S8" s="1855">
        <v>3</v>
      </c>
    </row>
    <row r="9" spans="1:27" ht="23.1" customHeight="1">
      <c r="A9" s="38" t="s">
        <v>48</v>
      </c>
      <c r="B9" s="15" t="s">
        <v>47</v>
      </c>
      <c r="C9" s="1816">
        <f t="shared" ref="C9:E10" si="2">Q10</f>
        <v>8</v>
      </c>
      <c r="D9" s="1816">
        <f t="shared" si="2"/>
        <v>7</v>
      </c>
      <c r="E9" s="1816">
        <f t="shared" si="2"/>
        <v>1</v>
      </c>
      <c r="F9" s="15" t="s">
        <v>46</v>
      </c>
      <c r="G9" s="3058" t="s">
        <v>45</v>
      </c>
      <c r="H9" s="3059"/>
      <c r="I9" s="3059"/>
      <c r="J9" s="3059"/>
      <c r="K9" s="3059"/>
      <c r="L9" s="3060"/>
      <c r="M9" s="3032" t="s">
        <v>44</v>
      </c>
      <c r="N9" s="3032"/>
      <c r="P9" s="1813" t="s">
        <v>308</v>
      </c>
      <c r="Q9" s="1855">
        <v>4</v>
      </c>
      <c r="R9" s="1855">
        <v>3</v>
      </c>
      <c r="S9" s="1855">
        <v>1</v>
      </c>
    </row>
    <row r="10" spans="1:27" ht="21.75" customHeight="1">
      <c r="A10" s="3035" t="s">
        <v>43</v>
      </c>
      <c r="B10" s="3037">
        <v>44</v>
      </c>
      <c r="C10" s="3039">
        <f t="shared" si="2"/>
        <v>44</v>
      </c>
      <c r="D10" s="3039">
        <f t="shared" si="2"/>
        <v>32</v>
      </c>
      <c r="E10" s="3039">
        <f t="shared" si="2"/>
        <v>12</v>
      </c>
      <c r="F10" s="2864" t="s">
        <v>8872</v>
      </c>
      <c r="G10" s="3058" t="s">
        <v>8873</v>
      </c>
      <c r="H10" s="3059"/>
      <c r="I10" s="3059"/>
      <c r="J10" s="3059"/>
      <c r="K10" s="3059"/>
      <c r="L10" s="3060"/>
      <c r="M10" s="3032" t="s">
        <v>42</v>
      </c>
      <c r="N10" s="3032"/>
      <c r="P10" s="1813" t="s">
        <v>6480</v>
      </c>
      <c r="Q10" s="1855">
        <v>8</v>
      </c>
      <c r="R10" s="1855">
        <v>7</v>
      </c>
      <c r="S10" s="1855">
        <v>1</v>
      </c>
    </row>
    <row r="11" spans="1:27" ht="21.75" customHeight="1">
      <c r="A11" s="3036"/>
      <c r="B11" s="3038"/>
      <c r="C11" s="3040"/>
      <c r="D11" s="3040"/>
      <c r="E11" s="3040"/>
      <c r="F11" s="15" t="s">
        <v>343</v>
      </c>
      <c r="G11" s="3058" t="s">
        <v>8874</v>
      </c>
      <c r="H11" s="3059"/>
      <c r="I11" s="3059"/>
      <c r="J11" s="3059"/>
      <c r="K11" s="3059"/>
      <c r="L11" s="3060"/>
      <c r="M11" s="3032" t="s">
        <v>42</v>
      </c>
      <c r="N11" s="3032"/>
      <c r="P11" s="1813" t="s">
        <v>43</v>
      </c>
      <c r="Q11" s="1855">
        <v>44</v>
      </c>
      <c r="R11" s="1855">
        <v>32</v>
      </c>
      <c r="S11" s="1855">
        <v>12</v>
      </c>
    </row>
    <row r="12" spans="1:27" ht="16.5" customHeight="1">
      <c r="B12" s="2"/>
      <c r="C12" s="2"/>
      <c r="D12" s="2"/>
      <c r="E12" s="2"/>
      <c r="F12" s="2"/>
      <c r="G12" s="2"/>
      <c r="H12" s="2"/>
      <c r="I12" s="5"/>
      <c r="J12" s="1"/>
      <c r="P12" s="2872"/>
      <c r="Q12" s="2873"/>
      <c r="R12" s="2873"/>
      <c r="S12" s="2873"/>
    </row>
    <row r="13" spans="1:27" ht="16.5" customHeight="1">
      <c r="A13" s="27" t="s">
        <v>4404</v>
      </c>
      <c r="B13" s="26"/>
      <c r="C13" s="2"/>
      <c r="D13" s="9"/>
      <c r="E13" s="9"/>
      <c r="F13" s="9"/>
      <c r="G13" s="9"/>
      <c r="H13" s="2"/>
    </row>
    <row r="14" spans="1:27" s="24" customFormat="1" ht="16.5" customHeight="1">
      <c r="A14" s="25" t="s">
        <v>8247</v>
      </c>
      <c r="B14" s="9"/>
      <c r="C14" s="2"/>
      <c r="D14" s="1731" t="s">
        <v>8248</v>
      </c>
      <c r="E14" s="9"/>
      <c r="F14" s="9"/>
      <c r="G14" s="9"/>
      <c r="H14" s="9"/>
      <c r="I14" s="2"/>
      <c r="J14" s="2"/>
      <c r="K14" s="2"/>
      <c r="L14" s="2"/>
      <c r="M14" s="22" t="str">
        <f>S14</f>
        <v>（各年4月1日現在）</v>
      </c>
      <c r="N14" s="2"/>
      <c r="P14" s="1336" t="s">
        <v>6393</v>
      </c>
      <c r="Q14" s="1752"/>
      <c r="R14" s="1337" t="s">
        <v>6118</v>
      </c>
      <c r="S14" s="1856" t="s">
        <v>6502</v>
      </c>
    </row>
    <row r="15" spans="1:27" s="14" customFormat="1" ht="18.95" customHeight="1">
      <c r="A15" s="3050" t="s">
        <v>6501</v>
      </c>
      <c r="B15" s="3067" t="s">
        <v>572</v>
      </c>
      <c r="C15" s="3066"/>
      <c r="D15" s="3053" t="s">
        <v>6378</v>
      </c>
      <c r="E15" s="3054"/>
      <c r="F15" s="3054"/>
      <c r="G15" s="3054"/>
      <c r="H15" s="3054"/>
      <c r="I15" s="3065" t="s">
        <v>6379</v>
      </c>
      <c r="J15" s="3065"/>
      <c r="K15" s="3065"/>
      <c r="L15" s="3065"/>
      <c r="M15" s="3065"/>
      <c r="N15" s="2"/>
      <c r="P15" s="1705"/>
      <c r="Q15" s="1340"/>
      <c r="R15" s="1337" t="s">
        <v>6119</v>
      </c>
      <c r="S15" s="1789" t="s">
        <v>6519</v>
      </c>
      <c r="T15" s="2160" t="str">
        <f>HYPERLINK("#'["&amp;設定!$A$22&amp;"]"&amp;S15&amp;"'!A1","統計表リンク")</f>
        <v>統計表リンク</v>
      </c>
    </row>
    <row r="16" spans="1:27" s="14" customFormat="1" ht="18.95" customHeight="1">
      <c r="A16" s="3051"/>
      <c r="B16" s="3067"/>
      <c r="C16" s="3066"/>
      <c r="D16" s="3055" t="s">
        <v>979</v>
      </c>
      <c r="E16" s="3056" t="s">
        <v>4144</v>
      </c>
      <c r="F16" s="3067" t="s">
        <v>6500</v>
      </c>
      <c r="G16" s="3067" t="s">
        <v>4146</v>
      </c>
      <c r="H16" s="3067"/>
      <c r="I16" s="3066" t="s">
        <v>979</v>
      </c>
      <c r="J16" s="3056" t="s">
        <v>4144</v>
      </c>
      <c r="K16" s="3067" t="s">
        <v>4145</v>
      </c>
      <c r="L16" s="3067" t="s">
        <v>4146</v>
      </c>
      <c r="M16" s="3067"/>
      <c r="N16" s="2"/>
      <c r="P16" s="3076" t="s">
        <v>4038</v>
      </c>
      <c r="Q16" s="3077" t="s">
        <v>352</v>
      </c>
      <c r="R16" s="3078" t="s">
        <v>4007</v>
      </c>
      <c r="S16" s="3078"/>
      <c r="T16" s="3078"/>
      <c r="U16" s="3078"/>
      <c r="V16" s="3078"/>
      <c r="W16" s="3079" t="s">
        <v>4006</v>
      </c>
      <c r="X16" s="3079"/>
      <c r="Y16" s="3079"/>
      <c r="Z16" s="3079"/>
      <c r="AA16" s="3079"/>
    </row>
    <row r="17" spans="1:27" s="14" customFormat="1" ht="18.95" customHeight="1">
      <c r="A17" s="3052"/>
      <c r="B17" s="3067"/>
      <c r="C17" s="3066"/>
      <c r="D17" s="3055"/>
      <c r="E17" s="3056"/>
      <c r="F17" s="3067"/>
      <c r="G17" s="20" t="s">
        <v>4620</v>
      </c>
      <c r="H17" s="21" t="s">
        <v>1953</v>
      </c>
      <c r="I17" s="3066"/>
      <c r="J17" s="3056"/>
      <c r="K17" s="3067"/>
      <c r="L17" s="20" t="s">
        <v>4620</v>
      </c>
      <c r="M17" s="21" t="s">
        <v>1953</v>
      </c>
      <c r="N17" s="2"/>
      <c r="P17" s="3076"/>
      <c r="Q17" s="3077"/>
      <c r="R17" s="3078" t="s">
        <v>352</v>
      </c>
      <c r="S17" s="3078" t="s">
        <v>6496</v>
      </c>
      <c r="T17" s="3078" t="s">
        <v>6497</v>
      </c>
      <c r="U17" s="3078" t="s">
        <v>6498</v>
      </c>
      <c r="V17" s="3078"/>
      <c r="W17" s="3078" t="s">
        <v>352</v>
      </c>
      <c r="X17" s="3078" t="s">
        <v>6496</v>
      </c>
      <c r="Y17" s="3078" t="s">
        <v>6497</v>
      </c>
      <c r="Z17" s="3078" t="s">
        <v>6498</v>
      </c>
      <c r="AA17" s="3078"/>
    </row>
    <row r="18" spans="1:27" s="14" customFormat="1" ht="18.95" customHeight="1">
      <c r="A18" s="1858" t="str">
        <f t="shared" ref="A18:B22" si="3">P19</f>
        <v>平成31年</v>
      </c>
      <c r="B18" s="3074">
        <f t="shared" si="3"/>
        <v>2972</v>
      </c>
      <c r="C18" s="3075"/>
      <c r="D18" s="1862">
        <f t="shared" ref="D18:M22" si="4">R19</f>
        <v>1332</v>
      </c>
      <c r="E18" s="1863">
        <f t="shared" si="4"/>
        <v>30</v>
      </c>
      <c r="F18" s="1863">
        <f t="shared" si="4"/>
        <v>59</v>
      </c>
      <c r="G18" s="1863">
        <f t="shared" si="4"/>
        <v>298</v>
      </c>
      <c r="H18" s="1863">
        <f t="shared" si="4"/>
        <v>945</v>
      </c>
      <c r="I18" s="1862">
        <f t="shared" si="4"/>
        <v>1640</v>
      </c>
      <c r="J18" s="1863">
        <f t="shared" si="4"/>
        <v>4</v>
      </c>
      <c r="K18" s="1863">
        <f t="shared" si="4"/>
        <v>13</v>
      </c>
      <c r="L18" s="1863">
        <f t="shared" si="4"/>
        <v>202</v>
      </c>
      <c r="M18" s="1863">
        <f t="shared" si="4"/>
        <v>1421</v>
      </c>
      <c r="N18" s="2"/>
      <c r="P18" s="3076"/>
      <c r="Q18" s="3077"/>
      <c r="R18" s="3078"/>
      <c r="S18" s="3078"/>
      <c r="T18" s="3078"/>
      <c r="U18" s="1864" t="s">
        <v>6499</v>
      </c>
      <c r="V18" s="1864" t="s">
        <v>403</v>
      </c>
      <c r="W18" s="3078"/>
      <c r="X18" s="3078"/>
      <c r="Y18" s="3078"/>
      <c r="Z18" s="1864" t="s">
        <v>6499</v>
      </c>
      <c r="AA18" s="1864" t="s">
        <v>403</v>
      </c>
    </row>
    <row r="19" spans="1:27" s="14" customFormat="1" ht="18.95" customHeight="1">
      <c r="A19" s="1858" t="str">
        <f t="shared" si="3"/>
        <v>令和2年</v>
      </c>
      <c r="B19" s="3074">
        <f t="shared" si="3"/>
        <v>2988</v>
      </c>
      <c r="C19" s="3075"/>
      <c r="D19" s="1862">
        <f t="shared" si="4"/>
        <v>1346</v>
      </c>
      <c r="E19" s="1863">
        <f t="shared" si="4"/>
        <v>31</v>
      </c>
      <c r="F19" s="1863">
        <f t="shared" si="4"/>
        <v>63</v>
      </c>
      <c r="G19" s="1863">
        <f t="shared" si="4"/>
        <v>299</v>
      </c>
      <c r="H19" s="1863">
        <f t="shared" si="4"/>
        <v>953</v>
      </c>
      <c r="I19" s="1862">
        <f t="shared" si="4"/>
        <v>1642</v>
      </c>
      <c r="J19" s="1863">
        <f t="shared" si="4"/>
        <v>3</v>
      </c>
      <c r="K19" s="1863">
        <f t="shared" si="4"/>
        <v>13</v>
      </c>
      <c r="L19" s="1863">
        <f t="shared" si="4"/>
        <v>208</v>
      </c>
      <c r="M19" s="1863">
        <f t="shared" si="4"/>
        <v>1418</v>
      </c>
      <c r="N19" s="2"/>
      <c r="P19" s="1883" t="s">
        <v>8286</v>
      </c>
      <c r="Q19" s="1855">
        <v>2972</v>
      </c>
      <c r="R19" s="1884">
        <v>1332</v>
      </c>
      <c r="S19" s="1884">
        <v>30</v>
      </c>
      <c r="T19" s="1884">
        <v>59</v>
      </c>
      <c r="U19" s="1884">
        <v>298</v>
      </c>
      <c r="V19" s="1884">
        <v>945</v>
      </c>
      <c r="W19" s="1884">
        <v>1640</v>
      </c>
      <c r="X19" s="1884">
        <v>4</v>
      </c>
      <c r="Y19" s="1884">
        <v>13</v>
      </c>
      <c r="Z19" s="1884">
        <v>202</v>
      </c>
      <c r="AA19" s="1884">
        <v>1421</v>
      </c>
    </row>
    <row r="20" spans="1:27" s="14" customFormat="1" ht="18.95" customHeight="1">
      <c r="A20" s="1858">
        <f t="shared" si="3"/>
        <v>3</v>
      </c>
      <c r="B20" s="3074">
        <f t="shared" si="3"/>
        <v>2990</v>
      </c>
      <c r="C20" s="3075"/>
      <c r="D20" s="1862">
        <f t="shared" si="4"/>
        <v>1359</v>
      </c>
      <c r="E20" s="1863">
        <f t="shared" si="4"/>
        <v>31</v>
      </c>
      <c r="F20" s="1863">
        <f t="shared" si="4"/>
        <v>66</v>
      </c>
      <c r="G20" s="1863">
        <f t="shared" si="4"/>
        <v>296</v>
      </c>
      <c r="H20" s="1863">
        <f t="shared" si="4"/>
        <v>966</v>
      </c>
      <c r="I20" s="1862">
        <f t="shared" si="4"/>
        <v>1631</v>
      </c>
      <c r="J20" s="1863">
        <f t="shared" si="4"/>
        <v>3</v>
      </c>
      <c r="K20" s="1863">
        <f t="shared" si="4"/>
        <v>15</v>
      </c>
      <c r="L20" s="1863">
        <f t="shared" si="4"/>
        <v>207</v>
      </c>
      <c r="M20" s="1863">
        <f t="shared" si="4"/>
        <v>1406</v>
      </c>
      <c r="N20" s="2"/>
      <c r="P20" s="1883" t="s">
        <v>8305</v>
      </c>
      <c r="Q20" s="1855">
        <v>2988</v>
      </c>
      <c r="R20" s="1884">
        <v>1346</v>
      </c>
      <c r="S20" s="1884">
        <v>31</v>
      </c>
      <c r="T20" s="1884">
        <v>63</v>
      </c>
      <c r="U20" s="1884">
        <v>299</v>
      </c>
      <c r="V20" s="1884">
        <v>953</v>
      </c>
      <c r="W20" s="1884">
        <v>1642</v>
      </c>
      <c r="X20" s="1884">
        <v>3</v>
      </c>
      <c r="Y20" s="1884">
        <v>13</v>
      </c>
      <c r="Z20" s="1884">
        <v>208</v>
      </c>
      <c r="AA20" s="1884">
        <v>1418</v>
      </c>
    </row>
    <row r="21" spans="1:27" s="14" customFormat="1" ht="18.95" customHeight="1">
      <c r="A21" s="1858">
        <f t="shared" si="3"/>
        <v>4</v>
      </c>
      <c r="B21" s="3074">
        <f t="shared" si="3"/>
        <v>3012</v>
      </c>
      <c r="C21" s="3075"/>
      <c r="D21" s="1862">
        <f t="shared" si="4"/>
        <v>1367</v>
      </c>
      <c r="E21" s="1863">
        <f t="shared" si="4"/>
        <v>35</v>
      </c>
      <c r="F21" s="1863">
        <f t="shared" si="4"/>
        <v>61</v>
      </c>
      <c r="G21" s="1863">
        <f t="shared" si="4"/>
        <v>310</v>
      </c>
      <c r="H21" s="1863">
        <f t="shared" si="4"/>
        <v>961</v>
      </c>
      <c r="I21" s="1862">
        <f t="shared" si="4"/>
        <v>1645</v>
      </c>
      <c r="J21" s="1863">
        <f t="shared" si="4"/>
        <v>3</v>
      </c>
      <c r="K21" s="1863">
        <f t="shared" si="4"/>
        <v>16</v>
      </c>
      <c r="L21" s="1863">
        <f t="shared" si="4"/>
        <v>219</v>
      </c>
      <c r="M21" s="1863">
        <f t="shared" si="4"/>
        <v>1407</v>
      </c>
      <c r="N21" s="2"/>
      <c r="P21" s="1883">
        <v>3</v>
      </c>
      <c r="Q21" s="1855">
        <v>2990</v>
      </c>
      <c r="R21" s="1884">
        <v>1359</v>
      </c>
      <c r="S21" s="1884">
        <v>31</v>
      </c>
      <c r="T21" s="1884">
        <v>66</v>
      </c>
      <c r="U21" s="1884">
        <v>296</v>
      </c>
      <c r="V21" s="1884">
        <v>966</v>
      </c>
      <c r="W21" s="1884">
        <v>1631</v>
      </c>
      <c r="X21" s="1884">
        <v>3</v>
      </c>
      <c r="Y21" s="1884">
        <v>15</v>
      </c>
      <c r="Z21" s="1884">
        <v>207</v>
      </c>
      <c r="AA21" s="1884">
        <v>1406</v>
      </c>
    </row>
    <row r="22" spans="1:27" s="14" customFormat="1" ht="18.95" customHeight="1">
      <c r="A22" s="1858">
        <f t="shared" si="3"/>
        <v>5</v>
      </c>
      <c r="B22" s="3074">
        <f t="shared" si="3"/>
        <v>3088</v>
      </c>
      <c r="C22" s="3075"/>
      <c r="D22" s="1862">
        <f t="shared" si="4"/>
        <v>1429</v>
      </c>
      <c r="E22" s="1863">
        <f t="shared" si="4"/>
        <v>33</v>
      </c>
      <c r="F22" s="1863">
        <f t="shared" si="4"/>
        <v>61</v>
      </c>
      <c r="G22" s="1863">
        <f t="shared" si="4"/>
        <v>330</v>
      </c>
      <c r="H22" s="1863">
        <f t="shared" si="4"/>
        <v>1005</v>
      </c>
      <c r="I22" s="1862">
        <f t="shared" si="4"/>
        <v>1659</v>
      </c>
      <c r="J22" s="1863">
        <f t="shared" si="4"/>
        <v>4</v>
      </c>
      <c r="K22" s="1863">
        <f t="shared" si="4"/>
        <v>16</v>
      </c>
      <c r="L22" s="1863">
        <f t="shared" si="4"/>
        <v>221</v>
      </c>
      <c r="M22" s="1863">
        <f t="shared" si="4"/>
        <v>1418</v>
      </c>
      <c r="N22" s="2"/>
      <c r="P22" s="1883">
        <v>4</v>
      </c>
      <c r="Q22" s="1855">
        <v>3012</v>
      </c>
      <c r="R22" s="1884">
        <v>1367</v>
      </c>
      <c r="S22" s="1884">
        <v>35</v>
      </c>
      <c r="T22" s="1884">
        <v>61</v>
      </c>
      <c r="U22" s="1884">
        <v>310</v>
      </c>
      <c r="V22" s="1884">
        <v>961</v>
      </c>
      <c r="W22" s="1884">
        <v>1645</v>
      </c>
      <c r="X22" s="1884">
        <v>3</v>
      </c>
      <c r="Y22" s="1884">
        <v>16</v>
      </c>
      <c r="Z22" s="1884">
        <v>219</v>
      </c>
      <c r="AA22" s="1884">
        <v>1407</v>
      </c>
    </row>
    <row r="23" spans="1:27" s="14" customFormat="1" ht="18.95" customHeight="1">
      <c r="A23" s="14" t="s">
        <v>8306</v>
      </c>
      <c r="B23" s="1865"/>
      <c r="C23" s="2"/>
      <c r="D23" s="11"/>
      <c r="E23" s="11"/>
      <c r="F23" s="12"/>
      <c r="G23" s="11"/>
      <c r="H23" s="2"/>
      <c r="I23" s="1866"/>
      <c r="J23" s="1866"/>
      <c r="K23" s="1866"/>
      <c r="L23" s="1866"/>
      <c r="M23" s="1861" t="s">
        <v>8270</v>
      </c>
      <c r="N23" s="2"/>
      <c r="P23" s="1885">
        <v>5</v>
      </c>
      <c r="Q23" s="1886">
        <v>3088</v>
      </c>
      <c r="R23" s="1884">
        <v>1429</v>
      </c>
      <c r="S23" s="1884">
        <v>33</v>
      </c>
      <c r="T23" s="1884">
        <v>61</v>
      </c>
      <c r="U23" s="1884">
        <v>330</v>
      </c>
      <c r="V23" s="1884">
        <v>1005</v>
      </c>
      <c r="W23" s="1884">
        <v>1659</v>
      </c>
      <c r="X23" s="1884">
        <v>4</v>
      </c>
      <c r="Y23" s="1884">
        <v>16</v>
      </c>
      <c r="Z23" s="1884">
        <v>221</v>
      </c>
      <c r="AA23" s="1884">
        <v>1418</v>
      </c>
    </row>
    <row r="24" spans="1:27" s="14" customFormat="1" ht="18.95" customHeight="1">
      <c r="A24" s="14" t="s">
        <v>8758</v>
      </c>
      <c r="B24" s="1865"/>
      <c r="C24" s="2"/>
      <c r="D24" s="11"/>
      <c r="E24" s="11"/>
      <c r="F24" s="12"/>
      <c r="G24" s="11"/>
      <c r="H24" s="2"/>
      <c r="I24" s="1866"/>
      <c r="J24" s="1866"/>
      <c r="K24" s="1866"/>
      <c r="L24" s="1866"/>
      <c r="N24" s="2"/>
    </row>
    <row r="25" spans="1:27" s="14" customFormat="1" ht="16.5" customHeight="1">
      <c r="A25" s="2"/>
      <c r="B25" s="1865"/>
      <c r="C25" s="2"/>
      <c r="D25" s="11"/>
      <c r="E25" s="11"/>
      <c r="F25" s="12"/>
      <c r="G25" s="11"/>
      <c r="H25" s="2"/>
      <c r="I25" s="1866"/>
      <c r="J25" s="1866"/>
      <c r="K25" s="1866"/>
      <c r="L25" s="1866"/>
      <c r="M25" s="1861"/>
      <c r="N25" s="2"/>
    </row>
    <row r="26" spans="1:27" s="14" customFormat="1" ht="16.5" customHeight="1">
      <c r="A26" s="25" t="s">
        <v>312</v>
      </c>
      <c r="C26" s="9" t="s">
        <v>120</v>
      </c>
      <c r="D26" s="9"/>
      <c r="E26" s="9"/>
      <c r="F26" s="9"/>
      <c r="G26" s="75"/>
      <c r="I26" s="2"/>
      <c r="J26" s="2"/>
      <c r="K26" s="2"/>
      <c r="L26" s="2"/>
      <c r="M26" s="22" t="str">
        <f>S26</f>
        <v>（各年4月1日現在）</v>
      </c>
      <c r="N26" s="2"/>
      <c r="P26" s="1336" t="s">
        <v>6394</v>
      </c>
      <c r="Q26" s="1752"/>
      <c r="R26" s="1337" t="s">
        <v>6118</v>
      </c>
      <c r="S26" s="1856" t="s">
        <v>6502</v>
      </c>
      <c r="T26" s="24"/>
      <c r="U26" s="24"/>
      <c r="V26" s="24"/>
    </row>
    <row r="27" spans="1:27" s="14" customFormat="1" ht="18.95" customHeight="1">
      <c r="A27" s="1894" t="s">
        <v>6506</v>
      </c>
      <c r="B27" s="3047" t="s">
        <v>6488</v>
      </c>
      <c r="C27" s="3047"/>
      <c r="D27" s="3047" t="s">
        <v>6489</v>
      </c>
      <c r="E27" s="3047"/>
      <c r="F27" s="3047" t="s">
        <v>6515</v>
      </c>
      <c r="G27" s="3047"/>
      <c r="H27" s="3047" t="s">
        <v>6516</v>
      </c>
      <c r="I27" s="3047"/>
      <c r="J27" s="3047" t="s">
        <v>6490</v>
      </c>
      <c r="K27" s="3047"/>
      <c r="L27" s="3048" t="s">
        <v>1953</v>
      </c>
      <c r="M27" s="3048"/>
      <c r="O27" s="1705"/>
      <c r="P27" s="1340"/>
      <c r="R27" s="1337" t="s">
        <v>6119</v>
      </c>
      <c r="S27" s="1789" t="s">
        <v>6520</v>
      </c>
      <c r="T27" s="2160" t="str">
        <f>HYPERLINK("#'["&amp;設定!$A$22&amp;"]"&amp;S27&amp;"'!A1","統計表リンク")</f>
        <v>統計表リンク</v>
      </c>
    </row>
    <row r="28" spans="1:27" s="14" customFormat="1" ht="18.95" customHeight="1">
      <c r="A28" s="1895" t="str">
        <f>P29</f>
        <v>平成31年</v>
      </c>
      <c r="B28" s="3049">
        <f>R29</f>
        <v>1331</v>
      </c>
      <c r="C28" s="3049"/>
      <c r="D28" s="3049">
        <f>S29</f>
        <v>849</v>
      </c>
      <c r="E28" s="3049"/>
      <c r="F28" s="3049">
        <f>T29</f>
        <v>247</v>
      </c>
      <c r="G28" s="3049"/>
      <c r="H28" s="3049">
        <f>U29</f>
        <v>112</v>
      </c>
      <c r="I28" s="3049"/>
      <c r="J28" s="3049">
        <f>V29</f>
        <v>420</v>
      </c>
      <c r="K28" s="3049"/>
      <c r="L28" s="3049">
        <f>W29</f>
        <v>13</v>
      </c>
      <c r="M28" s="3049"/>
      <c r="P28" s="1890" t="s">
        <v>6495</v>
      </c>
      <c r="Q28" s="1890" t="s">
        <v>6503</v>
      </c>
      <c r="R28" s="1890" t="s">
        <v>6488</v>
      </c>
      <c r="S28" s="1890" t="s">
        <v>6489</v>
      </c>
      <c r="T28" s="1890" t="s">
        <v>6504</v>
      </c>
      <c r="U28" s="1890" t="s">
        <v>6505</v>
      </c>
      <c r="V28" s="1890" t="s">
        <v>6490</v>
      </c>
      <c r="W28" s="1890" t="s">
        <v>1953</v>
      </c>
    </row>
    <row r="29" spans="1:27" s="14" customFormat="1" ht="18.95" customHeight="1">
      <c r="A29" s="1895" t="str">
        <f>P30</f>
        <v>令和2年</v>
      </c>
      <c r="B29" s="3049">
        <f>R30</f>
        <v>1348</v>
      </c>
      <c r="C29" s="3049"/>
      <c r="D29" s="3049">
        <f>S30</f>
        <v>861</v>
      </c>
      <c r="E29" s="3049"/>
      <c r="F29" s="3049">
        <f>T30</f>
        <v>255</v>
      </c>
      <c r="G29" s="3049"/>
      <c r="H29" s="3049">
        <f>U30</f>
        <v>112</v>
      </c>
      <c r="I29" s="3049"/>
      <c r="J29" s="3049">
        <f>V30</f>
        <v>399</v>
      </c>
      <c r="K29" s="3049"/>
      <c r="L29" s="3049">
        <f>W30</f>
        <v>13</v>
      </c>
      <c r="M29" s="3049"/>
      <c r="P29" s="1887" t="s">
        <v>8286</v>
      </c>
      <c r="Q29" s="1868">
        <v>2972</v>
      </c>
      <c r="R29" s="1888">
        <v>1331</v>
      </c>
      <c r="S29" s="1888">
        <v>849</v>
      </c>
      <c r="T29" s="1888">
        <v>247</v>
      </c>
      <c r="U29" s="1888">
        <v>112</v>
      </c>
      <c r="V29" s="1888">
        <v>420</v>
      </c>
      <c r="W29" s="1888">
        <v>13</v>
      </c>
    </row>
    <row r="30" spans="1:27" s="14" customFormat="1" ht="18.95" customHeight="1">
      <c r="A30" s="1895">
        <f>P31</f>
        <v>3</v>
      </c>
      <c r="B30" s="3049">
        <f>R31</f>
        <v>1376</v>
      </c>
      <c r="C30" s="3049"/>
      <c r="D30" s="3049">
        <f>S31</f>
        <v>856</v>
      </c>
      <c r="E30" s="3049"/>
      <c r="F30" s="3049">
        <f>T31</f>
        <v>256</v>
      </c>
      <c r="G30" s="3049"/>
      <c r="H30" s="3049">
        <f>U31</f>
        <v>111</v>
      </c>
      <c r="I30" s="3049"/>
      <c r="J30" s="3049">
        <f>V31</f>
        <v>380</v>
      </c>
      <c r="K30" s="3049"/>
      <c r="L30" s="3049">
        <f>W31</f>
        <v>11</v>
      </c>
      <c r="M30" s="3049"/>
      <c r="P30" s="1887" t="s">
        <v>8305</v>
      </c>
      <c r="Q30" s="1868">
        <v>2988</v>
      </c>
      <c r="R30" s="1888">
        <v>1348</v>
      </c>
      <c r="S30" s="1888">
        <v>861</v>
      </c>
      <c r="T30" s="1888">
        <v>255</v>
      </c>
      <c r="U30" s="1888">
        <v>112</v>
      </c>
      <c r="V30" s="1888">
        <v>399</v>
      </c>
      <c r="W30" s="1888">
        <v>13</v>
      </c>
    </row>
    <row r="31" spans="1:27" s="14" customFormat="1" ht="18.95" customHeight="1">
      <c r="A31" s="1895">
        <f>P32</f>
        <v>4</v>
      </c>
      <c r="B31" s="3049">
        <f>R32</f>
        <v>1388</v>
      </c>
      <c r="C31" s="3049"/>
      <c r="D31" s="3049">
        <f>S32</f>
        <v>891</v>
      </c>
      <c r="E31" s="3049"/>
      <c r="F31" s="3049">
        <f>T32</f>
        <v>259</v>
      </c>
      <c r="G31" s="3049"/>
      <c r="H31" s="3049">
        <f>U32</f>
        <v>116</v>
      </c>
      <c r="I31" s="3049"/>
      <c r="J31" s="3049">
        <f>V32</f>
        <v>347</v>
      </c>
      <c r="K31" s="3049"/>
      <c r="L31" s="3049">
        <f>W32</f>
        <v>11</v>
      </c>
      <c r="M31" s="3049"/>
      <c r="P31" s="1889">
        <v>3</v>
      </c>
      <c r="Q31" s="1718">
        <v>2990</v>
      </c>
      <c r="R31" s="1831">
        <v>1376</v>
      </c>
      <c r="S31" s="1831">
        <v>856</v>
      </c>
      <c r="T31" s="1831">
        <v>256</v>
      </c>
      <c r="U31" s="1831">
        <v>111</v>
      </c>
      <c r="V31" s="1831">
        <v>380</v>
      </c>
      <c r="W31" s="1831">
        <v>11</v>
      </c>
    </row>
    <row r="32" spans="1:27" s="14" customFormat="1" ht="18.95" customHeight="1">
      <c r="A32" s="1895">
        <f t="shared" ref="A32" si="5">P33</f>
        <v>5</v>
      </c>
      <c r="B32" s="3049">
        <f>R33</f>
        <v>1425</v>
      </c>
      <c r="C32" s="3049"/>
      <c r="D32" s="3049">
        <f>S33</f>
        <v>928</v>
      </c>
      <c r="E32" s="3049"/>
      <c r="F32" s="3049">
        <f>T33</f>
        <v>272</v>
      </c>
      <c r="G32" s="3049"/>
      <c r="H32" s="3049">
        <f>U33</f>
        <v>112</v>
      </c>
      <c r="I32" s="3049"/>
      <c r="J32" s="3049">
        <f>V33</f>
        <v>339</v>
      </c>
      <c r="K32" s="3049"/>
      <c r="L32" s="3049">
        <f>W33</f>
        <v>12</v>
      </c>
      <c r="M32" s="3049"/>
      <c r="P32" s="1889">
        <v>4</v>
      </c>
      <c r="Q32" s="1718">
        <v>3012</v>
      </c>
      <c r="R32" s="1831">
        <v>1388</v>
      </c>
      <c r="S32" s="1831">
        <v>891</v>
      </c>
      <c r="T32" s="1831">
        <v>259</v>
      </c>
      <c r="U32" s="1831">
        <v>116</v>
      </c>
      <c r="V32" s="1831">
        <v>347</v>
      </c>
      <c r="W32" s="1831">
        <v>11</v>
      </c>
    </row>
    <row r="33" spans="1:31" s="14" customFormat="1" ht="18.95" customHeight="1">
      <c r="A33" s="14" t="s">
        <v>8759</v>
      </c>
      <c r="B33" s="1865"/>
      <c r="C33" s="11"/>
      <c r="D33" s="11"/>
      <c r="E33" s="12"/>
      <c r="F33" s="11"/>
      <c r="G33" s="2"/>
      <c r="H33" s="1866"/>
      <c r="I33" s="2"/>
      <c r="J33" s="2"/>
      <c r="K33" s="2"/>
      <c r="L33" s="9"/>
      <c r="M33" s="2"/>
      <c r="N33" s="2"/>
      <c r="P33" s="1889">
        <v>5</v>
      </c>
      <c r="Q33" s="1718">
        <v>3088</v>
      </c>
      <c r="R33" s="1831">
        <v>1425</v>
      </c>
      <c r="S33" s="1831">
        <v>928</v>
      </c>
      <c r="T33" s="1831">
        <v>272</v>
      </c>
      <c r="U33" s="1831">
        <v>112</v>
      </c>
      <c r="V33" s="1831">
        <v>339</v>
      </c>
      <c r="W33" s="1831">
        <v>12</v>
      </c>
    </row>
    <row r="34" spans="1:31" s="14" customFormat="1" ht="18.95" customHeight="1">
      <c r="A34" s="14" t="s">
        <v>8307</v>
      </c>
      <c r="B34" s="2"/>
      <c r="C34" s="2"/>
      <c r="D34" s="2"/>
      <c r="E34" s="2"/>
      <c r="F34" s="2"/>
      <c r="G34" s="2"/>
      <c r="H34" s="2"/>
      <c r="I34" s="2"/>
      <c r="J34" s="2"/>
      <c r="K34" s="2"/>
      <c r="L34" s="2"/>
      <c r="M34" s="22" t="s">
        <v>119</v>
      </c>
    </row>
    <row r="35" spans="1:31" s="14" customFormat="1" ht="16.5" customHeight="1">
      <c r="B35" s="2"/>
      <c r="C35" s="2"/>
      <c r="D35" s="2"/>
      <c r="E35" s="2"/>
      <c r="F35" s="2"/>
      <c r="G35" s="2"/>
      <c r="H35" s="2"/>
      <c r="I35" s="2"/>
      <c r="J35" s="2"/>
      <c r="K35" s="2"/>
      <c r="L35" s="2"/>
      <c r="M35" s="2"/>
      <c r="N35" s="22"/>
    </row>
    <row r="36" spans="1:31" s="14" customFormat="1" ht="16.5" customHeight="1">
      <c r="A36" s="25" t="s">
        <v>8253</v>
      </c>
      <c r="B36" s="2"/>
      <c r="C36" s="9" t="s">
        <v>6517</v>
      </c>
      <c r="D36" s="2"/>
      <c r="E36" s="2"/>
      <c r="F36" s="2"/>
      <c r="G36" s="2"/>
      <c r="H36" s="2"/>
      <c r="I36" s="2"/>
      <c r="J36" s="2"/>
      <c r="K36" s="2"/>
      <c r="L36" s="2"/>
      <c r="M36" s="2"/>
      <c r="N36" s="4" t="str">
        <f>S36</f>
        <v>（各年4月1日現在）</v>
      </c>
      <c r="P36" s="1336" t="s">
        <v>6395</v>
      </c>
      <c r="Q36" s="1752"/>
      <c r="R36" s="1337" t="s">
        <v>6118</v>
      </c>
      <c r="S36" s="1856" t="s">
        <v>6502</v>
      </c>
      <c r="T36" s="24"/>
      <c r="U36" s="24"/>
      <c r="V36" s="24"/>
    </row>
    <row r="37" spans="1:31" s="14" customFormat="1" ht="18.95" customHeight="1">
      <c r="A37" s="3068" t="s">
        <v>6506</v>
      </c>
      <c r="B37" s="3043" t="s">
        <v>6491</v>
      </c>
      <c r="C37" s="3044"/>
      <c r="D37" s="3041" t="s">
        <v>347</v>
      </c>
      <c r="E37" s="3042"/>
      <c r="F37" s="3041" t="s">
        <v>348</v>
      </c>
      <c r="G37" s="3042"/>
      <c r="H37" s="3043" t="s">
        <v>349</v>
      </c>
      <c r="I37" s="3044"/>
      <c r="J37" s="3041" t="s">
        <v>350</v>
      </c>
      <c r="K37" s="3042"/>
      <c r="L37" s="3041" t="s">
        <v>351</v>
      </c>
      <c r="M37" s="3042"/>
      <c r="N37" s="3045" t="s">
        <v>6494</v>
      </c>
      <c r="P37" s="1705"/>
      <c r="Q37" s="1340"/>
      <c r="R37" s="1337" t="s">
        <v>6119</v>
      </c>
      <c r="S37" s="1789" t="s">
        <v>6521</v>
      </c>
      <c r="T37" s="2160" t="str">
        <f>HYPERLINK("#'["&amp;設定!$A$22&amp;"]"&amp;S37&amp;"'!A1","統計表リンク")</f>
        <v>統計表リンク</v>
      </c>
    </row>
    <row r="38" spans="1:31" s="14" customFormat="1" ht="18.95" customHeight="1">
      <c r="A38" s="3069"/>
      <c r="B38" s="1543" t="s">
        <v>6492</v>
      </c>
      <c r="C38" s="1212" t="s">
        <v>6493</v>
      </c>
      <c r="D38" s="1212" t="s">
        <v>6492</v>
      </c>
      <c r="E38" s="1212" t="s">
        <v>6493</v>
      </c>
      <c r="F38" s="1212" t="s">
        <v>6492</v>
      </c>
      <c r="G38" s="1212" t="s">
        <v>6493</v>
      </c>
      <c r="H38" s="1543" t="s">
        <v>6492</v>
      </c>
      <c r="I38" s="1212" t="s">
        <v>6493</v>
      </c>
      <c r="J38" s="1212" t="s">
        <v>6492</v>
      </c>
      <c r="K38" s="1212" t="s">
        <v>6493</v>
      </c>
      <c r="L38" s="1212" t="s">
        <v>6492</v>
      </c>
      <c r="M38" s="1212" t="s">
        <v>6493</v>
      </c>
      <c r="N38" s="3046"/>
      <c r="P38" s="3073" t="s">
        <v>6495</v>
      </c>
      <c r="Q38" s="3073" t="s">
        <v>6503</v>
      </c>
      <c r="R38" s="3073" t="s">
        <v>6491</v>
      </c>
      <c r="S38" s="3073"/>
      <c r="T38" s="3073" t="s">
        <v>6507</v>
      </c>
      <c r="U38" s="3073"/>
      <c r="V38" s="3073" t="s">
        <v>6508</v>
      </c>
      <c r="W38" s="3073"/>
      <c r="X38" s="3070" t="s">
        <v>6509</v>
      </c>
      <c r="Y38" s="3070"/>
      <c r="Z38" s="3070" t="s">
        <v>6510</v>
      </c>
      <c r="AA38" s="3070"/>
      <c r="AB38" s="3070" t="s">
        <v>6511</v>
      </c>
      <c r="AC38" s="3070"/>
      <c r="AD38" s="3071" t="s">
        <v>6512</v>
      </c>
    </row>
    <row r="39" spans="1:31" s="14" customFormat="1" ht="18.95" customHeight="1">
      <c r="A39" s="1870" t="str">
        <f>P40</f>
        <v>平成31年</v>
      </c>
      <c r="B39" s="1494">
        <f>R40</f>
        <v>7</v>
      </c>
      <c r="C39" s="1867">
        <f t="shared" ref="C39:N39" si="6">S40</f>
        <v>0.2</v>
      </c>
      <c r="D39" s="1494">
        <f t="shared" si="6"/>
        <v>596</v>
      </c>
      <c r="E39" s="1867">
        <f t="shared" si="6"/>
        <v>20.100000000000001</v>
      </c>
      <c r="F39" s="1494">
        <f t="shared" si="6"/>
        <v>580</v>
      </c>
      <c r="G39" s="1867">
        <f t="shared" si="6"/>
        <v>19.5</v>
      </c>
      <c r="H39" s="1494">
        <f t="shared" si="6"/>
        <v>735</v>
      </c>
      <c r="I39" s="1867">
        <f t="shared" si="6"/>
        <v>24.7</v>
      </c>
      <c r="J39" s="1494">
        <f t="shared" si="6"/>
        <v>928</v>
      </c>
      <c r="K39" s="1867">
        <f t="shared" si="6"/>
        <v>31.2</v>
      </c>
      <c r="L39" s="1494">
        <f t="shared" si="6"/>
        <v>126</v>
      </c>
      <c r="M39" s="1867">
        <f t="shared" si="6"/>
        <v>4.2</v>
      </c>
      <c r="N39" s="1867">
        <f t="shared" si="6"/>
        <v>42.5</v>
      </c>
      <c r="P39" s="3073"/>
      <c r="Q39" s="3073"/>
      <c r="R39" s="1869" t="s">
        <v>6513</v>
      </c>
      <c r="S39" s="1869" t="s">
        <v>6514</v>
      </c>
      <c r="T39" s="1869" t="s">
        <v>6513</v>
      </c>
      <c r="U39" s="1869" t="s">
        <v>6514</v>
      </c>
      <c r="V39" s="1869" t="s">
        <v>6513</v>
      </c>
      <c r="W39" s="1869" t="s">
        <v>6514</v>
      </c>
      <c r="X39" s="1737" t="s">
        <v>6513</v>
      </c>
      <c r="Y39" s="1737" t="s">
        <v>6514</v>
      </c>
      <c r="Z39" s="1737" t="s">
        <v>6513</v>
      </c>
      <c r="AA39" s="1737" t="s">
        <v>6514</v>
      </c>
      <c r="AB39" s="1737" t="s">
        <v>6513</v>
      </c>
      <c r="AC39" s="1737" t="s">
        <v>6514</v>
      </c>
      <c r="AD39" s="3072"/>
    </row>
    <row r="40" spans="1:31" s="14" customFormat="1" ht="18.95" customHeight="1">
      <c r="A40" s="1870" t="str">
        <f t="shared" ref="A40:A43" si="7">P41</f>
        <v>令和2年</v>
      </c>
      <c r="B40" s="1494">
        <f t="shared" ref="B40:B43" si="8">R41</f>
        <v>8</v>
      </c>
      <c r="C40" s="1867">
        <f t="shared" ref="C40:C43" si="9">S41</f>
        <v>0.3</v>
      </c>
      <c r="D40" s="1494">
        <f t="shared" ref="D40:D43" si="10">T41</f>
        <v>652</v>
      </c>
      <c r="E40" s="1867">
        <f t="shared" ref="E40:E43" si="11">U41</f>
        <v>21.8</v>
      </c>
      <c r="F40" s="1494">
        <f t="shared" ref="F40:F43" si="12">V41</f>
        <v>595</v>
      </c>
      <c r="G40" s="1867">
        <f t="shared" ref="G40:G43" si="13">W41</f>
        <v>19.899999999999999</v>
      </c>
      <c r="H40" s="1494">
        <f t="shared" ref="H40:H43" si="14">X41</f>
        <v>692</v>
      </c>
      <c r="I40" s="1867">
        <f t="shared" ref="I40:I43" si="15">Y41</f>
        <v>23.2</v>
      </c>
      <c r="J40" s="1494">
        <f t="shared" ref="J40:J43" si="16">Z41</f>
        <v>899</v>
      </c>
      <c r="K40" s="1867">
        <f t="shared" ref="K40:K43" si="17">AA41</f>
        <v>30.1</v>
      </c>
      <c r="L40" s="1494">
        <f t="shared" ref="L40:L43" si="18">AB41</f>
        <v>142</v>
      </c>
      <c r="M40" s="1867">
        <f t="shared" ref="M40:M43" si="19">AC41</f>
        <v>4.8</v>
      </c>
      <c r="N40" s="1867">
        <f t="shared" ref="N40:N43" si="20">AD41</f>
        <v>42.1</v>
      </c>
      <c r="P40" s="1889" t="s">
        <v>8286</v>
      </c>
      <c r="Q40" s="1718">
        <v>2972</v>
      </c>
      <c r="R40" s="1831">
        <v>7</v>
      </c>
      <c r="S40" s="1831">
        <v>0.2</v>
      </c>
      <c r="T40" s="1831">
        <v>596</v>
      </c>
      <c r="U40" s="1831">
        <v>20.100000000000001</v>
      </c>
      <c r="V40" s="1831">
        <v>580</v>
      </c>
      <c r="W40" s="1831">
        <v>19.5</v>
      </c>
      <c r="X40" s="1892">
        <v>735</v>
      </c>
      <c r="Y40" s="1892">
        <v>24.7</v>
      </c>
      <c r="Z40" s="1892">
        <v>928</v>
      </c>
      <c r="AA40" s="1892">
        <v>31.2</v>
      </c>
      <c r="AB40" s="1892">
        <v>126</v>
      </c>
      <c r="AC40" s="1892">
        <v>4.2</v>
      </c>
      <c r="AD40" s="1892">
        <v>42.5</v>
      </c>
    </row>
    <row r="41" spans="1:31" s="14" customFormat="1" ht="18.95" customHeight="1">
      <c r="A41" s="1870">
        <f t="shared" si="7"/>
        <v>3</v>
      </c>
      <c r="B41" s="1494">
        <f t="shared" si="8"/>
        <v>9</v>
      </c>
      <c r="C41" s="1867">
        <f t="shared" si="9"/>
        <v>0.3</v>
      </c>
      <c r="D41" s="1494">
        <f t="shared" si="10"/>
        <v>688</v>
      </c>
      <c r="E41" s="1867">
        <f t="shared" si="11"/>
        <v>23</v>
      </c>
      <c r="F41" s="1494">
        <f t="shared" si="12"/>
        <v>631</v>
      </c>
      <c r="G41" s="1867">
        <f t="shared" si="13"/>
        <v>21.1</v>
      </c>
      <c r="H41" s="1494">
        <f t="shared" si="14"/>
        <v>659</v>
      </c>
      <c r="I41" s="1867">
        <f t="shared" si="15"/>
        <v>22</v>
      </c>
      <c r="J41" s="1494">
        <f t="shared" si="16"/>
        <v>850</v>
      </c>
      <c r="K41" s="1867">
        <f t="shared" si="17"/>
        <v>28.4</v>
      </c>
      <c r="L41" s="1494">
        <f t="shared" si="18"/>
        <v>153</v>
      </c>
      <c r="M41" s="1867">
        <f t="shared" si="19"/>
        <v>5.0999999999999996</v>
      </c>
      <c r="N41" s="1867">
        <f t="shared" si="20"/>
        <v>41.6</v>
      </c>
      <c r="P41" s="1889" t="s">
        <v>8305</v>
      </c>
      <c r="Q41" s="1718">
        <v>2988</v>
      </c>
      <c r="R41" s="1831">
        <v>8</v>
      </c>
      <c r="S41" s="1831">
        <v>0.3</v>
      </c>
      <c r="T41" s="1831">
        <v>652</v>
      </c>
      <c r="U41" s="1831">
        <v>21.8</v>
      </c>
      <c r="V41" s="1831">
        <v>595</v>
      </c>
      <c r="W41" s="1831">
        <v>19.899999999999999</v>
      </c>
      <c r="X41" s="1892">
        <v>692</v>
      </c>
      <c r="Y41" s="1892">
        <v>23.2</v>
      </c>
      <c r="Z41" s="1892">
        <v>899</v>
      </c>
      <c r="AA41" s="1892">
        <v>30.1</v>
      </c>
      <c r="AB41" s="1892">
        <v>142</v>
      </c>
      <c r="AC41" s="1892">
        <v>4.8</v>
      </c>
      <c r="AD41" s="1892">
        <v>42.1</v>
      </c>
    </row>
    <row r="42" spans="1:31" s="14" customFormat="1" ht="18.95" customHeight="1">
      <c r="A42" s="1870">
        <f t="shared" si="7"/>
        <v>4</v>
      </c>
      <c r="B42" s="1494">
        <f t="shared" si="8"/>
        <v>6</v>
      </c>
      <c r="C42" s="1867">
        <f t="shared" si="9"/>
        <v>0.2</v>
      </c>
      <c r="D42" s="1494">
        <f t="shared" si="10"/>
        <v>717</v>
      </c>
      <c r="E42" s="1867">
        <f t="shared" si="11"/>
        <v>23.8</v>
      </c>
      <c r="F42" s="1494">
        <f t="shared" si="12"/>
        <v>682</v>
      </c>
      <c r="G42" s="1867">
        <f t="shared" si="13"/>
        <v>22.6</v>
      </c>
      <c r="H42" s="1494">
        <f t="shared" si="14"/>
        <v>615</v>
      </c>
      <c r="I42" s="1867">
        <f t="shared" si="15"/>
        <v>20.399999999999999</v>
      </c>
      <c r="J42" s="1494">
        <f t="shared" si="16"/>
        <v>835</v>
      </c>
      <c r="K42" s="1867">
        <f t="shared" si="17"/>
        <v>27.7</v>
      </c>
      <c r="L42" s="1494">
        <f t="shared" si="18"/>
        <v>157</v>
      </c>
      <c r="M42" s="1867">
        <f t="shared" si="19"/>
        <v>5.2</v>
      </c>
      <c r="N42" s="1867">
        <f t="shared" si="20"/>
        <v>41.3</v>
      </c>
      <c r="P42" s="1889">
        <v>3</v>
      </c>
      <c r="Q42" s="1718">
        <v>2990</v>
      </c>
      <c r="R42" s="1831">
        <v>9</v>
      </c>
      <c r="S42" s="1831">
        <v>0.3</v>
      </c>
      <c r="T42" s="1831">
        <v>688</v>
      </c>
      <c r="U42" s="1831">
        <v>23</v>
      </c>
      <c r="V42" s="1831">
        <v>631</v>
      </c>
      <c r="W42" s="1831">
        <v>21.1</v>
      </c>
      <c r="X42" s="1892">
        <v>659</v>
      </c>
      <c r="Y42" s="1892">
        <v>22</v>
      </c>
      <c r="Z42" s="1892">
        <v>850</v>
      </c>
      <c r="AA42" s="1892">
        <v>28.4</v>
      </c>
      <c r="AB42" s="1892">
        <v>153</v>
      </c>
      <c r="AC42" s="1892">
        <v>5.0999999999999996</v>
      </c>
      <c r="AD42" s="1892">
        <v>41.6</v>
      </c>
    </row>
    <row r="43" spans="1:31" s="14" customFormat="1" ht="18.95" customHeight="1">
      <c r="A43" s="1870">
        <f t="shared" si="7"/>
        <v>5</v>
      </c>
      <c r="B43" s="1494">
        <f t="shared" si="8"/>
        <v>6</v>
      </c>
      <c r="C43" s="1867">
        <f t="shared" si="9"/>
        <v>0.2</v>
      </c>
      <c r="D43" s="1494">
        <f t="shared" si="10"/>
        <v>757</v>
      </c>
      <c r="E43" s="1867">
        <f t="shared" si="11"/>
        <v>24.5</v>
      </c>
      <c r="F43" s="1494">
        <f t="shared" si="12"/>
        <v>738</v>
      </c>
      <c r="G43" s="1867">
        <f t="shared" si="13"/>
        <v>23.9</v>
      </c>
      <c r="H43" s="1494">
        <f t="shared" si="14"/>
        <v>570</v>
      </c>
      <c r="I43" s="1867">
        <f t="shared" si="15"/>
        <v>18.5</v>
      </c>
      <c r="J43" s="1494">
        <f t="shared" si="16"/>
        <v>824</v>
      </c>
      <c r="K43" s="1867">
        <f t="shared" si="17"/>
        <v>26.7</v>
      </c>
      <c r="L43" s="1494">
        <f t="shared" si="18"/>
        <v>193</v>
      </c>
      <c r="M43" s="1867">
        <f t="shared" si="19"/>
        <v>6.3</v>
      </c>
      <c r="N43" s="1867">
        <f t="shared" si="20"/>
        <v>41.1</v>
      </c>
      <c r="P43" s="1893">
        <v>4</v>
      </c>
      <c r="Q43" s="1891">
        <v>3012</v>
      </c>
      <c r="R43" s="1892">
        <v>6</v>
      </c>
      <c r="S43" s="1892">
        <v>0.2</v>
      </c>
      <c r="T43" s="1892">
        <v>717</v>
      </c>
      <c r="U43" s="1892">
        <v>23.8</v>
      </c>
      <c r="V43" s="1892">
        <v>682</v>
      </c>
      <c r="W43" s="1892">
        <v>22.6</v>
      </c>
      <c r="X43" s="1892">
        <v>615</v>
      </c>
      <c r="Y43" s="1892">
        <v>20.399999999999999</v>
      </c>
      <c r="Z43" s="1892">
        <v>835</v>
      </c>
      <c r="AA43" s="1892">
        <v>27.7</v>
      </c>
      <c r="AB43" s="1892">
        <v>157</v>
      </c>
      <c r="AC43" s="1892">
        <v>5.2</v>
      </c>
      <c r="AD43" s="1892">
        <v>41.3</v>
      </c>
    </row>
    <row r="44" spans="1:31" s="14" customFormat="1" ht="18.95" customHeight="1">
      <c r="A44" s="14" t="s">
        <v>8884</v>
      </c>
      <c r="B44" s="2"/>
      <c r="C44" s="2"/>
      <c r="D44" s="2"/>
      <c r="E44" s="2"/>
      <c r="F44" s="2"/>
      <c r="G44" s="2"/>
      <c r="H44" s="2"/>
      <c r="I44" s="2"/>
      <c r="J44" s="2"/>
      <c r="K44" s="2"/>
      <c r="L44" s="2"/>
      <c r="M44" s="2"/>
      <c r="N44" s="1861"/>
      <c r="P44" s="1893">
        <v>5</v>
      </c>
      <c r="Q44" s="1891">
        <v>3088</v>
      </c>
      <c r="R44" s="1892">
        <v>6</v>
      </c>
      <c r="S44" s="1892">
        <v>0.2</v>
      </c>
      <c r="T44" s="1892">
        <v>757</v>
      </c>
      <c r="U44" s="1892">
        <v>24.5</v>
      </c>
      <c r="V44" s="1892">
        <v>738</v>
      </c>
      <c r="W44" s="1892">
        <v>23.9</v>
      </c>
      <c r="X44" s="1892">
        <v>570</v>
      </c>
      <c r="Y44" s="1892">
        <v>18.5</v>
      </c>
      <c r="Z44" s="1892">
        <v>824</v>
      </c>
      <c r="AA44" s="1892">
        <v>26.7</v>
      </c>
      <c r="AB44" s="1892">
        <v>193</v>
      </c>
      <c r="AC44" s="1892">
        <v>6.3</v>
      </c>
      <c r="AD44" s="1892">
        <v>41.1</v>
      </c>
    </row>
    <row r="45" spans="1:31" s="14" customFormat="1" ht="20.100000000000001" customHeight="1">
      <c r="N45" s="1861" t="s">
        <v>6487</v>
      </c>
    </row>
    <row r="46" spans="1:31" s="14" customFormat="1" ht="20.100000000000001" customHeight="1">
      <c r="P46" s="2"/>
      <c r="Q46" s="2"/>
      <c r="R46" s="2"/>
      <c r="S46" s="2"/>
      <c r="T46" s="2"/>
      <c r="U46" s="2"/>
      <c r="V46" s="2"/>
      <c r="W46" s="2"/>
      <c r="X46" s="2"/>
      <c r="Y46" s="2"/>
      <c r="Z46" s="2"/>
      <c r="AA46" s="2"/>
      <c r="AB46" s="2"/>
      <c r="AC46" s="2"/>
      <c r="AD46" s="2"/>
      <c r="AE46" s="2"/>
    </row>
    <row r="47" spans="1:31" ht="20.100000000000001" customHeight="1">
      <c r="B47" s="2"/>
      <c r="C47" s="2"/>
      <c r="D47" s="2"/>
      <c r="E47" s="2"/>
      <c r="F47" s="2"/>
      <c r="G47" s="2"/>
      <c r="H47" s="2"/>
    </row>
    <row r="48" spans="1:31" ht="20.100000000000001" customHeight="1"/>
    <row r="49" ht="20.100000000000001" customHeight="1"/>
    <row r="50" ht="14.1" customHeight="1"/>
    <row r="51" ht="14.1" customHeight="1"/>
    <row r="52" ht="14.1" customHeight="1"/>
  </sheetData>
  <mergeCells count="105">
    <mergeCell ref="B18:C18"/>
    <mergeCell ref="B19:C19"/>
    <mergeCell ref="B21:C21"/>
    <mergeCell ref="B22:C22"/>
    <mergeCell ref="D30:E30"/>
    <mergeCell ref="B20:C20"/>
    <mergeCell ref="D27:E27"/>
    <mergeCell ref="D28:E28"/>
    <mergeCell ref="X38:Y38"/>
    <mergeCell ref="P16:P18"/>
    <mergeCell ref="Q16:Q18"/>
    <mergeCell ref="R16:V16"/>
    <mergeCell ref="W16:AA16"/>
    <mergeCell ref="R17:R18"/>
    <mergeCell ref="S17:S18"/>
    <mergeCell ref="T17:T18"/>
    <mergeCell ref="U17:V17"/>
    <mergeCell ref="W17:W18"/>
    <mergeCell ref="X17:X18"/>
    <mergeCell ref="Y17:Y18"/>
    <mergeCell ref="Z17:AA17"/>
    <mergeCell ref="F16:F17"/>
    <mergeCell ref="G16:H16"/>
    <mergeCell ref="B15:C17"/>
    <mergeCell ref="Z38:AA38"/>
    <mergeCell ref="AB38:AC38"/>
    <mergeCell ref="AD38:AD39"/>
    <mergeCell ref="L29:M29"/>
    <mergeCell ref="L30:M30"/>
    <mergeCell ref="L31:M31"/>
    <mergeCell ref="L32:M32"/>
    <mergeCell ref="Q38:Q39"/>
    <mergeCell ref="P38:P39"/>
    <mergeCell ref="R38:S38"/>
    <mergeCell ref="T38:U38"/>
    <mergeCell ref="V38:W38"/>
    <mergeCell ref="A37:A38"/>
    <mergeCell ref="H37:I37"/>
    <mergeCell ref="J29:K29"/>
    <mergeCell ref="J30:K30"/>
    <mergeCell ref="J31:K31"/>
    <mergeCell ref="J32:K32"/>
    <mergeCell ref="H29:I29"/>
    <mergeCell ref="H30:I30"/>
    <mergeCell ref="H31:I31"/>
    <mergeCell ref="H32:I32"/>
    <mergeCell ref="F29:G29"/>
    <mergeCell ref="D37:E37"/>
    <mergeCell ref="F30:G30"/>
    <mergeCell ref="F31:G31"/>
    <mergeCell ref="F32:G32"/>
    <mergeCell ref="D29:E29"/>
    <mergeCell ref="D31:E31"/>
    <mergeCell ref="D32:E32"/>
    <mergeCell ref="B29:C29"/>
    <mergeCell ref="B30:C30"/>
    <mergeCell ref="B31:C31"/>
    <mergeCell ref="B32:C32"/>
    <mergeCell ref="I15:M15"/>
    <mergeCell ref="G11:L11"/>
    <mergeCell ref="M9:N9"/>
    <mergeCell ref="M11:N11"/>
    <mergeCell ref="I16:I17"/>
    <mergeCell ref="J16:J17"/>
    <mergeCell ref="K16:K17"/>
    <mergeCell ref="L16:M16"/>
    <mergeCell ref="G9:L9"/>
    <mergeCell ref="G10:L10"/>
    <mergeCell ref="M10:N10"/>
    <mergeCell ref="M5:N5"/>
    <mergeCell ref="M6:N6"/>
    <mergeCell ref="M7:N7"/>
    <mergeCell ref="M8:N8"/>
    <mergeCell ref="A1:D1"/>
    <mergeCell ref="A2:D2"/>
    <mergeCell ref="G5:L5"/>
    <mergeCell ref="G6:L6"/>
    <mergeCell ref="G7:L7"/>
    <mergeCell ref="G8:L8"/>
    <mergeCell ref="G4:L4"/>
    <mergeCell ref="M4:N4"/>
    <mergeCell ref="A10:A11"/>
    <mergeCell ref="B10:B11"/>
    <mergeCell ref="C10:C11"/>
    <mergeCell ref="D10:D11"/>
    <mergeCell ref="E10:E11"/>
    <mergeCell ref="F37:G37"/>
    <mergeCell ref="B37:C37"/>
    <mergeCell ref="N37:N38"/>
    <mergeCell ref="L37:M37"/>
    <mergeCell ref="J37:K37"/>
    <mergeCell ref="F27:G27"/>
    <mergeCell ref="H27:I27"/>
    <mergeCell ref="L27:M27"/>
    <mergeCell ref="B27:C27"/>
    <mergeCell ref="F28:G28"/>
    <mergeCell ref="H28:I28"/>
    <mergeCell ref="J28:K28"/>
    <mergeCell ref="L28:M28"/>
    <mergeCell ref="B28:C28"/>
    <mergeCell ref="J27:K27"/>
    <mergeCell ref="A15:A17"/>
    <mergeCell ref="D15:H15"/>
    <mergeCell ref="D16:D17"/>
    <mergeCell ref="E16:E17"/>
  </mergeCells>
  <phoneticPr fontId="4"/>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zoomScaleNormal="100" zoomScaleSheetLayoutView="100" workbookViewId="0">
      <selection sqref="A1:D1"/>
    </sheetView>
  </sheetViews>
  <sheetFormatPr defaultColWidth="9" defaultRowHeight="15" customHeight="1"/>
  <cols>
    <col min="1" max="1" width="18.625" style="1335" customWidth="1"/>
    <col min="2" max="3" width="5.125" style="1342" customWidth="1"/>
    <col min="4" max="4" width="5.125" style="1343" customWidth="1"/>
    <col min="5" max="5" width="5.125" style="1342" customWidth="1"/>
    <col min="6" max="6" width="5.125" style="1335" customWidth="1"/>
    <col min="7" max="7" width="18.625" style="1335" customWidth="1"/>
    <col min="8" max="12" width="5.125" style="1335" customWidth="1"/>
    <col min="13" max="13" width="5.625" style="1335" customWidth="1"/>
    <col min="14" max="15" width="9" style="1335"/>
    <col min="16" max="16" width="9" style="1335" customWidth="1"/>
    <col min="17" max="16384" width="9" style="1335"/>
  </cols>
  <sheetData>
    <row r="1" spans="1:19" s="1334" customFormat="1" ht="20.100000000000001" customHeight="1">
      <c r="A1" s="3084" t="str">
        <f>HYPERLINK("#目次!A1","【目次に戻る】")</f>
        <v>【目次に戻る】</v>
      </c>
      <c r="B1" s="3084"/>
      <c r="C1" s="3084"/>
      <c r="D1" s="1333"/>
      <c r="E1" s="1333"/>
      <c r="F1" s="1333"/>
      <c r="G1" s="1333"/>
      <c r="H1" s="1333"/>
      <c r="I1" s="1333"/>
      <c r="J1" s="1333"/>
      <c r="K1" s="1333"/>
      <c r="L1" s="1333"/>
      <c r="M1" s="1333"/>
      <c r="N1" s="1333"/>
      <c r="O1" s="1333"/>
      <c r="P1" s="1333"/>
      <c r="Q1" s="1333"/>
      <c r="R1" s="1333"/>
      <c r="S1" s="1333"/>
    </row>
    <row r="2" spans="1:19" s="1334" customFormat="1" ht="20.100000000000001" customHeight="1">
      <c r="A2" s="3084" t="str">
        <f>HYPERLINK("#業務所管課別目次!A1","【業務所管課別目次に戻る】")</f>
        <v>【業務所管課別目次に戻る】</v>
      </c>
      <c r="B2" s="3084"/>
      <c r="C2" s="3084"/>
      <c r="D2" s="1333"/>
      <c r="E2" s="1333"/>
      <c r="F2" s="1333"/>
      <c r="G2" s="1333"/>
      <c r="H2" s="1333"/>
      <c r="I2" s="1333"/>
      <c r="J2" s="1333"/>
      <c r="K2" s="1333"/>
      <c r="L2" s="1333"/>
      <c r="M2" s="1333"/>
      <c r="N2" s="1333"/>
      <c r="O2" s="1333"/>
      <c r="P2" s="1333"/>
      <c r="Q2" s="1333"/>
      <c r="R2" s="1333"/>
      <c r="S2" s="1333"/>
    </row>
    <row r="3" spans="1:19" ht="12.75" customHeight="1">
      <c r="A3" s="3086" t="s">
        <v>6523</v>
      </c>
      <c r="B3" s="3086"/>
      <c r="C3" s="3086"/>
      <c r="D3" s="3086"/>
      <c r="E3" s="3086"/>
      <c r="F3" s="3087"/>
      <c r="G3" s="3085" t="s">
        <v>4143</v>
      </c>
      <c r="H3" s="3085" t="s">
        <v>979</v>
      </c>
      <c r="I3" s="3085" t="s">
        <v>4144</v>
      </c>
      <c r="J3" s="3096" t="s">
        <v>4145</v>
      </c>
      <c r="K3" s="3085" t="s">
        <v>4146</v>
      </c>
      <c r="L3" s="3085"/>
      <c r="N3" s="1336" t="s">
        <v>6518</v>
      </c>
      <c r="O3" s="1752"/>
      <c r="P3" s="1337" t="s">
        <v>6118</v>
      </c>
      <c r="Q3" s="1856" t="str">
        <f>設定!$B$14</f>
        <v>（令和5年4月1日現在）</v>
      </c>
      <c r="R3" s="1743"/>
    </row>
    <row r="4" spans="1:19" s="1338" customFormat="1" ht="12.75" customHeight="1">
      <c r="A4" s="3086"/>
      <c r="B4" s="3086"/>
      <c r="C4" s="3086"/>
      <c r="D4" s="3086"/>
      <c r="E4" s="3086"/>
      <c r="F4" s="3087"/>
      <c r="G4" s="3085"/>
      <c r="H4" s="3085"/>
      <c r="I4" s="3085"/>
      <c r="J4" s="3096"/>
      <c r="K4" s="1480" t="s">
        <v>4620</v>
      </c>
      <c r="L4" s="1436" t="s">
        <v>1953</v>
      </c>
      <c r="N4" s="1339"/>
      <c r="O4" s="1340"/>
      <c r="P4" s="1337" t="s">
        <v>6119</v>
      </c>
      <c r="Q4" s="1789" t="s">
        <v>6522</v>
      </c>
      <c r="R4" s="2160" t="str">
        <f>HYPERLINK("#'["&amp;設定!$A$22&amp;"]"&amp;Q4&amp;"'!A1","統計表リンク")</f>
        <v>統計表リンク</v>
      </c>
    </row>
    <row r="5" spans="1:19" s="1338" customFormat="1" ht="12.75" customHeight="1">
      <c r="A5" s="24"/>
      <c r="B5" s="24"/>
      <c r="C5" s="24"/>
      <c r="D5" s="24"/>
      <c r="E5" s="24"/>
      <c r="F5" s="24"/>
      <c r="G5" s="1489" t="s">
        <v>4621</v>
      </c>
      <c r="H5" s="1485">
        <v>3088</v>
      </c>
      <c r="I5" s="1485">
        <v>37</v>
      </c>
      <c r="J5" s="1485">
        <v>77</v>
      </c>
      <c r="K5" s="1485">
        <v>551</v>
      </c>
      <c r="L5" s="1485">
        <v>2423</v>
      </c>
      <c r="O5" s="1340"/>
      <c r="P5" s="1337"/>
    </row>
    <row r="6" spans="1:19" s="1338" customFormat="1" ht="12.75" customHeight="1">
      <c r="A6" s="24"/>
      <c r="B6" s="24"/>
      <c r="C6" s="24"/>
      <c r="D6" s="24"/>
      <c r="E6" s="24"/>
      <c r="F6" s="24"/>
      <c r="G6" s="1474" t="s">
        <v>4147</v>
      </c>
      <c r="H6" s="1471">
        <v>1248</v>
      </c>
      <c r="I6" s="1471">
        <v>32</v>
      </c>
      <c r="J6" s="1471">
        <v>56</v>
      </c>
      <c r="K6" s="1471">
        <v>260</v>
      </c>
      <c r="L6" s="1471">
        <v>900</v>
      </c>
      <c r="N6" s="1340"/>
    </row>
    <row r="7" spans="1:19" s="1338" customFormat="1" ht="12.75" customHeight="1" thickBot="1">
      <c r="A7" s="42" t="s">
        <v>3</v>
      </c>
      <c r="B7" s="25"/>
      <c r="C7" s="25"/>
      <c r="D7" s="25"/>
      <c r="E7" s="24"/>
      <c r="F7" s="1477" t="str">
        <f>Q3</f>
        <v>（令和5年4月1日現在）</v>
      </c>
      <c r="G7" s="1475" t="s">
        <v>8798</v>
      </c>
      <c r="H7" s="1476">
        <v>1840</v>
      </c>
      <c r="I7" s="1476">
        <v>5</v>
      </c>
      <c r="J7" s="1476">
        <v>21</v>
      </c>
      <c r="K7" s="1476">
        <v>291</v>
      </c>
      <c r="L7" s="1476">
        <v>1523</v>
      </c>
      <c r="N7" s="1748"/>
    </row>
    <row r="8" spans="1:19" s="1341" customFormat="1" ht="12.95" customHeight="1" thickTop="1">
      <c r="A8" s="3088" t="s">
        <v>4143</v>
      </c>
      <c r="B8" s="3088" t="s">
        <v>979</v>
      </c>
      <c r="C8" s="3088" t="s">
        <v>4144</v>
      </c>
      <c r="D8" s="3089" t="s">
        <v>4145</v>
      </c>
      <c r="E8" s="3091" t="s">
        <v>4146</v>
      </c>
      <c r="F8" s="3092"/>
      <c r="G8" s="3080" t="s">
        <v>4143</v>
      </c>
      <c r="H8" s="3082" t="s">
        <v>979</v>
      </c>
      <c r="I8" s="3082" t="s">
        <v>4144</v>
      </c>
      <c r="J8" s="3093" t="s">
        <v>4145</v>
      </c>
      <c r="K8" s="3094" t="s">
        <v>4146</v>
      </c>
      <c r="L8" s="3095"/>
    </row>
    <row r="9" spans="1:19" s="1341" customFormat="1" ht="12.95" customHeight="1">
      <c r="A9" s="3083"/>
      <c r="B9" s="3083"/>
      <c r="C9" s="3083"/>
      <c r="D9" s="3090"/>
      <c r="E9" s="1480" t="s">
        <v>4620</v>
      </c>
      <c r="F9" s="1479" t="s">
        <v>1953</v>
      </c>
      <c r="G9" s="3081"/>
      <c r="H9" s="3083"/>
      <c r="I9" s="3083"/>
      <c r="J9" s="3090"/>
      <c r="K9" s="1480" t="s">
        <v>4620</v>
      </c>
      <c r="L9" s="1436" t="s">
        <v>1953</v>
      </c>
    </row>
    <row r="10" spans="1:19" s="1341" customFormat="1" ht="12.95" customHeight="1">
      <c r="A10" s="1481" t="s">
        <v>3972</v>
      </c>
      <c r="B10" s="1482">
        <v>62</v>
      </c>
      <c r="C10" s="1482">
        <v>2</v>
      </c>
      <c r="D10" s="1482">
        <v>5</v>
      </c>
      <c r="E10" s="1482">
        <v>22</v>
      </c>
      <c r="F10" s="1483">
        <v>33</v>
      </c>
      <c r="G10" s="1484" t="s">
        <v>8322</v>
      </c>
      <c r="H10" s="1485">
        <v>161</v>
      </c>
      <c r="I10" s="1485">
        <v>3</v>
      </c>
      <c r="J10" s="1485">
        <v>5</v>
      </c>
      <c r="K10" s="1485">
        <v>35</v>
      </c>
      <c r="L10" s="1485">
        <v>118</v>
      </c>
    </row>
    <row r="11" spans="1:19" s="1341" customFormat="1" ht="12.95" customHeight="1">
      <c r="A11" s="1439" t="s">
        <v>4616</v>
      </c>
      <c r="B11" s="1471">
        <v>28</v>
      </c>
      <c r="C11" s="1471">
        <v>2</v>
      </c>
      <c r="D11" s="1471">
        <v>3</v>
      </c>
      <c r="E11" s="1471">
        <v>10</v>
      </c>
      <c r="F11" s="1472">
        <v>13</v>
      </c>
      <c r="G11" s="1473" t="s">
        <v>8323</v>
      </c>
      <c r="H11" s="1471">
        <v>19</v>
      </c>
      <c r="I11" s="1471">
        <v>2</v>
      </c>
      <c r="J11" s="1471">
        <v>1</v>
      </c>
      <c r="K11" s="1471">
        <v>3</v>
      </c>
      <c r="L11" s="1471">
        <v>13</v>
      </c>
    </row>
    <row r="12" spans="1:19" s="1341" customFormat="1" ht="12.95" customHeight="1">
      <c r="A12" s="1439" t="s">
        <v>4148</v>
      </c>
      <c r="B12" s="1471">
        <v>5</v>
      </c>
      <c r="C12" s="1471">
        <v>0</v>
      </c>
      <c r="D12" s="1471">
        <v>0</v>
      </c>
      <c r="E12" s="1471">
        <v>1</v>
      </c>
      <c r="F12" s="1472">
        <v>4</v>
      </c>
      <c r="G12" s="1473" t="s">
        <v>4149</v>
      </c>
      <c r="H12" s="1471">
        <v>30</v>
      </c>
      <c r="I12" s="1471">
        <v>0</v>
      </c>
      <c r="J12" s="1471">
        <v>0</v>
      </c>
      <c r="K12" s="1471">
        <v>8</v>
      </c>
      <c r="L12" s="1471">
        <v>22</v>
      </c>
    </row>
    <row r="13" spans="1:19" s="1341" customFormat="1" ht="12.95" customHeight="1">
      <c r="A13" s="1439" t="s">
        <v>3966</v>
      </c>
      <c r="B13" s="1471">
        <v>10</v>
      </c>
      <c r="C13" s="1471">
        <v>0</v>
      </c>
      <c r="D13" s="1471">
        <v>1</v>
      </c>
      <c r="E13" s="1471">
        <v>5</v>
      </c>
      <c r="F13" s="1472">
        <v>4</v>
      </c>
      <c r="G13" s="1473" t="s">
        <v>4151</v>
      </c>
      <c r="H13" s="1471">
        <v>24</v>
      </c>
      <c r="I13" s="1471">
        <v>0</v>
      </c>
      <c r="J13" s="1471">
        <v>2</v>
      </c>
      <c r="K13" s="1471">
        <v>5</v>
      </c>
      <c r="L13" s="1471">
        <v>17</v>
      </c>
    </row>
    <row r="14" spans="1:19" s="1341" customFormat="1" ht="12.95" customHeight="1">
      <c r="A14" s="1439" t="s">
        <v>4150</v>
      </c>
      <c r="B14" s="1471">
        <v>19</v>
      </c>
      <c r="C14" s="1471">
        <v>0</v>
      </c>
      <c r="D14" s="1471">
        <v>1</v>
      </c>
      <c r="E14" s="1471">
        <v>6</v>
      </c>
      <c r="F14" s="1472">
        <v>12</v>
      </c>
      <c r="G14" s="1473" t="s">
        <v>4153</v>
      </c>
      <c r="H14" s="1471">
        <v>32</v>
      </c>
      <c r="I14" s="1471">
        <v>1</v>
      </c>
      <c r="J14" s="1471">
        <v>0</v>
      </c>
      <c r="K14" s="1471">
        <v>7</v>
      </c>
      <c r="L14" s="1471">
        <v>24</v>
      </c>
    </row>
    <row r="15" spans="1:19" s="1341" customFormat="1" ht="12.95" customHeight="1">
      <c r="A15" s="1486" t="s">
        <v>4152</v>
      </c>
      <c r="B15" s="1485">
        <v>215</v>
      </c>
      <c r="C15" s="1485">
        <v>5</v>
      </c>
      <c r="D15" s="1485">
        <v>9</v>
      </c>
      <c r="E15" s="1485">
        <v>39</v>
      </c>
      <c r="F15" s="1487">
        <v>162</v>
      </c>
      <c r="G15" s="1473" t="s">
        <v>8324</v>
      </c>
      <c r="H15" s="1471">
        <v>29</v>
      </c>
      <c r="I15" s="1471">
        <v>0</v>
      </c>
      <c r="J15" s="1471">
        <v>1</v>
      </c>
      <c r="K15" s="1471">
        <v>7</v>
      </c>
      <c r="L15" s="1471">
        <v>21</v>
      </c>
    </row>
    <row r="16" spans="1:19" s="1341" customFormat="1" ht="12.95" customHeight="1">
      <c r="A16" s="1439" t="s">
        <v>109</v>
      </c>
      <c r="B16" s="1471">
        <v>37</v>
      </c>
      <c r="C16" s="1471">
        <v>4</v>
      </c>
      <c r="D16" s="1471">
        <v>2</v>
      </c>
      <c r="E16" s="1471">
        <v>8</v>
      </c>
      <c r="F16" s="1472">
        <v>23</v>
      </c>
      <c r="G16" s="1473" t="s">
        <v>8325</v>
      </c>
      <c r="H16" s="1471">
        <v>27</v>
      </c>
      <c r="I16" s="1471">
        <v>0</v>
      </c>
      <c r="J16" s="1471">
        <v>1</v>
      </c>
      <c r="K16" s="1471">
        <v>5</v>
      </c>
      <c r="L16" s="1471">
        <v>21</v>
      </c>
    </row>
    <row r="17" spans="1:12" s="1341" customFormat="1" ht="12.95" customHeight="1">
      <c r="A17" s="1439" t="s">
        <v>3955</v>
      </c>
      <c r="B17" s="1471">
        <v>7</v>
      </c>
      <c r="C17" s="1471">
        <v>0</v>
      </c>
      <c r="D17" s="1471">
        <v>1</v>
      </c>
      <c r="E17" s="1471">
        <v>2</v>
      </c>
      <c r="F17" s="1472">
        <v>4</v>
      </c>
      <c r="G17" s="1484" t="s">
        <v>8326</v>
      </c>
      <c r="H17" s="1485">
        <v>1031</v>
      </c>
      <c r="I17" s="1485">
        <v>2</v>
      </c>
      <c r="J17" s="1485">
        <v>9</v>
      </c>
      <c r="K17" s="1485">
        <v>146</v>
      </c>
      <c r="L17" s="1485">
        <v>874</v>
      </c>
    </row>
    <row r="18" spans="1:12" s="1341" customFormat="1" ht="12.95" customHeight="1">
      <c r="A18" s="1439" t="s">
        <v>4154</v>
      </c>
      <c r="B18" s="1471">
        <v>16</v>
      </c>
      <c r="C18" s="1471">
        <v>0</v>
      </c>
      <c r="D18" s="1471">
        <v>1</v>
      </c>
      <c r="E18" s="1471">
        <v>2</v>
      </c>
      <c r="F18" s="1472">
        <v>13</v>
      </c>
      <c r="G18" s="1473" t="s">
        <v>8327</v>
      </c>
      <c r="H18" s="1471">
        <v>23</v>
      </c>
      <c r="I18" s="1471">
        <v>2</v>
      </c>
      <c r="J18" s="1471">
        <v>2</v>
      </c>
      <c r="K18" s="1471">
        <v>6</v>
      </c>
      <c r="L18" s="1471">
        <v>13</v>
      </c>
    </row>
    <row r="19" spans="1:12" s="1341" customFormat="1" ht="12.95" customHeight="1">
      <c r="A19" s="1439" t="s">
        <v>4155</v>
      </c>
      <c r="B19" s="1471">
        <v>6</v>
      </c>
      <c r="C19" s="1471">
        <v>0</v>
      </c>
      <c r="D19" s="1471">
        <v>1</v>
      </c>
      <c r="E19" s="1471">
        <v>1</v>
      </c>
      <c r="F19" s="1472">
        <v>4</v>
      </c>
      <c r="G19" s="1473" t="s">
        <v>4157</v>
      </c>
      <c r="H19" s="1471">
        <v>93</v>
      </c>
      <c r="I19" s="1471">
        <v>0</v>
      </c>
      <c r="J19" s="1471">
        <v>0</v>
      </c>
      <c r="K19" s="1471">
        <v>28</v>
      </c>
      <c r="L19" s="1471">
        <v>65</v>
      </c>
    </row>
    <row r="20" spans="1:12" s="1341" customFormat="1" ht="12.95" customHeight="1">
      <c r="A20" s="1439" t="s">
        <v>4156</v>
      </c>
      <c r="B20" s="1471">
        <v>4</v>
      </c>
      <c r="C20" s="1471">
        <v>0</v>
      </c>
      <c r="D20" s="1471">
        <v>0</v>
      </c>
      <c r="E20" s="1471">
        <v>0</v>
      </c>
      <c r="F20" s="1472">
        <v>4</v>
      </c>
      <c r="G20" s="1473" t="s">
        <v>8328</v>
      </c>
      <c r="H20" s="1471">
        <v>19</v>
      </c>
      <c r="I20" s="1471">
        <v>0</v>
      </c>
      <c r="J20" s="1471">
        <v>0</v>
      </c>
      <c r="K20" s="1471">
        <v>4</v>
      </c>
      <c r="L20" s="1471">
        <v>15</v>
      </c>
    </row>
    <row r="21" spans="1:12" s="1341" customFormat="1" ht="12.95" customHeight="1">
      <c r="A21" s="1439" t="s">
        <v>4158</v>
      </c>
      <c r="B21" s="1471">
        <v>6</v>
      </c>
      <c r="C21" s="1471">
        <v>0</v>
      </c>
      <c r="D21" s="1471">
        <v>1</v>
      </c>
      <c r="E21" s="1471">
        <v>2</v>
      </c>
      <c r="F21" s="1472">
        <v>3</v>
      </c>
      <c r="G21" s="1473" t="s">
        <v>8329</v>
      </c>
      <c r="H21" s="1471">
        <v>25</v>
      </c>
      <c r="I21" s="1471">
        <v>0</v>
      </c>
      <c r="J21" s="1471">
        <v>1</v>
      </c>
      <c r="K21" s="1471">
        <v>4</v>
      </c>
      <c r="L21" s="1471">
        <v>20</v>
      </c>
    </row>
    <row r="22" spans="1:12" s="1341" customFormat="1" ht="12.95" customHeight="1">
      <c r="A22" s="1439" t="s">
        <v>4159</v>
      </c>
      <c r="B22" s="1471">
        <v>20</v>
      </c>
      <c r="C22" s="1471">
        <v>1</v>
      </c>
      <c r="D22" s="1471">
        <v>0</v>
      </c>
      <c r="E22" s="1471">
        <v>5</v>
      </c>
      <c r="F22" s="1472">
        <v>14</v>
      </c>
      <c r="G22" s="1473" t="s">
        <v>8330</v>
      </c>
      <c r="H22" s="1471">
        <v>31</v>
      </c>
      <c r="I22" s="1471">
        <v>0</v>
      </c>
      <c r="J22" s="1471">
        <v>1</v>
      </c>
      <c r="K22" s="1471">
        <v>5</v>
      </c>
      <c r="L22" s="1471">
        <v>25</v>
      </c>
    </row>
    <row r="23" spans="1:12" s="1341" customFormat="1" ht="12.95" customHeight="1">
      <c r="A23" s="1439" t="s">
        <v>4160</v>
      </c>
      <c r="B23" s="1471">
        <v>7</v>
      </c>
      <c r="C23" s="1471">
        <v>0</v>
      </c>
      <c r="D23" s="1471">
        <v>0</v>
      </c>
      <c r="E23" s="1471">
        <v>3</v>
      </c>
      <c r="F23" s="1472">
        <v>4</v>
      </c>
      <c r="G23" s="1473" t="s">
        <v>8331</v>
      </c>
      <c r="H23" s="1471">
        <v>28</v>
      </c>
      <c r="I23" s="1471">
        <v>0</v>
      </c>
      <c r="J23" s="1471">
        <v>1</v>
      </c>
      <c r="K23" s="1471">
        <v>5</v>
      </c>
      <c r="L23" s="1471">
        <v>22</v>
      </c>
    </row>
    <row r="24" spans="1:12" s="1341" customFormat="1" ht="12.95" customHeight="1">
      <c r="A24" s="1439" t="s">
        <v>4161</v>
      </c>
      <c r="B24" s="1471">
        <v>14</v>
      </c>
      <c r="C24" s="1471">
        <v>0</v>
      </c>
      <c r="D24" s="1471">
        <v>1</v>
      </c>
      <c r="E24" s="1471">
        <v>4</v>
      </c>
      <c r="F24" s="1472">
        <v>9</v>
      </c>
      <c r="G24" s="1473" t="s">
        <v>4162</v>
      </c>
      <c r="H24" s="1471">
        <v>638</v>
      </c>
      <c r="I24" s="1471">
        <v>0</v>
      </c>
      <c r="J24" s="1471">
        <v>0</v>
      </c>
      <c r="K24" s="1471">
        <v>65</v>
      </c>
      <c r="L24" s="1471">
        <v>573</v>
      </c>
    </row>
    <row r="25" spans="1:12" s="1341" customFormat="1" ht="12.95" customHeight="1">
      <c r="A25" s="1439" t="s">
        <v>3937</v>
      </c>
      <c r="B25" s="1471">
        <v>21</v>
      </c>
      <c r="C25" s="1471">
        <v>0</v>
      </c>
      <c r="D25" s="1471">
        <v>1</v>
      </c>
      <c r="E25" s="1471">
        <v>5</v>
      </c>
      <c r="F25" s="1472">
        <v>15</v>
      </c>
      <c r="G25" s="1473" t="s">
        <v>8332</v>
      </c>
      <c r="H25" s="1471">
        <v>38</v>
      </c>
      <c r="I25" s="1471">
        <v>0</v>
      </c>
      <c r="J25" s="1471">
        <v>1</v>
      </c>
      <c r="K25" s="1471">
        <v>8</v>
      </c>
      <c r="L25" s="1471">
        <v>29</v>
      </c>
    </row>
    <row r="26" spans="1:12" s="1341" customFormat="1" ht="12.95" customHeight="1">
      <c r="A26" s="1439" t="s">
        <v>3935</v>
      </c>
      <c r="B26" s="1471">
        <v>77</v>
      </c>
      <c r="C26" s="1471">
        <v>0</v>
      </c>
      <c r="D26" s="1471">
        <v>1</v>
      </c>
      <c r="E26" s="1471">
        <v>7</v>
      </c>
      <c r="F26" s="1472">
        <v>69</v>
      </c>
      <c r="G26" s="1473" t="s">
        <v>8333</v>
      </c>
      <c r="H26" s="1471">
        <v>136</v>
      </c>
      <c r="I26" s="1471">
        <v>0</v>
      </c>
      <c r="J26" s="1471">
        <v>3</v>
      </c>
      <c r="K26" s="1471">
        <v>21</v>
      </c>
      <c r="L26" s="1471">
        <v>112</v>
      </c>
    </row>
    <row r="27" spans="1:12" s="1341" customFormat="1" ht="12.95" customHeight="1">
      <c r="A27" s="1486" t="s">
        <v>4163</v>
      </c>
      <c r="B27" s="1485">
        <v>99</v>
      </c>
      <c r="C27" s="1485">
        <v>3</v>
      </c>
      <c r="D27" s="1485">
        <v>3</v>
      </c>
      <c r="E27" s="1485">
        <v>20</v>
      </c>
      <c r="F27" s="1487">
        <v>73</v>
      </c>
      <c r="G27" s="1484" t="s">
        <v>8334</v>
      </c>
      <c r="H27" s="1485">
        <v>305</v>
      </c>
      <c r="I27" s="1485">
        <v>6</v>
      </c>
      <c r="J27" s="1485">
        <v>15</v>
      </c>
      <c r="K27" s="1485">
        <v>73</v>
      </c>
      <c r="L27" s="1485">
        <v>211</v>
      </c>
    </row>
    <row r="28" spans="1:12" s="1341" customFormat="1" ht="12.95" customHeight="1">
      <c r="A28" s="1439" t="s">
        <v>4164</v>
      </c>
      <c r="B28" s="1471">
        <v>19</v>
      </c>
      <c r="C28" s="1471">
        <v>2</v>
      </c>
      <c r="D28" s="1471">
        <v>1</v>
      </c>
      <c r="E28" s="1471">
        <v>6</v>
      </c>
      <c r="F28" s="1472">
        <v>10</v>
      </c>
      <c r="G28" s="1473" t="s">
        <v>8335</v>
      </c>
      <c r="H28" s="1471">
        <v>16</v>
      </c>
      <c r="I28" s="1471">
        <v>4</v>
      </c>
      <c r="J28" s="1471">
        <v>0</v>
      </c>
      <c r="K28" s="1471">
        <v>4</v>
      </c>
      <c r="L28" s="1471">
        <v>8</v>
      </c>
    </row>
    <row r="29" spans="1:12" s="1341" customFormat="1" ht="12.95" customHeight="1">
      <c r="A29" s="1439" t="s">
        <v>3930</v>
      </c>
      <c r="B29" s="1471">
        <v>56</v>
      </c>
      <c r="C29" s="1471">
        <v>0</v>
      </c>
      <c r="D29" s="1471">
        <v>2</v>
      </c>
      <c r="E29" s="1471">
        <v>11</v>
      </c>
      <c r="F29" s="1472">
        <v>43</v>
      </c>
      <c r="G29" s="1473" t="s">
        <v>8336</v>
      </c>
      <c r="H29" s="1471">
        <v>20</v>
      </c>
      <c r="I29" s="1471">
        <v>0</v>
      </c>
      <c r="J29" s="1471">
        <v>3</v>
      </c>
      <c r="K29" s="1471">
        <v>5</v>
      </c>
      <c r="L29" s="1471">
        <v>12</v>
      </c>
    </row>
    <row r="30" spans="1:12" s="1341" customFormat="1" ht="12.95" customHeight="1">
      <c r="A30" s="1439" t="s">
        <v>4617</v>
      </c>
      <c r="B30" s="1471">
        <v>5</v>
      </c>
      <c r="C30" s="1471">
        <v>1</v>
      </c>
      <c r="D30" s="1471">
        <v>0</v>
      </c>
      <c r="E30" s="1471">
        <v>1</v>
      </c>
      <c r="F30" s="1472">
        <v>3</v>
      </c>
      <c r="G30" s="1473" t="s">
        <v>8337</v>
      </c>
      <c r="H30" s="1471">
        <v>51</v>
      </c>
      <c r="I30" s="1471">
        <v>1</v>
      </c>
      <c r="J30" s="1471">
        <v>7</v>
      </c>
      <c r="K30" s="1471">
        <v>15</v>
      </c>
      <c r="L30" s="1471">
        <v>28</v>
      </c>
    </row>
    <row r="31" spans="1:12" s="1341" customFormat="1" ht="12.95" customHeight="1">
      <c r="A31" s="1439" t="s">
        <v>4165</v>
      </c>
      <c r="B31" s="1471">
        <v>19</v>
      </c>
      <c r="C31" s="1471">
        <v>0</v>
      </c>
      <c r="D31" s="1471">
        <v>0</v>
      </c>
      <c r="E31" s="1471">
        <v>2</v>
      </c>
      <c r="F31" s="1472">
        <v>17</v>
      </c>
      <c r="G31" s="1473" t="s">
        <v>4166</v>
      </c>
      <c r="H31" s="1471">
        <v>7</v>
      </c>
      <c r="I31" s="1471">
        <v>0</v>
      </c>
      <c r="J31" s="1471">
        <v>0</v>
      </c>
      <c r="K31" s="1471">
        <v>2</v>
      </c>
      <c r="L31" s="1471">
        <v>5</v>
      </c>
    </row>
    <row r="32" spans="1:12" s="1341" customFormat="1" ht="12.95" customHeight="1">
      <c r="A32" s="1486" t="s">
        <v>3922</v>
      </c>
      <c r="B32" s="1485">
        <v>173</v>
      </c>
      <c r="C32" s="1485">
        <v>3</v>
      </c>
      <c r="D32" s="1485">
        <v>5</v>
      </c>
      <c r="E32" s="1485">
        <v>54</v>
      </c>
      <c r="F32" s="1487">
        <v>111</v>
      </c>
      <c r="G32" s="1473" t="s">
        <v>8338</v>
      </c>
      <c r="H32" s="1471">
        <v>27</v>
      </c>
      <c r="I32" s="1471">
        <v>0</v>
      </c>
      <c r="J32" s="1471">
        <v>1</v>
      </c>
      <c r="K32" s="1471">
        <v>4</v>
      </c>
      <c r="L32" s="1471">
        <v>22</v>
      </c>
    </row>
    <row r="33" spans="1:14" s="1341" customFormat="1" ht="12.95" customHeight="1">
      <c r="A33" s="1439" t="s">
        <v>146</v>
      </c>
      <c r="B33" s="1471">
        <v>20</v>
      </c>
      <c r="C33" s="1471">
        <v>3</v>
      </c>
      <c r="D33" s="1471">
        <v>0</v>
      </c>
      <c r="E33" s="1471">
        <v>5</v>
      </c>
      <c r="F33" s="1472">
        <v>12</v>
      </c>
      <c r="G33" s="1473" t="s">
        <v>3791</v>
      </c>
      <c r="H33" s="1471">
        <v>24</v>
      </c>
      <c r="I33" s="1471">
        <v>0</v>
      </c>
      <c r="J33" s="1471">
        <v>1</v>
      </c>
      <c r="K33" s="1471">
        <v>11</v>
      </c>
      <c r="L33" s="1471">
        <v>12</v>
      </c>
    </row>
    <row r="34" spans="1:14" s="1341" customFormat="1" ht="12.95" customHeight="1">
      <c r="A34" s="1439" t="s">
        <v>8308</v>
      </c>
      <c r="B34" s="1471">
        <v>18</v>
      </c>
      <c r="C34" s="1471">
        <v>0</v>
      </c>
      <c r="D34" s="1471">
        <v>0</v>
      </c>
      <c r="E34" s="1471">
        <v>18</v>
      </c>
      <c r="F34" s="1472">
        <v>0</v>
      </c>
      <c r="G34" s="1473" t="s">
        <v>4167</v>
      </c>
      <c r="H34" s="1471">
        <v>25</v>
      </c>
      <c r="I34" s="1471">
        <v>1</v>
      </c>
      <c r="J34" s="1471">
        <v>0</v>
      </c>
      <c r="K34" s="1471">
        <v>5</v>
      </c>
      <c r="L34" s="1471">
        <v>19</v>
      </c>
    </row>
    <row r="35" spans="1:14" s="1748" customFormat="1" ht="12.95" customHeight="1">
      <c r="A35" s="1439" t="s">
        <v>8309</v>
      </c>
      <c r="B35" s="1471">
        <v>2</v>
      </c>
      <c r="C35" s="1471">
        <v>0</v>
      </c>
      <c r="D35" s="1471">
        <v>0</v>
      </c>
      <c r="E35" s="1471">
        <v>1</v>
      </c>
      <c r="F35" s="1472">
        <v>1</v>
      </c>
      <c r="G35" s="1473" t="s">
        <v>8339</v>
      </c>
      <c r="H35" s="1471">
        <v>24</v>
      </c>
      <c r="I35" s="1471">
        <v>0</v>
      </c>
      <c r="J35" s="1471">
        <v>1</v>
      </c>
      <c r="K35" s="1471">
        <v>7</v>
      </c>
      <c r="L35" s="1471">
        <v>16</v>
      </c>
    </row>
    <row r="36" spans="1:14" s="1341" customFormat="1" ht="12.95" customHeight="1">
      <c r="A36" s="1439" t="s">
        <v>144</v>
      </c>
      <c r="B36" s="1471">
        <v>53</v>
      </c>
      <c r="C36" s="1471">
        <v>0</v>
      </c>
      <c r="D36" s="1471">
        <v>1</v>
      </c>
      <c r="E36" s="1471">
        <v>6</v>
      </c>
      <c r="F36" s="1472">
        <v>46</v>
      </c>
      <c r="G36" s="1473" t="s">
        <v>8340</v>
      </c>
      <c r="H36" s="1471">
        <v>32</v>
      </c>
      <c r="I36" s="1471">
        <v>0</v>
      </c>
      <c r="J36" s="1471">
        <v>1</v>
      </c>
      <c r="K36" s="1471">
        <v>8</v>
      </c>
      <c r="L36" s="1471">
        <v>23</v>
      </c>
    </row>
    <row r="37" spans="1:14" s="1341" customFormat="1" ht="12.95" customHeight="1">
      <c r="A37" s="1439" t="s">
        <v>8310</v>
      </c>
      <c r="B37" s="1471">
        <v>51</v>
      </c>
      <c r="C37" s="1471">
        <v>0</v>
      </c>
      <c r="D37" s="1471">
        <v>0</v>
      </c>
      <c r="E37" s="1471">
        <v>14</v>
      </c>
      <c r="F37" s="1472">
        <v>37</v>
      </c>
      <c r="G37" s="1473" t="s">
        <v>4168</v>
      </c>
      <c r="H37" s="1471">
        <v>28</v>
      </c>
      <c r="I37" s="1471">
        <v>0</v>
      </c>
      <c r="J37" s="1471">
        <v>0</v>
      </c>
      <c r="K37" s="1471">
        <v>2</v>
      </c>
      <c r="L37" s="1471">
        <v>26</v>
      </c>
    </row>
    <row r="38" spans="1:14" s="1341" customFormat="1" ht="12.95" customHeight="1">
      <c r="A38" s="1439" t="s">
        <v>8311</v>
      </c>
      <c r="B38" s="1471">
        <v>9</v>
      </c>
      <c r="C38" s="1471">
        <v>0</v>
      </c>
      <c r="D38" s="1471">
        <v>1</v>
      </c>
      <c r="E38" s="1471">
        <v>4</v>
      </c>
      <c r="F38" s="1472">
        <v>4</v>
      </c>
      <c r="G38" s="1473" t="s">
        <v>8341</v>
      </c>
      <c r="H38" s="1471">
        <v>23</v>
      </c>
      <c r="I38" s="1471">
        <v>0</v>
      </c>
      <c r="J38" s="1471">
        <v>1</v>
      </c>
      <c r="K38" s="1471">
        <v>8</v>
      </c>
      <c r="L38" s="1471">
        <v>14</v>
      </c>
      <c r="N38" s="1335"/>
    </row>
    <row r="39" spans="1:14" ht="12.95" customHeight="1">
      <c r="A39" s="1439" t="s">
        <v>8312</v>
      </c>
      <c r="B39" s="1471">
        <v>7</v>
      </c>
      <c r="C39" s="1471">
        <v>0</v>
      </c>
      <c r="D39" s="1471">
        <v>1</v>
      </c>
      <c r="E39" s="1471">
        <v>2</v>
      </c>
      <c r="F39" s="1472">
        <v>4</v>
      </c>
      <c r="G39" s="1473" t="s">
        <v>4169</v>
      </c>
      <c r="H39" s="1471">
        <v>28</v>
      </c>
      <c r="I39" s="1471">
        <v>0</v>
      </c>
      <c r="J39" s="1471">
        <v>0</v>
      </c>
      <c r="K39" s="1471">
        <v>2</v>
      </c>
      <c r="L39" s="1471">
        <v>26</v>
      </c>
    </row>
    <row r="40" spans="1:14" ht="12.95" customHeight="1">
      <c r="A40" s="1439" t="s">
        <v>8313</v>
      </c>
      <c r="B40" s="1471">
        <v>5</v>
      </c>
      <c r="C40" s="1471">
        <v>0</v>
      </c>
      <c r="D40" s="1471">
        <v>1</v>
      </c>
      <c r="E40" s="1471">
        <v>2</v>
      </c>
      <c r="F40" s="1472">
        <v>2</v>
      </c>
      <c r="G40" s="1484" t="s">
        <v>8342</v>
      </c>
      <c r="H40" s="1485">
        <v>15</v>
      </c>
      <c r="I40" s="1485">
        <v>1</v>
      </c>
      <c r="J40" s="1485">
        <v>0</v>
      </c>
      <c r="K40" s="1485">
        <v>3</v>
      </c>
      <c r="L40" s="1485">
        <v>11</v>
      </c>
    </row>
    <row r="41" spans="1:14" ht="12.95" customHeight="1">
      <c r="A41" s="1439" t="s">
        <v>8314</v>
      </c>
      <c r="B41" s="1471">
        <v>8</v>
      </c>
      <c r="C41" s="1471">
        <v>0</v>
      </c>
      <c r="D41" s="1471">
        <v>1</v>
      </c>
      <c r="E41" s="1471">
        <v>2</v>
      </c>
      <c r="F41" s="1472">
        <v>5</v>
      </c>
      <c r="G41" s="1484" t="s">
        <v>8343</v>
      </c>
      <c r="H41" s="1485">
        <v>293</v>
      </c>
      <c r="I41" s="1485">
        <v>2</v>
      </c>
      <c r="J41" s="1485">
        <v>12</v>
      </c>
      <c r="K41" s="1485">
        <v>54</v>
      </c>
      <c r="L41" s="1485">
        <v>225</v>
      </c>
    </row>
    <row r="42" spans="1:14" ht="12.95" customHeight="1">
      <c r="A42" s="1486" t="s">
        <v>8315</v>
      </c>
      <c r="B42" s="1485">
        <v>45</v>
      </c>
      <c r="C42" s="1485">
        <v>2</v>
      </c>
      <c r="D42" s="1485">
        <v>2</v>
      </c>
      <c r="E42" s="1485">
        <v>8</v>
      </c>
      <c r="F42" s="1487">
        <v>33</v>
      </c>
      <c r="G42" s="1473" t="s">
        <v>8353</v>
      </c>
      <c r="H42" s="1471">
        <v>24</v>
      </c>
      <c r="I42" s="1471">
        <v>2</v>
      </c>
      <c r="J42" s="1471">
        <v>3</v>
      </c>
      <c r="K42" s="1471">
        <v>6</v>
      </c>
      <c r="L42" s="1471">
        <v>13</v>
      </c>
    </row>
    <row r="43" spans="1:14" ht="12.95" customHeight="1">
      <c r="A43" s="1439" t="s">
        <v>8316</v>
      </c>
      <c r="B43" s="1471">
        <v>12</v>
      </c>
      <c r="C43" s="1471">
        <v>2</v>
      </c>
      <c r="D43" s="1471">
        <v>0</v>
      </c>
      <c r="E43" s="1471">
        <v>2</v>
      </c>
      <c r="F43" s="1472">
        <v>8</v>
      </c>
      <c r="G43" s="1473" t="s">
        <v>8344</v>
      </c>
      <c r="H43" s="1471">
        <v>3</v>
      </c>
      <c r="I43" s="1471">
        <v>0</v>
      </c>
      <c r="J43" s="1471">
        <v>0</v>
      </c>
      <c r="K43" s="1471">
        <v>0</v>
      </c>
      <c r="L43" s="1471">
        <v>3</v>
      </c>
    </row>
    <row r="44" spans="1:14" s="1743" customFormat="1" ht="12.95" customHeight="1">
      <c r="A44" s="1439" t="s">
        <v>8317</v>
      </c>
      <c r="B44" s="1471">
        <v>4</v>
      </c>
      <c r="C44" s="1471">
        <v>0</v>
      </c>
      <c r="D44" s="1471">
        <v>0</v>
      </c>
      <c r="E44" s="1471">
        <v>1</v>
      </c>
      <c r="F44" s="1472">
        <v>3</v>
      </c>
      <c r="G44" s="1473" t="s">
        <v>8345</v>
      </c>
      <c r="H44" s="1471">
        <v>11</v>
      </c>
      <c r="I44" s="1471">
        <v>0</v>
      </c>
      <c r="J44" s="1471">
        <v>0</v>
      </c>
      <c r="K44" s="1471">
        <v>1</v>
      </c>
      <c r="L44" s="1471">
        <v>10</v>
      </c>
    </row>
    <row r="45" spans="1:14" ht="12.95" customHeight="1">
      <c r="A45" s="1439" t="s">
        <v>4170</v>
      </c>
      <c r="B45" s="1471">
        <v>12</v>
      </c>
      <c r="C45" s="1471">
        <v>0</v>
      </c>
      <c r="D45" s="1471">
        <v>1</v>
      </c>
      <c r="E45" s="1471">
        <v>2</v>
      </c>
      <c r="F45" s="1472">
        <v>9</v>
      </c>
      <c r="G45" s="1473" t="s">
        <v>52</v>
      </c>
      <c r="H45" s="1471">
        <v>20</v>
      </c>
      <c r="I45" s="1471">
        <v>0</v>
      </c>
      <c r="J45" s="1471">
        <v>1</v>
      </c>
      <c r="K45" s="1471">
        <v>3</v>
      </c>
      <c r="L45" s="1471">
        <v>16</v>
      </c>
    </row>
    <row r="46" spans="1:14" ht="12.95" customHeight="1">
      <c r="A46" s="1439" t="s">
        <v>8318</v>
      </c>
      <c r="B46" s="1471">
        <v>17</v>
      </c>
      <c r="C46" s="1471">
        <v>0</v>
      </c>
      <c r="D46" s="1471">
        <v>1</v>
      </c>
      <c r="E46" s="1471">
        <v>3</v>
      </c>
      <c r="F46" s="1472">
        <v>13</v>
      </c>
      <c r="G46" s="1473" t="s">
        <v>4171</v>
      </c>
      <c r="H46" s="1471">
        <v>24</v>
      </c>
      <c r="I46" s="1471">
        <v>0</v>
      </c>
      <c r="J46" s="1471">
        <v>2</v>
      </c>
      <c r="K46" s="1471">
        <v>4</v>
      </c>
      <c r="L46" s="1471">
        <v>18</v>
      </c>
    </row>
    <row r="47" spans="1:14" ht="12.95" customHeight="1">
      <c r="A47" s="1486" t="s">
        <v>8319</v>
      </c>
      <c r="B47" s="1485">
        <v>191</v>
      </c>
      <c r="C47" s="1485">
        <v>2</v>
      </c>
      <c r="D47" s="1485">
        <v>2</v>
      </c>
      <c r="E47" s="1485">
        <v>11</v>
      </c>
      <c r="F47" s="1487">
        <v>176</v>
      </c>
      <c r="G47" s="1473" t="s">
        <v>4172</v>
      </c>
      <c r="H47" s="1471">
        <v>16</v>
      </c>
      <c r="I47" s="1471">
        <v>0</v>
      </c>
      <c r="J47" s="1471">
        <v>1</v>
      </c>
      <c r="K47" s="1471">
        <v>5</v>
      </c>
      <c r="L47" s="1471">
        <v>10</v>
      </c>
    </row>
    <row r="48" spans="1:14" ht="12.95" customHeight="1">
      <c r="A48" s="1439" t="s">
        <v>8320</v>
      </c>
      <c r="B48" s="1471">
        <v>35</v>
      </c>
      <c r="C48" s="1471">
        <v>2</v>
      </c>
      <c r="D48" s="1471">
        <v>0</v>
      </c>
      <c r="E48" s="1471">
        <v>5</v>
      </c>
      <c r="F48" s="1472">
        <v>28</v>
      </c>
      <c r="G48" s="1473" t="s">
        <v>8346</v>
      </c>
      <c r="H48" s="1471">
        <v>27</v>
      </c>
      <c r="I48" s="1471">
        <v>0</v>
      </c>
      <c r="J48" s="1471">
        <v>1</v>
      </c>
      <c r="K48" s="1471">
        <v>5</v>
      </c>
      <c r="L48" s="1471">
        <v>21</v>
      </c>
    </row>
    <row r="49" spans="1:12" ht="12.95" customHeight="1">
      <c r="A49" s="1439" t="s">
        <v>3890</v>
      </c>
      <c r="B49" s="1471">
        <v>14</v>
      </c>
      <c r="C49" s="1471">
        <v>0</v>
      </c>
      <c r="D49" s="1471">
        <v>1</v>
      </c>
      <c r="E49" s="1471">
        <v>2</v>
      </c>
      <c r="F49" s="1472">
        <v>11</v>
      </c>
      <c r="G49" s="1473" t="s">
        <v>8347</v>
      </c>
      <c r="H49" s="1471">
        <v>7</v>
      </c>
      <c r="I49" s="1471">
        <v>0</v>
      </c>
      <c r="J49" s="1471">
        <v>1</v>
      </c>
      <c r="K49" s="1471">
        <v>1</v>
      </c>
      <c r="L49" s="1471">
        <v>5</v>
      </c>
    </row>
    <row r="50" spans="1:12" ht="12.95" customHeight="1">
      <c r="A50" s="1439" t="s">
        <v>4173</v>
      </c>
      <c r="B50" s="1471">
        <v>142</v>
      </c>
      <c r="C50" s="1471">
        <v>0</v>
      </c>
      <c r="D50" s="1471">
        <v>1</v>
      </c>
      <c r="E50" s="1471">
        <v>4</v>
      </c>
      <c r="F50" s="1472">
        <v>137</v>
      </c>
      <c r="G50" s="1473" t="s">
        <v>44</v>
      </c>
      <c r="H50" s="1471">
        <v>22</v>
      </c>
      <c r="I50" s="1471">
        <v>0</v>
      </c>
      <c r="J50" s="1471">
        <v>1</v>
      </c>
      <c r="K50" s="1471">
        <v>6</v>
      </c>
      <c r="L50" s="1471">
        <v>15</v>
      </c>
    </row>
    <row r="51" spans="1:12" ht="12.95" customHeight="1">
      <c r="A51" s="1486" t="s">
        <v>4174</v>
      </c>
      <c r="B51" s="1485">
        <v>468</v>
      </c>
      <c r="C51" s="1485">
        <v>3</v>
      </c>
      <c r="D51" s="1485">
        <v>9</v>
      </c>
      <c r="E51" s="1485">
        <v>75</v>
      </c>
      <c r="F51" s="1487">
        <v>381</v>
      </c>
      <c r="G51" s="1473" t="s">
        <v>4176</v>
      </c>
      <c r="H51" s="1471">
        <v>10</v>
      </c>
      <c r="I51" s="1471">
        <v>0</v>
      </c>
      <c r="J51" s="1471">
        <v>0</v>
      </c>
      <c r="K51" s="1471">
        <v>5</v>
      </c>
      <c r="L51" s="1471">
        <v>5</v>
      </c>
    </row>
    <row r="52" spans="1:12" ht="12.95" customHeight="1">
      <c r="A52" s="1439" t="s">
        <v>4175</v>
      </c>
      <c r="B52" s="1471">
        <v>18</v>
      </c>
      <c r="C52" s="1471">
        <v>1</v>
      </c>
      <c r="D52" s="1471">
        <v>1</v>
      </c>
      <c r="E52" s="1471">
        <v>5</v>
      </c>
      <c r="F52" s="1472">
        <v>11</v>
      </c>
      <c r="G52" s="1473" t="s">
        <v>4177</v>
      </c>
      <c r="H52" s="1471">
        <v>25</v>
      </c>
      <c r="I52" s="1471">
        <v>0</v>
      </c>
      <c r="J52" s="1471">
        <v>1</v>
      </c>
      <c r="K52" s="1471">
        <v>4</v>
      </c>
      <c r="L52" s="1471">
        <v>20</v>
      </c>
    </row>
    <row r="53" spans="1:12" ht="12.95" customHeight="1">
      <c r="A53" s="1439" t="s">
        <v>8321</v>
      </c>
      <c r="B53" s="1471">
        <v>10</v>
      </c>
      <c r="C53" s="1471">
        <v>1</v>
      </c>
      <c r="D53" s="1471">
        <v>0</v>
      </c>
      <c r="E53" s="1471">
        <v>2</v>
      </c>
      <c r="F53" s="1472">
        <v>7</v>
      </c>
      <c r="G53" s="1473" t="s">
        <v>8348</v>
      </c>
      <c r="H53" s="1471">
        <v>55</v>
      </c>
      <c r="I53" s="1471">
        <v>0</v>
      </c>
      <c r="J53" s="1471">
        <v>1</v>
      </c>
      <c r="K53" s="1471">
        <v>14</v>
      </c>
      <c r="L53" s="1471">
        <v>40</v>
      </c>
    </row>
    <row r="54" spans="1:12" s="1743" customFormat="1" ht="12.95" customHeight="1">
      <c r="A54" s="1439" t="s">
        <v>4618</v>
      </c>
      <c r="B54" s="1471">
        <v>27</v>
      </c>
      <c r="C54" s="1471">
        <v>0</v>
      </c>
      <c r="D54" s="1471">
        <v>2</v>
      </c>
      <c r="E54" s="1471">
        <v>5</v>
      </c>
      <c r="F54" s="1472">
        <v>20</v>
      </c>
      <c r="G54" s="1473" t="s">
        <v>8349</v>
      </c>
      <c r="H54" s="1471">
        <v>26</v>
      </c>
      <c r="I54" s="1471">
        <v>0</v>
      </c>
      <c r="J54" s="1471">
        <v>0</v>
      </c>
      <c r="K54" s="1471">
        <v>0</v>
      </c>
      <c r="L54" s="1471">
        <v>26</v>
      </c>
    </row>
    <row r="55" spans="1:12" ht="12.95" customHeight="1">
      <c r="A55" s="1439" t="s">
        <v>4178</v>
      </c>
      <c r="B55" s="1471">
        <v>14</v>
      </c>
      <c r="C55" s="1471">
        <v>0</v>
      </c>
      <c r="D55" s="1471">
        <v>0</v>
      </c>
      <c r="E55" s="1471">
        <v>2</v>
      </c>
      <c r="F55" s="1472">
        <v>12</v>
      </c>
      <c r="G55" s="1473" t="s">
        <v>8350</v>
      </c>
      <c r="H55" s="1471">
        <v>3</v>
      </c>
      <c r="I55" s="1471">
        <v>0</v>
      </c>
      <c r="J55" s="1471">
        <v>0</v>
      </c>
      <c r="K55" s="1471">
        <v>0</v>
      </c>
      <c r="L55" s="1471">
        <v>3</v>
      </c>
    </row>
    <row r="56" spans="1:12" ht="12.95" customHeight="1">
      <c r="A56" s="1439" t="s">
        <v>4179</v>
      </c>
      <c r="B56" s="1471">
        <v>5</v>
      </c>
      <c r="C56" s="1471">
        <v>0</v>
      </c>
      <c r="D56" s="1471">
        <v>0</v>
      </c>
      <c r="E56" s="1471">
        <v>1</v>
      </c>
      <c r="F56" s="1472">
        <v>4</v>
      </c>
      <c r="G56" s="1473" t="s">
        <v>8351</v>
      </c>
      <c r="H56" s="1471">
        <v>11</v>
      </c>
      <c r="I56" s="1471">
        <v>0</v>
      </c>
      <c r="J56" s="1471">
        <v>0</v>
      </c>
      <c r="K56" s="1471">
        <v>0</v>
      </c>
      <c r="L56" s="1471">
        <v>11</v>
      </c>
    </row>
    <row r="57" spans="1:12" ht="12.95" customHeight="1">
      <c r="A57" s="1439" t="s">
        <v>4619</v>
      </c>
      <c r="B57" s="1471">
        <v>60</v>
      </c>
      <c r="C57" s="1471">
        <v>1</v>
      </c>
      <c r="D57" s="1471">
        <v>0</v>
      </c>
      <c r="E57" s="1471">
        <v>12</v>
      </c>
      <c r="F57" s="1472">
        <v>47</v>
      </c>
      <c r="G57" s="1473" t="s">
        <v>8352</v>
      </c>
      <c r="H57" s="1471">
        <v>9</v>
      </c>
      <c r="I57" s="1471">
        <v>0</v>
      </c>
      <c r="J57" s="1471">
        <v>0</v>
      </c>
      <c r="K57" s="1471">
        <v>0</v>
      </c>
      <c r="L57" s="1471">
        <v>9</v>
      </c>
    </row>
    <row r="58" spans="1:12" ht="12.95" customHeight="1">
      <c r="A58" s="1439" t="s">
        <v>4180</v>
      </c>
      <c r="B58" s="1471">
        <v>4</v>
      </c>
      <c r="C58" s="1471">
        <v>0</v>
      </c>
      <c r="D58" s="1471">
        <v>0</v>
      </c>
      <c r="E58" s="1471">
        <v>1</v>
      </c>
      <c r="F58" s="1472">
        <v>3</v>
      </c>
      <c r="G58" s="1484" t="s">
        <v>3731</v>
      </c>
      <c r="H58" s="1485">
        <v>7</v>
      </c>
      <c r="I58" s="1485">
        <v>1</v>
      </c>
      <c r="J58" s="1485">
        <v>0</v>
      </c>
      <c r="K58" s="1485">
        <v>5</v>
      </c>
      <c r="L58" s="1485">
        <v>1</v>
      </c>
    </row>
    <row r="59" spans="1:12" ht="12.95" customHeight="1">
      <c r="A59" s="1439" t="s">
        <v>4181</v>
      </c>
      <c r="B59" s="1471">
        <v>60</v>
      </c>
      <c r="C59" s="1471">
        <v>0</v>
      </c>
      <c r="D59" s="1471">
        <v>1</v>
      </c>
      <c r="E59" s="1471">
        <v>11</v>
      </c>
      <c r="F59" s="1472">
        <v>48</v>
      </c>
      <c r="G59" s="1488" t="s">
        <v>3730</v>
      </c>
      <c r="H59" s="1485">
        <v>8</v>
      </c>
      <c r="I59" s="1485">
        <v>0</v>
      </c>
      <c r="J59" s="1485">
        <v>1</v>
      </c>
      <c r="K59" s="1485">
        <v>1</v>
      </c>
      <c r="L59" s="1485">
        <v>6</v>
      </c>
    </row>
    <row r="60" spans="1:12" ht="12.95" customHeight="1">
      <c r="A60" s="1439" t="s">
        <v>4182</v>
      </c>
      <c r="B60" s="1471">
        <v>60</v>
      </c>
      <c r="C60" s="1471">
        <v>0</v>
      </c>
      <c r="D60" s="1471">
        <v>2</v>
      </c>
      <c r="E60" s="1471">
        <v>9</v>
      </c>
      <c r="F60" s="1472">
        <v>49</v>
      </c>
      <c r="G60" s="2885" t="s">
        <v>3728</v>
      </c>
      <c r="H60" s="1485">
        <v>15</v>
      </c>
      <c r="I60" s="1485">
        <v>2</v>
      </c>
      <c r="J60" s="1485">
        <v>0</v>
      </c>
      <c r="K60" s="1485">
        <v>5</v>
      </c>
      <c r="L60" s="1485">
        <v>8</v>
      </c>
    </row>
    <row r="61" spans="1:12" ht="12.95" customHeight="1">
      <c r="A61" s="1439" t="s">
        <v>4183</v>
      </c>
      <c r="B61" s="1471">
        <v>47</v>
      </c>
      <c r="C61" s="1471">
        <v>0</v>
      </c>
      <c r="D61" s="1471">
        <v>1</v>
      </c>
      <c r="E61" s="1471">
        <v>7</v>
      </c>
      <c r="F61" s="2882">
        <v>39</v>
      </c>
      <c r="G61" s="2884"/>
      <c r="H61" s="2883"/>
      <c r="I61" s="2883"/>
      <c r="J61" s="2883"/>
      <c r="K61" s="2883"/>
      <c r="L61" s="2883"/>
    </row>
    <row r="62" spans="1:12" ht="12.95" customHeight="1">
      <c r="A62" s="1439" t="s">
        <v>3861</v>
      </c>
      <c r="B62" s="1471">
        <v>85</v>
      </c>
      <c r="C62" s="1471">
        <v>0</v>
      </c>
      <c r="D62" s="1471">
        <v>1</v>
      </c>
      <c r="E62" s="1471">
        <v>11</v>
      </c>
      <c r="F62" s="1472">
        <v>73</v>
      </c>
      <c r="G62" s="548"/>
      <c r="H62" s="1429"/>
      <c r="I62" s="1429"/>
      <c r="J62" s="1429"/>
      <c r="K62" s="1429"/>
      <c r="L62" s="1429"/>
    </row>
    <row r="63" spans="1:12" ht="12.95" customHeight="1">
      <c r="A63" s="1439" t="s">
        <v>4184</v>
      </c>
      <c r="B63" s="1471">
        <v>78</v>
      </c>
      <c r="C63" s="1471">
        <v>0</v>
      </c>
      <c r="D63" s="1471">
        <v>1</v>
      </c>
      <c r="E63" s="1471">
        <v>9</v>
      </c>
      <c r="F63" s="1472">
        <v>68</v>
      </c>
      <c r="G63" s="548"/>
      <c r="H63" s="1429"/>
      <c r="I63" s="1429"/>
      <c r="J63" s="1429"/>
      <c r="K63" s="1429"/>
      <c r="L63" s="1429"/>
    </row>
    <row r="64" spans="1:12" ht="12.95" customHeight="1">
      <c r="A64" s="14" t="s">
        <v>8354</v>
      </c>
      <c r="B64" s="1478"/>
      <c r="C64" s="1478"/>
      <c r="D64" s="610"/>
      <c r="E64" s="1478"/>
      <c r="F64" s="14"/>
      <c r="G64" s="548"/>
      <c r="H64" s="1429"/>
      <c r="I64" s="1429"/>
      <c r="J64" s="1429"/>
      <c r="K64" s="1429"/>
      <c r="L64" s="1429"/>
    </row>
    <row r="65" spans="1:12" ht="12.95" customHeight="1">
      <c r="A65" s="14" t="s">
        <v>8355</v>
      </c>
      <c r="B65" s="1478"/>
      <c r="C65" s="1478"/>
      <c r="D65" s="610"/>
      <c r="E65" s="1478"/>
      <c r="F65" s="14"/>
      <c r="G65" s="1227"/>
      <c r="H65" s="1227"/>
      <c r="I65" s="1227"/>
      <c r="J65" s="1227"/>
      <c r="K65" s="1227"/>
      <c r="L65" s="1227"/>
    </row>
    <row r="66" spans="1:12" ht="12.95" customHeight="1">
      <c r="A66" s="14" t="s">
        <v>8760</v>
      </c>
      <c r="B66" s="1478"/>
      <c r="C66" s="1478"/>
      <c r="D66" s="610"/>
      <c r="E66" s="1478"/>
      <c r="F66" s="14"/>
      <c r="G66" s="1227"/>
      <c r="H66" s="1227"/>
      <c r="I66" s="1227"/>
      <c r="J66" s="1227"/>
      <c r="K66" s="1227"/>
      <c r="L66" s="1227"/>
    </row>
    <row r="67" spans="1:12" ht="12.95" customHeight="1">
      <c r="A67" s="14" t="s">
        <v>4185</v>
      </c>
      <c r="B67" s="1478"/>
      <c r="C67" s="1478"/>
      <c r="D67" s="610"/>
      <c r="E67" s="1478"/>
      <c r="F67" s="14"/>
      <c r="G67" s="1341"/>
      <c r="H67" s="1341"/>
      <c r="I67" s="1341"/>
      <c r="J67" s="1341"/>
      <c r="K67" s="1341"/>
      <c r="L67" s="1341"/>
    </row>
    <row r="68" spans="1:12" ht="12" customHeight="1">
      <c r="A68" s="2"/>
      <c r="B68" s="11"/>
      <c r="C68" s="11"/>
      <c r="D68" s="12"/>
      <c r="E68" s="11"/>
      <c r="F68" s="2"/>
      <c r="G68" s="1341"/>
      <c r="H68" s="1341"/>
      <c r="I68" s="1341"/>
      <c r="J68" s="1341"/>
      <c r="K68" s="1341"/>
      <c r="L68" s="1341"/>
    </row>
    <row r="69" spans="1:12" ht="12" customHeight="1"/>
    <row r="70" spans="1:12" ht="12" customHeight="1"/>
    <row r="71" spans="1:12" ht="12" customHeight="1"/>
  </sheetData>
  <mergeCells count="18">
    <mergeCell ref="I8:I9"/>
    <mergeCell ref="J8:J9"/>
    <mergeCell ref="K8:L8"/>
    <mergeCell ref="J3:J4"/>
    <mergeCell ref="K3:L3"/>
    <mergeCell ref="I3:I4"/>
    <mergeCell ref="G8:G9"/>
    <mergeCell ref="H8:H9"/>
    <mergeCell ref="A1:C1"/>
    <mergeCell ref="A2:C2"/>
    <mergeCell ref="G3:G4"/>
    <mergeCell ref="H3:H4"/>
    <mergeCell ref="A3:F4"/>
    <mergeCell ref="A8:A9"/>
    <mergeCell ref="B8:B9"/>
    <mergeCell ref="C8:C9"/>
    <mergeCell ref="D8:D9"/>
    <mergeCell ref="E8:F8"/>
  </mergeCells>
  <phoneticPr fontId="21"/>
  <printOptions horizontalCentered="1"/>
  <pageMargins left="0.78740157480314965" right="0.78740157480314965" top="0.98425196850393704" bottom="0.78740157480314965" header="0.51181102362204722" footer="0.51181102362204722"/>
  <pageSetup paperSize="9" scale="86"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396"/>
  <sheetViews>
    <sheetView view="pageBreakPreview" zoomScaleNormal="140" zoomScaleSheetLayoutView="100" workbookViewId="0">
      <selection sqref="A1:D1"/>
    </sheetView>
  </sheetViews>
  <sheetFormatPr defaultColWidth="1.125" defaultRowHeight="6.75" customHeight="1"/>
  <cols>
    <col min="1" max="13" width="1.125" style="34"/>
    <col min="14" max="14" width="1.125" style="34" customWidth="1"/>
    <col min="15" max="109" width="1.125" style="34"/>
    <col min="110" max="110" width="5.625" style="34" customWidth="1"/>
    <col min="111" max="113" width="10.625" style="34" customWidth="1"/>
    <col min="114" max="114" width="21" style="34" bestFit="1" customWidth="1"/>
    <col min="115" max="144" width="10.625" style="34" customWidth="1"/>
    <col min="145" max="16384" width="1.125" style="34"/>
  </cols>
  <sheetData>
    <row r="1" spans="1:203" s="1308" customFormat="1" ht="20.100000000000001" customHeight="1">
      <c r="A1" s="3112" t="str">
        <f>HYPERLINK("#目次!A1","【目次に戻る】")</f>
        <v>【目次に戻る】</v>
      </c>
      <c r="B1" s="3112"/>
      <c r="C1" s="3112"/>
      <c r="D1" s="3112"/>
      <c r="E1" s="3112"/>
      <c r="F1" s="3112"/>
      <c r="G1" s="3112"/>
      <c r="H1" s="3112"/>
      <c r="I1" s="3112"/>
      <c r="J1" s="3112"/>
      <c r="K1" s="3112"/>
      <c r="L1" s="3112"/>
      <c r="M1" s="3112"/>
      <c r="N1" s="3112"/>
      <c r="O1" s="3112"/>
      <c r="P1" s="3112"/>
      <c r="Q1" s="3112"/>
      <c r="R1" s="3112"/>
      <c r="S1" s="3112"/>
      <c r="T1" s="3112"/>
      <c r="U1" s="3112"/>
      <c r="V1" s="3112"/>
      <c r="W1" s="3112"/>
      <c r="X1" s="3112"/>
      <c r="Y1" s="3112"/>
      <c r="Z1" s="3112"/>
      <c r="AA1" s="3112"/>
      <c r="AB1" s="3112"/>
      <c r="AC1" s="3112"/>
      <c r="AD1" s="3112"/>
      <c r="AE1" s="3112"/>
      <c r="AF1" s="3112"/>
      <c r="AG1" s="3112"/>
      <c r="AH1" s="3112"/>
      <c r="AI1" s="3112"/>
      <c r="AJ1" s="3112"/>
      <c r="AK1" s="3112"/>
      <c r="AL1" s="3112"/>
      <c r="AM1" s="3112"/>
      <c r="AN1" s="3112"/>
      <c r="AO1" s="3112"/>
      <c r="AP1" s="3112"/>
      <c r="AQ1" s="3112"/>
      <c r="AR1" s="3112"/>
      <c r="AS1" s="3112"/>
      <c r="AT1" s="3112"/>
      <c r="AU1" s="3112"/>
      <c r="AV1" s="3112"/>
      <c r="AW1" s="3112"/>
      <c r="AX1" s="3112"/>
      <c r="AY1" s="3112"/>
      <c r="AZ1" s="3112"/>
    </row>
    <row r="2" spans="1:203" s="1308" customFormat="1" ht="20.100000000000001" customHeight="1">
      <c r="A2" s="3112" t="str">
        <f>HYPERLINK("#業務所管課別目次!A1","【業務所管課別目次に戻る】")</f>
        <v>【業務所管課別目次に戻る】</v>
      </c>
      <c r="B2" s="3112"/>
      <c r="C2" s="3112"/>
      <c r="D2" s="3112"/>
      <c r="E2" s="3112"/>
      <c r="F2" s="3112"/>
      <c r="G2" s="3112"/>
      <c r="H2" s="3112"/>
      <c r="I2" s="3112"/>
      <c r="J2" s="3112"/>
      <c r="K2" s="3112"/>
      <c r="L2" s="3112"/>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2"/>
      <c r="AO2" s="3112"/>
      <c r="AP2" s="3112"/>
      <c r="AQ2" s="3112"/>
      <c r="AR2" s="3112"/>
      <c r="AS2" s="3112"/>
      <c r="AT2" s="3112"/>
      <c r="AU2" s="3112"/>
      <c r="AV2" s="3112"/>
      <c r="AW2" s="3112"/>
      <c r="AX2" s="3112"/>
      <c r="AY2" s="3112"/>
      <c r="AZ2" s="3112"/>
    </row>
    <row r="3" spans="1:203" ht="33.75" customHeight="1">
      <c r="A3" s="3118" t="s">
        <v>6524</v>
      </c>
      <c r="B3" s="3118"/>
      <c r="C3" s="3118"/>
      <c r="D3" s="3118"/>
      <c r="E3" s="3118"/>
      <c r="F3" s="3118"/>
      <c r="G3" s="3118"/>
      <c r="H3" s="3118"/>
      <c r="I3" s="3118"/>
      <c r="J3" s="3118"/>
      <c r="K3" s="3118"/>
      <c r="L3" s="3118"/>
      <c r="M3" s="3118"/>
      <c r="N3" s="3118"/>
      <c r="O3" s="3118"/>
      <c r="P3" s="3118"/>
      <c r="Q3" s="3118"/>
      <c r="R3" s="3118"/>
      <c r="S3" s="3118"/>
      <c r="T3" s="3118"/>
      <c r="U3" s="3118"/>
      <c r="V3" s="3118"/>
      <c r="W3" s="3118"/>
      <c r="X3" s="3118"/>
      <c r="Y3" s="3118"/>
      <c r="Z3" s="3118"/>
      <c r="AA3" s="3118"/>
      <c r="AB3" s="3118"/>
      <c r="AC3" s="3118"/>
      <c r="AD3" s="3118"/>
      <c r="AE3" s="3118"/>
      <c r="AF3" s="3118"/>
      <c r="AG3" s="3118"/>
      <c r="AH3" s="3118"/>
      <c r="AI3" s="3118"/>
      <c r="AJ3" s="3118"/>
      <c r="AK3" s="3118"/>
      <c r="AL3" s="3118"/>
      <c r="AM3" s="3119" t="str">
        <f>DJ3</f>
        <v>（令和5年4月1日現在）</v>
      </c>
      <c r="AN3" s="3119"/>
      <c r="AO3" s="3119"/>
      <c r="AP3" s="3119"/>
      <c r="AQ3" s="3119"/>
      <c r="AR3" s="3119"/>
      <c r="AS3" s="3119"/>
      <c r="AT3" s="3119"/>
      <c r="AU3" s="3119"/>
      <c r="AV3" s="3119"/>
      <c r="AW3" s="3119"/>
      <c r="AX3" s="3119"/>
      <c r="AY3" s="3119"/>
      <c r="AZ3" s="3119"/>
      <c r="BA3" s="3119"/>
      <c r="BB3" s="3119"/>
      <c r="BC3" s="3119"/>
      <c r="BD3" s="3119"/>
      <c r="BE3" s="3119"/>
      <c r="BF3" s="3119"/>
      <c r="BG3" s="3119"/>
      <c r="BH3" s="3119"/>
      <c r="BI3" s="3119"/>
      <c r="BJ3" s="1729"/>
      <c r="BK3" s="1729"/>
      <c r="BL3" s="1729"/>
      <c r="BM3" s="1729"/>
      <c r="BN3" s="1729"/>
      <c r="BO3" s="1729"/>
      <c r="BP3" s="1729"/>
      <c r="BQ3" s="1729"/>
      <c r="BR3" s="1729"/>
      <c r="BS3" s="1729"/>
      <c r="BT3" s="1729"/>
      <c r="BU3" s="1729"/>
      <c r="BV3" s="1729"/>
      <c r="BW3" s="1729"/>
      <c r="BX3" s="1729"/>
      <c r="BY3" s="1729"/>
      <c r="BZ3" s="1729"/>
      <c r="CA3" s="1729"/>
      <c r="CB3" s="1729"/>
      <c r="CC3" s="1729"/>
      <c r="CD3" s="1729"/>
      <c r="CE3" s="1729"/>
      <c r="CF3" s="1729"/>
      <c r="CG3" s="1729"/>
      <c r="CH3" s="1729"/>
      <c r="CI3" s="1729"/>
      <c r="CJ3" s="1729"/>
      <c r="CK3" s="1729"/>
      <c r="CL3" s="1729"/>
      <c r="CM3" s="1729"/>
      <c r="CN3" s="1729"/>
      <c r="CO3" s="1729"/>
      <c r="CP3" s="1729"/>
      <c r="CQ3" s="1729"/>
      <c r="CR3" s="1729"/>
      <c r="CS3" s="1729"/>
      <c r="CT3" s="1729"/>
      <c r="CU3" s="1729"/>
      <c r="CV3" s="1729"/>
      <c r="CW3" s="1729"/>
      <c r="CX3" s="1729"/>
      <c r="CY3" s="1729"/>
      <c r="CZ3" s="1729"/>
      <c r="DA3" s="1729"/>
      <c r="DB3" s="1729"/>
      <c r="DC3" s="1729"/>
      <c r="DD3" s="1729"/>
      <c r="DE3" s="1369"/>
      <c r="DF3" s="1349"/>
      <c r="DG3" s="1336" t="s">
        <v>6178</v>
      </c>
      <c r="DH3" s="1752"/>
      <c r="DI3" s="1337" t="s">
        <v>6118</v>
      </c>
      <c r="DJ3" s="1856" t="str">
        <f>設定!$B$14</f>
        <v>（令和5年4月1日現在）</v>
      </c>
      <c r="DK3" s="1337" t="s">
        <v>6119</v>
      </c>
      <c r="DL3" s="1899" t="s">
        <v>6525</v>
      </c>
      <c r="DM3" s="2160" t="str">
        <f>HYPERLINK("#'["&amp;設定!$A$22&amp;"]"&amp;DL3&amp;"'!A1","統計表リンク")</f>
        <v>統計表リンク</v>
      </c>
      <c r="DN3" s="1349"/>
      <c r="DO3" s="1349"/>
      <c r="DP3" s="1349"/>
      <c r="DQ3" s="1349"/>
      <c r="DR3" s="1349"/>
      <c r="DS3" s="1349"/>
      <c r="DT3" s="1349"/>
      <c r="DU3" s="1349"/>
      <c r="DV3" s="1349"/>
      <c r="DW3" s="1349"/>
      <c r="DX3" s="1349"/>
      <c r="DY3" s="1349"/>
      <c r="DZ3" s="1349"/>
      <c r="EA3" s="1349"/>
      <c r="EB3" s="1349"/>
      <c r="EC3" s="1349"/>
      <c r="ED3" s="1349"/>
      <c r="EE3" s="1349"/>
      <c r="EF3" s="1349"/>
      <c r="EG3" s="1349"/>
      <c r="EH3" s="1349"/>
      <c r="EI3" s="1349"/>
      <c r="EJ3" s="1349"/>
      <c r="EK3" s="1349"/>
      <c r="EL3" s="1349"/>
      <c r="EM3" s="1349"/>
      <c r="EN3" s="1349"/>
      <c r="EO3" s="1349"/>
      <c r="EP3" s="1349"/>
      <c r="EQ3" s="1349"/>
      <c r="ER3" s="1349"/>
      <c r="ES3" s="1349"/>
      <c r="ET3" s="1349"/>
      <c r="EU3" s="1349"/>
      <c r="EV3" s="1349"/>
      <c r="EW3" s="1349"/>
      <c r="EX3" s="1349"/>
      <c r="EY3" s="1349"/>
      <c r="EZ3" s="1349"/>
      <c r="FA3" s="1349"/>
      <c r="FB3" s="1349"/>
      <c r="FC3" s="1349"/>
      <c r="FD3" s="1349"/>
      <c r="FE3" s="1349"/>
      <c r="FF3" s="1349"/>
      <c r="FG3" s="1349"/>
      <c r="FH3" s="1349"/>
      <c r="FI3" s="1349"/>
      <c r="FJ3" s="1349"/>
      <c r="FK3" s="1349"/>
      <c r="FL3" s="1349"/>
      <c r="FM3" s="1349"/>
      <c r="FN3" s="1349"/>
      <c r="FO3" s="1349"/>
      <c r="FP3" s="1349"/>
      <c r="FQ3" s="1349"/>
      <c r="FR3" s="1349"/>
      <c r="FS3" s="1349"/>
      <c r="FT3" s="1349"/>
      <c r="FU3" s="1349"/>
      <c r="FV3" s="1349"/>
      <c r="FW3" s="1349"/>
      <c r="FX3" s="1349"/>
      <c r="FY3" s="1349"/>
      <c r="FZ3" s="1349"/>
      <c r="GA3" s="1349"/>
      <c r="GB3" s="1349"/>
      <c r="GC3" s="1349"/>
      <c r="GD3" s="1349"/>
      <c r="GE3" s="1349"/>
      <c r="GF3" s="1349"/>
      <c r="GG3" s="1349"/>
      <c r="GH3" s="1349"/>
      <c r="GI3" s="1349"/>
      <c r="GJ3" s="1349"/>
      <c r="GK3" s="1349"/>
      <c r="GL3" s="1349"/>
      <c r="GM3" s="1349"/>
      <c r="GN3" s="1349"/>
      <c r="GO3" s="1349"/>
      <c r="GP3" s="1349"/>
      <c r="GQ3" s="1349"/>
      <c r="GR3" s="1349"/>
      <c r="GS3" s="1349"/>
      <c r="GT3" s="1349"/>
      <c r="GU3" s="1349"/>
    </row>
    <row r="4" spans="1:203" ht="6.75" customHeight="1">
      <c r="A4" s="1370"/>
      <c r="B4" s="1370"/>
      <c r="C4" s="1370"/>
      <c r="D4" s="1370"/>
      <c r="E4" s="1370"/>
      <c r="F4" s="1370"/>
      <c r="G4" s="1370"/>
      <c r="H4" s="1370"/>
      <c r="I4" s="1370"/>
      <c r="J4" s="1370"/>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c r="BB4" s="1370"/>
      <c r="BC4" s="1370"/>
      <c r="BD4" s="1370"/>
      <c r="BE4" s="1370"/>
      <c r="BF4" s="1370"/>
      <c r="BG4" s="1370"/>
      <c r="BH4" s="1370"/>
      <c r="BI4" s="1370"/>
      <c r="BJ4" s="1370"/>
      <c r="BK4" s="1370"/>
      <c r="BL4" s="1370"/>
      <c r="BM4" s="1370"/>
      <c r="BN4" s="1370"/>
      <c r="BO4" s="1370"/>
      <c r="BP4" s="1370"/>
      <c r="BQ4" s="1370"/>
      <c r="BR4" s="1370"/>
      <c r="BS4" s="1370"/>
      <c r="BT4" s="1370"/>
      <c r="BU4" s="1370"/>
      <c r="BV4" s="1370"/>
      <c r="BW4" s="1370"/>
      <c r="BX4" s="1370"/>
      <c r="BY4" s="1370"/>
      <c r="BZ4" s="1370"/>
      <c r="CA4" s="1370"/>
      <c r="CB4" s="1370"/>
      <c r="CC4" s="1370"/>
      <c r="CD4" s="1370"/>
      <c r="CE4" s="1370"/>
      <c r="CF4" s="1370"/>
      <c r="CG4" s="1370"/>
      <c r="CH4" s="1370"/>
      <c r="CI4" s="1370"/>
      <c r="CJ4" s="1370"/>
      <c r="CK4" s="1370"/>
      <c r="CL4" s="1370"/>
      <c r="CM4" s="1370"/>
      <c r="CN4" s="1370"/>
      <c r="CO4" s="1370"/>
      <c r="CP4" s="1370"/>
      <c r="CQ4" s="1370"/>
      <c r="CR4" s="1370"/>
      <c r="CS4" s="1370"/>
      <c r="CT4" s="1370"/>
      <c r="CU4" s="1370"/>
      <c r="CV4" s="1370"/>
      <c r="CW4" s="1370"/>
      <c r="CX4" s="1370"/>
      <c r="CY4" s="1370"/>
      <c r="CZ4" s="1370"/>
      <c r="DA4" s="1370"/>
      <c r="DB4" s="1370"/>
      <c r="DC4" s="1370"/>
      <c r="DD4" s="1370"/>
      <c r="DE4" s="1370"/>
      <c r="DF4" s="1349"/>
      <c r="DG4" s="1349"/>
      <c r="DH4" s="1349"/>
      <c r="DI4" s="1349"/>
      <c r="DJ4" s="1349"/>
      <c r="DK4" s="1349"/>
      <c r="DL4" s="1349"/>
      <c r="DM4" s="1349"/>
      <c r="DN4" s="1349"/>
      <c r="DO4" s="1349"/>
      <c r="DP4" s="1349"/>
      <c r="DQ4" s="1349"/>
      <c r="DR4" s="1349"/>
      <c r="DS4" s="1349"/>
      <c r="DT4" s="1349"/>
      <c r="DU4" s="1349"/>
      <c r="DV4" s="1349"/>
      <c r="DW4" s="1349"/>
      <c r="DX4" s="1349"/>
      <c r="DY4" s="1349"/>
      <c r="DZ4" s="1349"/>
      <c r="EA4" s="1349"/>
      <c r="EB4" s="1349"/>
      <c r="EC4" s="1349"/>
      <c r="ED4" s="1349"/>
      <c r="EE4" s="1349"/>
      <c r="EF4" s="1349"/>
      <c r="EG4" s="1349"/>
      <c r="EH4" s="1349"/>
      <c r="EI4" s="1349"/>
      <c r="EJ4" s="1349"/>
      <c r="EK4" s="1349"/>
      <c r="EL4" s="1349"/>
      <c r="EM4" s="1349"/>
      <c r="EN4" s="1349"/>
      <c r="EO4" s="1349"/>
      <c r="EP4" s="1349"/>
      <c r="EQ4" s="1349"/>
      <c r="ER4" s="1349"/>
      <c r="ES4" s="1349"/>
      <c r="ET4" s="1349"/>
      <c r="EU4" s="1349"/>
      <c r="EV4" s="1349"/>
      <c r="EW4" s="1349"/>
      <c r="EX4" s="1349"/>
      <c r="EY4" s="1349"/>
      <c r="EZ4" s="1349"/>
      <c r="FA4" s="1349"/>
      <c r="FB4" s="1349"/>
      <c r="FC4" s="1349"/>
      <c r="FD4" s="1349"/>
      <c r="FE4" s="1349"/>
      <c r="FF4" s="1349"/>
      <c r="FG4" s="1349"/>
      <c r="FH4" s="1349"/>
      <c r="FI4" s="1349"/>
      <c r="FJ4" s="1349"/>
      <c r="FK4" s="1349"/>
      <c r="FL4" s="1349"/>
      <c r="FM4" s="1349"/>
      <c r="FN4" s="1349"/>
      <c r="FO4" s="1349"/>
      <c r="FP4" s="1349"/>
      <c r="FQ4" s="1349"/>
      <c r="FR4" s="1349"/>
      <c r="FS4" s="1349"/>
      <c r="FT4" s="1349"/>
      <c r="FU4" s="1349"/>
      <c r="FV4" s="1349"/>
      <c r="FW4" s="1349"/>
      <c r="FX4" s="1349"/>
      <c r="FY4" s="1349"/>
      <c r="FZ4" s="1349"/>
      <c r="GA4" s="1349"/>
      <c r="GB4" s="1349"/>
      <c r="GC4" s="1349"/>
      <c r="GD4" s="1349"/>
      <c r="GE4" s="1349"/>
      <c r="GF4" s="1349"/>
      <c r="GG4" s="1349"/>
      <c r="GH4" s="1349"/>
      <c r="GI4" s="1349"/>
      <c r="GJ4" s="1349"/>
      <c r="GK4" s="1349"/>
      <c r="GL4" s="1349"/>
      <c r="GM4" s="1349"/>
      <c r="GN4" s="1349"/>
    </row>
    <row r="5" spans="1:203" ht="6.75" customHeight="1">
      <c r="A5" s="1372"/>
      <c r="B5" s="1372"/>
      <c r="C5" s="1372"/>
      <c r="D5" s="1372"/>
      <c r="E5" s="1372"/>
      <c r="F5" s="1372"/>
      <c r="G5" s="1372"/>
      <c r="H5" s="1372"/>
      <c r="I5" s="1372"/>
      <c r="J5" s="1372"/>
      <c r="K5" s="1372"/>
      <c r="L5" s="1372"/>
      <c r="M5" s="1372"/>
      <c r="N5" s="1372"/>
      <c r="O5" s="1372"/>
      <c r="P5" s="1372"/>
      <c r="Q5" s="1372"/>
      <c r="R5" s="1372"/>
      <c r="S5" s="1372"/>
      <c r="T5" s="1372"/>
      <c r="U5" s="1372"/>
      <c r="V5" s="1372"/>
      <c r="W5" s="1372"/>
      <c r="X5" s="1372"/>
      <c r="Y5" s="1372"/>
      <c r="Z5" s="1372"/>
      <c r="AA5" s="1372"/>
      <c r="AB5" s="1372"/>
      <c r="AC5" s="1372"/>
      <c r="AD5" s="1372"/>
      <c r="AE5" s="1372"/>
      <c r="AF5" s="1372"/>
      <c r="AG5" s="1372"/>
      <c r="AH5" s="1372"/>
      <c r="AI5" s="1372"/>
      <c r="AJ5" s="1372"/>
      <c r="AK5" s="1372"/>
      <c r="AL5" s="1372"/>
      <c r="AM5" s="1372"/>
      <c r="AN5" s="1372"/>
      <c r="AO5" s="1372"/>
      <c r="AP5" s="1372"/>
      <c r="AQ5" s="1372"/>
      <c r="AR5" s="1372"/>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c r="BP5" s="1372"/>
      <c r="BQ5" s="1372"/>
      <c r="BR5" s="1372"/>
      <c r="BS5" s="1372"/>
      <c r="BT5" s="1372"/>
      <c r="BU5" s="1372"/>
      <c r="BV5" s="1372"/>
      <c r="BW5" s="1372"/>
      <c r="BX5" s="1372"/>
      <c r="BY5" s="1372"/>
      <c r="BZ5" s="1372"/>
      <c r="CA5" s="1372"/>
      <c r="CB5" s="1372"/>
      <c r="CC5" s="1372"/>
      <c r="CD5" s="1372"/>
      <c r="CE5" s="1372"/>
      <c r="CF5" s="1372"/>
      <c r="CG5" s="1372"/>
      <c r="CH5" s="1372"/>
      <c r="CI5" s="1372"/>
      <c r="CJ5" s="1372"/>
      <c r="CK5" s="1372"/>
      <c r="CL5" s="1372"/>
      <c r="CM5" s="1372"/>
      <c r="CN5" s="1372"/>
      <c r="CO5" s="1372"/>
      <c r="CP5" s="1372"/>
      <c r="CQ5" s="1372"/>
      <c r="CR5" s="1372"/>
      <c r="CS5" s="1372"/>
      <c r="CT5" s="1372"/>
      <c r="CU5" s="1372"/>
      <c r="CV5" s="1372"/>
      <c r="CW5" s="1372"/>
      <c r="CX5" s="1372"/>
      <c r="CY5" s="1372"/>
      <c r="CZ5" s="1372"/>
      <c r="DA5" s="1372"/>
      <c r="DB5" s="1372"/>
      <c r="DC5" s="1372"/>
      <c r="DD5" s="1372"/>
      <c r="DE5" s="1372"/>
      <c r="DF5" s="1349"/>
      <c r="DG5" s="1349"/>
      <c r="DH5" s="1349"/>
      <c r="DI5" s="1349"/>
      <c r="DJ5" s="1349"/>
      <c r="DK5" s="1349"/>
      <c r="DL5" s="1349"/>
      <c r="DM5" s="1349"/>
      <c r="DN5" s="1349"/>
      <c r="DO5" s="1349"/>
      <c r="DP5" s="1349"/>
      <c r="DQ5" s="1349"/>
      <c r="DR5" s="1349"/>
      <c r="DS5" s="1349"/>
      <c r="DT5" s="1349"/>
      <c r="DU5" s="1349"/>
      <c r="DV5" s="1349"/>
      <c r="DW5" s="1349"/>
      <c r="DX5" s="1349"/>
      <c r="DY5" s="1349"/>
      <c r="DZ5" s="1349"/>
      <c r="EA5" s="1349"/>
      <c r="EB5" s="1349"/>
      <c r="EC5" s="1349"/>
      <c r="ED5" s="1349"/>
      <c r="EE5" s="1349"/>
      <c r="EF5" s="1349"/>
      <c r="EG5" s="1349"/>
      <c r="EH5" s="1349"/>
      <c r="EI5" s="1349"/>
      <c r="EJ5" s="1349"/>
      <c r="EK5" s="1349"/>
      <c r="EL5" s="1349"/>
      <c r="EM5" s="1349"/>
      <c r="EN5" s="1349"/>
      <c r="EO5" s="1349"/>
      <c r="EP5" s="1349"/>
      <c r="EQ5" s="1349"/>
      <c r="ER5" s="1349"/>
      <c r="ES5" s="1349"/>
      <c r="ET5" s="1349"/>
      <c r="EU5" s="1349"/>
      <c r="EV5" s="1349"/>
      <c r="EW5" s="1349"/>
      <c r="EX5" s="1349"/>
      <c r="EY5" s="1349"/>
      <c r="EZ5" s="1349"/>
      <c r="FA5" s="1349"/>
      <c r="FB5" s="1349"/>
      <c r="FC5" s="1349"/>
      <c r="FD5" s="1349"/>
      <c r="FE5" s="1349"/>
      <c r="FF5" s="1349"/>
      <c r="FG5" s="1349"/>
      <c r="FH5" s="1349"/>
      <c r="FI5" s="1349"/>
      <c r="FJ5" s="1349"/>
      <c r="FK5" s="1349"/>
      <c r="FL5" s="1349"/>
      <c r="FM5" s="1349"/>
      <c r="FN5" s="1349"/>
      <c r="FO5" s="1349"/>
      <c r="FP5" s="1349"/>
      <c r="FQ5" s="1349"/>
      <c r="FR5" s="1349"/>
      <c r="FS5" s="1349"/>
      <c r="FT5" s="1349"/>
      <c r="FU5" s="1349"/>
      <c r="FV5" s="1349"/>
      <c r="FW5" s="1349"/>
      <c r="FX5" s="1349"/>
      <c r="FY5" s="1349"/>
      <c r="FZ5" s="1349"/>
      <c r="GA5" s="1349"/>
      <c r="GB5" s="1349"/>
      <c r="GC5" s="1349"/>
      <c r="GD5" s="1349"/>
      <c r="GE5" s="1349"/>
      <c r="GF5" s="1349"/>
      <c r="GG5" s="1349"/>
      <c r="GH5" s="1349"/>
      <c r="GI5" s="1349"/>
      <c r="GJ5" s="1349"/>
      <c r="GK5" s="1349"/>
      <c r="GL5" s="1349"/>
      <c r="GM5" s="1349"/>
      <c r="GN5" s="1349"/>
    </row>
    <row r="6" spans="1:203" ht="6.75" customHeight="1">
      <c r="A6" s="2564"/>
      <c r="B6" s="3103" t="s">
        <v>302</v>
      </c>
      <c r="C6" s="3103"/>
      <c r="D6" s="3103"/>
      <c r="E6" s="3103"/>
      <c r="F6" s="3103"/>
      <c r="G6" s="2675"/>
      <c r="H6" s="2622"/>
      <c r="I6" s="3113" t="s">
        <v>301</v>
      </c>
      <c r="J6" s="3113"/>
      <c r="K6" s="3113"/>
      <c r="L6" s="3113"/>
      <c r="M6" s="3113"/>
      <c r="N6" s="3113"/>
      <c r="O6" s="3113"/>
      <c r="P6" s="3113"/>
      <c r="Q6" s="3113"/>
      <c r="R6" s="2622"/>
      <c r="S6" s="2622"/>
      <c r="T6" s="2622"/>
      <c r="U6" s="2622"/>
      <c r="V6" s="2564"/>
      <c r="W6" s="3114" t="s">
        <v>300</v>
      </c>
      <c r="X6" s="3114"/>
      <c r="Y6" s="3114"/>
      <c r="Z6" s="3114"/>
      <c r="AA6" s="3114"/>
      <c r="AB6" s="3114"/>
      <c r="AC6" s="3114"/>
      <c r="AD6" s="3114"/>
      <c r="AE6" s="3114"/>
      <c r="AF6" s="3103"/>
      <c r="AG6" s="2670"/>
      <c r="AH6" s="2670"/>
      <c r="AI6" s="2670"/>
      <c r="AJ6" s="2670"/>
      <c r="AK6" s="2670"/>
      <c r="AL6" s="2565"/>
      <c r="AM6" s="2566"/>
      <c r="AN6" s="3104" t="s">
        <v>299</v>
      </c>
      <c r="AO6" s="3104"/>
      <c r="AP6" s="3104"/>
      <c r="AQ6" s="3104"/>
      <c r="AR6" s="3104"/>
      <c r="AS6" s="3104"/>
      <c r="AT6" s="3104"/>
      <c r="AU6" s="3104"/>
      <c r="AV6" s="3104"/>
      <c r="AW6" s="3104"/>
      <c r="AX6" s="2676"/>
      <c r="AY6" s="2622"/>
      <c r="AZ6" s="2622"/>
      <c r="BA6" s="2622"/>
      <c r="BB6" s="2622"/>
      <c r="BC6" s="2564"/>
      <c r="BD6" s="3104" t="s">
        <v>4194</v>
      </c>
      <c r="BE6" s="3104"/>
      <c r="BF6" s="3104"/>
      <c r="BG6" s="3104"/>
      <c r="BH6" s="3104"/>
      <c r="BI6" s="3104"/>
      <c r="BJ6" s="3104"/>
      <c r="BK6" s="3104"/>
      <c r="BL6" s="3104"/>
      <c r="BM6" s="3104"/>
      <c r="BN6" s="3104"/>
      <c r="BO6" s="3104"/>
      <c r="BP6" s="3104"/>
      <c r="BQ6" s="3104"/>
      <c r="BR6" s="3104"/>
      <c r="BS6" s="3104"/>
      <c r="BT6" s="3104"/>
      <c r="BU6" s="3104"/>
      <c r="BV6" s="3104"/>
      <c r="BW6" s="3104"/>
      <c r="BX6" s="3104"/>
      <c r="BY6" s="3104"/>
      <c r="BZ6" s="3104"/>
      <c r="CA6" s="3104"/>
      <c r="CB6" s="3104"/>
      <c r="CC6" s="3104"/>
      <c r="CD6" s="3104"/>
      <c r="CE6" s="3104"/>
      <c r="CF6" s="3104"/>
      <c r="CG6" s="3104"/>
      <c r="CH6" s="3104"/>
      <c r="CI6" s="3104"/>
      <c r="CJ6" s="3104"/>
      <c r="CK6" s="3104"/>
      <c r="CL6" s="3104"/>
      <c r="CM6" s="3104"/>
      <c r="CN6" s="3104"/>
      <c r="CO6" s="3104"/>
      <c r="CP6" s="3104"/>
      <c r="CQ6" s="3104"/>
      <c r="CR6" s="3104"/>
      <c r="CS6" s="3104"/>
      <c r="CT6" s="3104"/>
      <c r="CU6" s="3104"/>
      <c r="CV6" s="3104"/>
      <c r="CW6" s="3104"/>
      <c r="CX6" s="3104"/>
      <c r="CY6" s="3104"/>
      <c r="CZ6" s="3104"/>
      <c r="DA6" s="3104"/>
      <c r="DB6" s="3104"/>
      <c r="DC6" s="3104"/>
      <c r="DD6" s="3104"/>
      <c r="DE6" s="2567"/>
      <c r="DF6" s="1349"/>
      <c r="DG6" s="1349"/>
      <c r="DH6" s="1349"/>
      <c r="DI6" s="1349"/>
      <c r="DJ6" s="1349"/>
      <c r="DK6" s="1349"/>
      <c r="DL6" s="1349"/>
      <c r="DM6" s="1349"/>
      <c r="DN6" s="1349"/>
      <c r="DO6" s="1349"/>
      <c r="DP6" s="1349"/>
      <c r="DQ6" s="1349"/>
      <c r="DR6" s="1349"/>
      <c r="DS6" s="1349"/>
      <c r="DT6" s="1349"/>
      <c r="DU6" s="1349"/>
      <c r="DV6" s="1349"/>
      <c r="DW6" s="1349"/>
      <c r="DX6" s="1349"/>
      <c r="DY6" s="1349"/>
      <c r="DZ6" s="1349"/>
      <c r="EA6" s="1349"/>
      <c r="EB6" s="1349"/>
      <c r="EC6" s="1349"/>
      <c r="ED6" s="1349"/>
      <c r="EE6" s="1349"/>
      <c r="EF6" s="1349"/>
      <c r="EG6" s="1349"/>
      <c r="EH6" s="1349"/>
      <c r="EI6" s="1349"/>
      <c r="EJ6" s="1349"/>
      <c r="EK6" s="1349"/>
      <c r="EL6" s="1349"/>
      <c r="EM6" s="1349"/>
      <c r="EN6" s="1349"/>
      <c r="EO6" s="1349"/>
      <c r="EP6" s="1349"/>
      <c r="EQ6" s="1349"/>
      <c r="ER6" s="1349"/>
      <c r="ES6" s="1349"/>
      <c r="ET6" s="1349"/>
      <c r="EU6" s="1349"/>
      <c r="EV6" s="1349"/>
      <c r="EW6" s="1349"/>
      <c r="EX6" s="1349"/>
      <c r="EY6" s="1349"/>
      <c r="EZ6" s="1349"/>
      <c r="FA6" s="1349"/>
      <c r="FB6" s="1349"/>
      <c r="FC6" s="1349"/>
      <c r="FD6" s="1349"/>
      <c r="FE6" s="1349"/>
      <c r="FF6" s="1349"/>
      <c r="FG6" s="1349"/>
      <c r="FH6" s="1349"/>
      <c r="FI6" s="1349"/>
      <c r="FJ6" s="1349"/>
      <c r="FK6" s="1349"/>
      <c r="FL6" s="1349"/>
      <c r="FM6" s="1349"/>
      <c r="FN6" s="1349"/>
      <c r="FO6" s="1349"/>
      <c r="FP6" s="1349"/>
      <c r="FQ6" s="1349"/>
      <c r="FR6" s="1349"/>
      <c r="FS6" s="1349"/>
      <c r="FT6" s="1349"/>
      <c r="FU6" s="1349"/>
      <c r="FV6" s="1349"/>
      <c r="FW6" s="1349"/>
      <c r="FX6" s="1349"/>
      <c r="FY6" s="1349"/>
      <c r="FZ6" s="1349"/>
      <c r="GA6" s="1349"/>
      <c r="GB6" s="1349"/>
      <c r="GC6" s="1349"/>
      <c r="GD6" s="1349"/>
      <c r="GE6" s="1349"/>
      <c r="GF6" s="1349"/>
      <c r="GG6" s="1349"/>
      <c r="GH6" s="1349"/>
      <c r="GI6" s="1349"/>
      <c r="GJ6" s="1349"/>
      <c r="GK6" s="1349"/>
      <c r="GL6" s="1349"/>
      <c r="GM6" s="1349"/>
      <c r="GN6" s="1349"/>
    </row>
    <row r="7" spans="1:203" ht="6.75" customHeight="1">
      <c r="A7" s="2564"/>
      <c r="B7" s="3103"/>
      <c r="C7" s="3103"/>
      <c r="D7" s="3103"/>
      <c r="E7" s="3103"/>
      <c r="F7" s="3103"/>
      <c r="G7" s="2568"/>
      <c r="H7" s="2569"/>
      <c r="I7" s="3113"/>
      <c r="J7" s="3113"/>
      <c r="K7" s="3113"/>
      <c r="L7" s="3113"/>
      <c r="M7" s="3113"/>
      <c r="N7" s="3113"/>
      <c r="O7" s="3113"/>
      <c r="P7" s="3113"/>
      <c r="Q7" s="3113"/>
      <c r="R7" s="2564"/>
      <c r="S7" s="2564"/>
      <c r="T7" s="2570"/>
      <c r="U7" s="2571"/>
      <c r="V7" s="2564"/>
      <c r="W7" s="3114"/>
      <c r="X7" s="3114"/>
      <c r="Y7" s="3114"/>
      <c r="Z7" s="3114"/>
      <c r="AA7" s="3114"/>
      <c r="AB7" s="3114"/>
      <c r="AC7" s="3114"/>
      <c r="AD7" s="3114"/>
      <c r="AE7" s="3114"/>
      <c r="AF7" s="3103"/>
      <c r="AG7" s="2565"/>
      <c r="AH7" s="2565"/>
      <c r="AI7" s="2565"/>
      <c r="AJ7" s="2567"/>
      <c r="AK7" s="2572"/>
      <c r="AL7" s="2573"/>
      <c r="AM7" s="2566"/>
      <c r="AN7" s="3104"/>
      <c r="AO7" s="3104"/>
      <c r="AP7" s="3104"/>
      <c r="AQ7" s="3104"/>
      <c r="AR7" s="3104"/>
      <c r="AS7" s="3104"/>
      <c r="AT7" s="3104"/>
      <c r="AU7" s="3104"/>
      <c r="AV7" s="3104"/>
      <c r="AW7" s="3104"/>
      <c r="AX7" s="2574"/>
      <c r="AY7" s="2564"/>
      <c r="AZ7" s="2564"/>
      <c r="BA7" s="2564"/>
      <c r="BB7" s="2564"/>
      <c r="BC7" s="2567"/>
      <c r="BD7" s="3104"/>
      <c r="BE7" s="3104"/>
      <c r="BF7" s="3104"/>
      <c r="BG7" s="3104"/>
      <c r="BH7" s="3104"/>
      <c r="BI7" s="3104"/>
      <c r="BJ7" s="3104"/>
      <c r="BK7" s="3104"/>
      <c r="BL7" s="3104"/>
      <c r="BM7" s="3104"/>
      <c r="BN7" s="3104"/>
      <c r="BO7" s="3104"/>
      <c r="BP7" s="3104"/>
      <c r="BQ7" s="3104"/>
      <c r="BR7" s="3104"/>
      <c r="BS7" s="3104"/>
      <c r="BT7" s="3104"/>
      <c r="BU7" s="3104"/>
      <c r="BV7" s="3104"/>
      <c r="BW7" s="3104"/>
      <c r="BX7" s="3104"/>
      <c r="BY7" s="3104"/>
      <c r="BZ7" s="3104"/>
      <c r="CA7" s="3104"/>
      <c r="CB7" s="3104"/>
      <c r="CC7" s="3104"/>
      <c r="CD7" s="3104"/>
      <c r="CE7" s="3104"/>
      <c r="CF7" s="3104"/>
      <c r="CG7" s="3104"/>
      <c r="CH7" s="3104"/>
      <c r="CI7" s="3104"/>
      <c r="CJ7" s="3104"/>
      <c r="CK7" s="3104"/>
      <c r="CL7" s="3104"/>
      <c r="CM7" s="3104"/>
      <c r="CN7" s="3104"/>
      <c r="CO7" s="3104"/>
      <c r="CP7" s="3104"/>
      <c r="CQ7" s="3104"/>
      <c r="CR7" s="3104"/>
      <c r="CS7" s="3104"/>
      <c r="CT7" s="3104"/>
      <c r="CU7" s="3104"/>
      <c r="CV7" s="3104"/>
      <c r="CW7" s="3104"/>
      <c r="CX7" s="3104"/>
      <c r="CY7" s="3104"/>
      <c r="CZ7" s="3104"/>
      <c r="DA7" s="3104"/>
      <c r="DB7" s="3104"/>
      <c r="DC7" s="3104"/>
      <c r="DD7" s="3104"/>
      <c r="DE7" s="2567"/>
      <c r="DF7" s="1349"/>
      <c r="DG7" s="1349"/>
      <c r="DH7" s="1349"/>
      <c r="DI7" s="1349"/>
      <c r="DJ7" s="1349"/>
      <c r="DK7" s="1349"/>
      <c r="DL7" s="1349"/>
      <c r="DM7" s="1349"/>
      <c r="DN7" s="1349"/>
      <c r="DO7" s="1349"/>
      <c r="DP7" s="1349"/>
      <c r="DQ7" s="1349"/>
      <c r="DR7" s="1349"/>
      <c r="DS7" s="1349"/>
      <c r="DT7" s="1349"/>
      <c r="DU7" s="1349"/>
      <c r="DV7" s="1349"/>
      <c r="DW7" s="1349"/>
      <c r="DX7" s="1349"/>
      <c r="DY7" s="1349"/>
      <c r="DZ7" s="1349"/>
      <c r="EA7" s="1349"/>
      <c r="EB7" s="1349"/>
      <c r="EC7" s="1349"/>
      <c r="ED7" s="1349"/>
      <c r="EE7" s="1349"/>
      <c r="EF7" s="1349"/>
      <c r="EG7" s="1349"/>
      <c r="EH7" s="1349"/>
      <c r="EI7" s="1349"/>
      <c r="EJ7" s="1349"/>
      <c r="EK7" s="1349"/>
      <c r="EL7" s="1349"/>
      <c r="EM7" s="1349"/>
      <c r="EN7" s="1349"/>
      <c r="EO7" s="1349"/>
      <c r="EP7" s="1349"/>
      <c r="EQ7" s="1349"/>
      <c r="ER7" s="1349"/>
      <c r="ES7" s="1349"/>
      <c r="ET7" s="1349"/>
      <c r="EU7" s="1349"/>
      <c r="EV7" s="1349"/>
      <c r="EW7" s="1349"/>
      <c r="EX7" s="1349"/>
      <c r="EY7" s="1349"/>
      <c r="EZ7" s="1349"/>
      <c r="FA7" s="1349"/>
      <c r="FB7" s="1349"/>
      <c r="FC7" s="1349"/>
      <c r="FD7" s="1349"/>
      <c r="FE7" s="1349"/>
      <c r="FF7" s="1349"/>
      <c r="FG7" s="1349"/>
      <c r="FH7" s="1349"/>
      <c r="FI7" s="1349"/>
      <c r="FJ7" s="1349"/>
      <c r="FK7" s="1349"/>
      <c r="FL7" s="1349"/>
      <c r="FM7" s="1349"/>
      <c r="FN7" s="1349"/>
      <c r="FO7" s="1349"/>
      <c r="FP7" s="1349"/>
      <c r="FQ7" s="1349"/>
      <c r="FR7" s="1349"/>
      <c r="FS7" s="1349"/>
      <c r="FT7" s="1349"/>
      <c r="FU7" s="1349"/>
      <c r="FV7" s="1349"/>
      <c r="FW7" s="1349"/>
      <c r="FX7" s="1349"/>
      <c r="FY7" s="1349"/>
      <c r="FZ7" s="1349"/>
      <c r="GA7" s="1349"/>
      <c r="GB7" s="1349"/>
      <c r="GC7" s="1349"/>
      <c r="GD7" s="1349"/>
      <c r="GE7" s="1349"/>
      <c r="GF7" s="1349"/>
      <c r="GG7" s="1349"/>
      <c r="GH7" s="1349"/>
      <c r="GI7" s="1349"/>
      <c r="GJ7" s="1349"/>
      <c r="GK7" s="1349"/>
      <c r="GL7" s="1349"/>
      <c r="GM7" s="1349"/>
      <c r="GN7" s="1349"/>
    </row>
    <row r="8" spans="1:203" ht="6.75" customHeight="1">
      <c r="A8" s="2564"/>
      <c r="B8" s="2567"/>
      <c r="C8" s="2567"/>
      <c r="D8" s="2567"/>
      <c r="E8" s="2567"/>
      <c r="F8" s="2567"/>
      <c r="G8" s="2568"/>
      <c r="H8" s="2566"/>
      <c r="I8" s="2575"/>
      <c r="J8" s="2575"/>
      <c r="K8" s="2575"/>
      <c r="L8" s="2575"/>
      <c r="M8" s="2575"/>
      <c r="N8" s="2575"/>
      <c r="O8" s="2575"/>
      <c r="P8" s="2575"/>
      <c r="Q8" s="2575"/>
      <c r="R8" s="2564"/>
      <c r="S8" s="2564"/>
      <c r="T8" s="2570"/>
      <c r="U8" s="2570"/>
      <c r="V8" s="2564"/>
      <c r="W8" s="2565"/>
      <c r="X8" s="2565"/>
      <c r="Y8" s="2565"/>
      <c r="Z8" s="2565"/>
      <c r="AA8" s="2565"/>
      <c r="AB8" s="2565"/>
      <c r="AC8" s="2565"/>
      <c r="AD8" s="2565"/>
      <c r="AE8" s="2565"/>
      <c r="AF8" s="2567"/>
      <c r="AG8" s="2565"/>
      <c r="AH8" s="2565"/>
      <c r="AI8" s="2565"/>
      <c r="AJ8" s="2567"/>
      <c r="AK8" s="2576"/>
      <c r="AL8" s="2565"/>
      <c r="AM8" s="2566"/>
      <c r="AN8" s="2574"/>
      <c r="AO8" s="2574"/>
      <c r="AP8" s="2574"/>
      <c r="AQ8" s="2574"/>
      <c r="AR8" s="2574"/>
      <c r="AS8" s="2574"/>
      <c r="AT8" s="2574"/>
      <c r="AU8" s="2574"/>
      <c r="AV8" s="2574"/>
      <c r="AW8" s="2574"/>
      <c r="AX8" s="2574"/>
      <c r="AY8" s="2564"/>
      <c r="AZ8" s="2564"/>
      <c r="BA8" s="2564"/>
      <c r="BB8" s="2564"/>
      <c r="BC8" s="2567"/>
      <c r="BD8" s="2574"/>
      <c r="BE8" s="2574"/>
      <c r="BF8" s="2574"/>
      <c r="BG8" s="2574"/>
      <c r="BH8" s="2574"/>
      <c r="BI8" s="2574"/>
      <c r="BJ8" s="2574"/>
      <c r="BK8" s="2574"/>
      <c r="BL8" s="2574"/>
      <c r="BM8" s="2574"/>
      <c r="BN8" s="2574"/>
      <c r="BO8" s="2574"/>
      <c r="BP8" s="2574"/>
      <c r="BQ8" s="2574"/>
      <c r="BR8" s="2574"/>
      <c r="BS8" s="2574"/>
      <c r="BT8" s="2574"/>
      <c r="BU8" s="2574"/>
      <c r="BV8" s="2574"/>
      <c r="BW8" s="2574"/>
      <c r="BX8" s="2574"/>
      <c r="BY8" s="2574"/>
      <c r="BZ8" s="2574"/>
      <c r="CA8" s="2574"/>
      <c r="CB8" s="2574"/>
      <c r="CC8" s="2574"/>
      <c r="CD8" s="2574"/>
      <c r="CE8" s="2574"/>
      <c r="CF8" s="2574"/>
      <c r="CG8" s="2574"/>
      <c r="CH8" s="2574"/>
      <c r="CI8" s="2574"/>
      <c r="CJ8" s="2574"/>
      <c r="CK8" s="2574"/>
      <c r="CL8" s="2574"/>
      <c r="CM8" s="2574"/>
      <c r="CN8" s="2574"/>
      <c r="CO8" s="2574"/>
      <c r="CP8" s="2574"/>
      <c r="CQ8" s="2574"/>
      <c r="CR8" s="2574"/>
      <c r="CS8" s="2574"/>
      <c r="CT8" s="2574"/>
      <c r="CU8" s="2574"/>
      <c r="CV8" s="2574"/>
      <c r="CW8" s="2574"/>
      <c r="CX8" s="2574"/>
      <c r="CY8" s="2574"/>
      <c r="CZ8" s="2574"/>
      <c r="DA8" s="2574"/>
      <c r="DB8" s="2574"/>
      <c r="DC8" s="2574"/>
      <c r="DD8" s="2574"/>
      <c r="DE8" s="2567"/>
    </row>
    <row r="9" spans="1:203" ht="6.75" customHeight="1">
      <c r="A9" s="2564"/>
      <c r="B9" s="2564"/>
      <c r="C9" s="2564"/>
      <c r="D9" s="2564"/>
      <c r="E9" s="2564"/>
      <c r="F9" s="2564"/>
      <c r="G9" s="2564"/>
      <c r="H9" s="2566"/>
      <c r="I9" s="2564"/>
      <c r="J9" s="2564"/>
      <c r="K9" s="2564"/>
      <c r="L9" s="2564"/>
      <c r="M9" s="2564"/>
      <c r="N9" s="2564"/>
      <c r="O9" s="2564"/>
      <c r="P9" s="2564"/>
      <c r="Q9" s="2564"/>
      <c r="R9" s="2564"/>
      <c r="S9" s="2564"/>
      <c r="T9" s="2570"/>
      <c r="U9" s="2621"/>
      <c r="V9" s="2566"/>
      <c r="W9" s="3115" t="s">
        <v>4195</v>
      </c>
      <c r="X9" s="3115"/>
      <c r="Y9" s="3115"/>
      <c r="Z9" s="3115"/>
      <c r="AA9" s="3115"/>
      <c r="AB9" s="3115"/>
      <c r="AC9" s="3115"/>
      <c r="AD9" s="3115"/>
      <c r="AE9" s="3115"/>
      <c r="AF9" s="3115"/>
      <c r="AG9" s="3115"/>
      <c r="AH9" s="3115"/>
      <c r="AI9" s="2577"/>
      <c r="AJ9" s="2577"/>
      <c r="AK9" s="2677"/>
      <c r="AL9" s="2678"/>
      <c r="AM9" s="2577"/>
      <c r="AN9" s="3116" t="s">
        <v>298</v>
      </c>
      <c r="AO9" s="3116"/>
      <c r="AP9" s="3116"/>
      <c r="AQ9" s="3116"/>
      <c r="AR9" s="3116"/>
      <c r="AS9" s="3116"/>
      <c r="AT9" s="3116"/>
      <c r="AU9" s="3116"/>
      <c r="AV9" s="3116"/>
      <c r="AW9" s="3116"/>
      <c r="AX9" s="3116"/>
      <c r="AY9" s="3116"/>
      <c r="AZ9" s="3116"/>
      <c r="BA9" s="3116"/>
      <c r="BB9" s="3116"/>
      <c r="BC9" s="3116"/>
      <c r="BD9" s="3116"/>
      <c r="BE9" s="3116"/>
      <c r="BF9" s="3116"/>
      <c r="BG9" s="3116"/>
      <c r="BH9" s="2578"/>
      <c r="BI9" s="2578"/>
      <c r="BJ9" s="2578"/>
      <c r="BK9" s="2578"/>
      <c r="BL9" s="2578"/>
      <c r="BM9" s="2578"/>
      <c r="BN9" s="2578"/>
      <c r="BO9" s="2578"/>
      <c r="BP9" s="2578"/>
      <c r="BQ9" s="2578"/>
      <c r="BR9" s="2578"/>
      <c r="BS9" s="2578"/>
      <c r="BT9" s="2578"/>
      <c r="BU9" s="2578"/>
      <c r="BV9" s="2578"/>
      <c r="BW9" s="2578"/>
      <c r="BX9" s="2578"/>
      <c r="BY9" s="2578"/>
      <c r="BZ9" s="2578"/>
      <c r="CA9" s="2578"/>
      <c r="CB9" s="2578"/>
      <c r="CC9" s="2578"/>
      <c r="CD9" s="2578"/>
      <c r="CE9" s="2578"/>
      <c r="CF9" s="2578"/>
      <c r="CG9" s="2578"/>
      <c r="CH9" s="2578"/>
      <c r="CI9" s="2578"/>
      <c r="CJ9" s="2578"/>
      <c r="CK9" s="2578"/>
      <c r="CL9" s="2578"/>
      <c r="CM9" s="2578"/>
      <c r="CN9" s="2578"/>
      <c r="CO9" s="2578"/>
      <c r="CP9" s="2578"/>
      <c r="CQ9" s="2578"/>
      <c r="CR9" s="2578"/>
      <c r="CS9" s="2578"/>
      <c r="CT9" s="2578"/>
      <c r="CU9" s="2578"/>
      <c r="CV9" s="2578"/>
      <c r="CW9" s="2578"/>
      <c r="CX9" s="2578"/>
      <c r="CY9" s="2578"/>
      <c r="CZ9" s="2578"/>
      <c r="DA9" s="2578"/>
      <c r="DB9" s="2578"/>
      <c r="DC9" s="2564"/>
      <c r="DD9" s="2564"/>
      <c r="DE9" s="2564"/>
    </row>
    <row r="10" spans="1:203" ht="6.75" customHeight="1">
      <c r="A10" s="2564"/>
      <c r="B10" s="2564"/>
      <c r="C10" s="2564"/>
      <c r="D10" s="2564"/>
      <c r="E10" s="2564"/>
      <c r="F10" s="2564"/>
      <c r="G10" s="2564"/>
      <c r="H10" s="2566"/>
      <c r="I10" s="2564"/>
      <c r="J10" s="2564"/>
      <c r="K10" s="2564"/>
      <c r="L10" s="2564"/>
      <c r="M10" s="2564"/>
      <c r="N10" s="2564"/>
      <c r="O10" s="2564"/>
      <c r="P10" s="2564"/>
      <c r="Q10" s="2564"/>
      <c r="R10" s="2564"/>
      <c r="S10" s="2564"/>
      <c r="T10" s="2570"/>
      <c r="U10" s="2571"/>
      <c r="V10" s="2566"/>
      <c r="W10" s="3115"/>
      <c r="X10" s="3115"/>
      <c r="Y10" s="3115"/>
      <c r="Z10" s="3115"/>
      <c r="AA10" s="3115"/>
      <c r="AB10" s="3115"/>
      <c r="AC10" s="3115"/>
      <c r="AD10" s="3115"/>
      <c r="AE10" s="3115"/>
      <c r="AF10" s="3115"/>
      <c r="AG10" s="3115"/>
      <c r="AH10" s="3115"/>
      <c r="AI10" s="2577"/>
      <c r="AJ10" s="2577"/>
      <c r="AK10" s="2579"/>
      <c r="AL10" s="2580"/>
      <c r="AM10" s="2577"/>
      <c r="AN10" s="3116"/>
      <c r="AO10" s="3116"/>
      <c r="AP10" s="3116"/>
      <c r="AQ10" s="3116"/>
      <c r="AR10" s="3116"/>
      <c r="AS10" s="3116"/>
      <c r="AT10" s="3116"/>
      <c r="AU10" s="3116"/>
      <c r="AV10" s="3116"/>
      <c r="AW10" s="3116"/>
      <c r="AX10" s="3116"/>
      <c r="AY10" s="3116"/>
      <c r="AZ10" s="3116"/>
      <c r="BA10" s="3116"/>
      <c r="BB10" s="3116"/>
      <c r="BC10" s="3116"/>
      <c r="BD10" s="3116"/>
      <c r="BE10" s="3116"/>
      <c r="BF10" s="3116"/>
      <c r="BG10" s="3116"/>
      <c r="BH10" s="2578"/>
      <c r="BI10" s="2578"/>
      <c r="BJ10" s="2578"/>
      <c r="BK10" s="2578"/>
      <c r="BL10" s="2578"/>
      <c r="BM10" s="2578"/>
      <c r="BN10" s="2578"/>
      <c r="BO10" s="2578"/>
      <c r="BP10" s="2578"/>
      <c r="BQ10" s="2578"/>
      <c r="BR10" s="2578"/>
      <c r="BS10" s="2578"/>
      <c r="BT10" s="2578"/>
      <c r="BU10" s="2578"/>
      <c r="BV10" s="2578"/>
      <c r="BW10" s="2578"/>
      <c r="BX10" s="2578"/>
      <c r="BY10" s="2578"/>
      <c r="BZ10" s="2578"/>
      <c r="CA10" s="2578"/>
      <c r="CB10" s="2578"/>
      <c r="CC10" s="2578"/>
      <c r="CD10" s="2578"/>
      <c r="CE10" s="2578"/>
      <c r="CF10" s="2578"/>
      <c r="CG10" s="2578"/>
      <c r="CH10" s="2578"/>
      <c r="CI10" s="2578"/>
      <c r="CJ10" s="2578"/>
      <c r="CK10" s="2578"/>
      <c r="CL10" s="2578"/>
      <c r="CM10" s="2578"/>
      <c r="CN10" s="2578"/>
      <c r="CO10" s="2578"/>
      <c r="CP10" s="2578"/>
      <c r="CQ10" s="2578"/>
      <c r="CR10" s="2578"/>
      <c r="CS10" s="2578"/>
      <c r="CT10" s="2578"/>
      <c r="CU10" s="2578"/>
      <c r="CV10" s="2578"/>
      <c r="CW10" s="2578"/>
      <c r="CX10" s="2578"/>
      <c r="CY10" s="2578"/>
      <c r="CZ10" s="2578"/>
      <c r="DA10" s="2578"/>
      <c r="DB10" s="2578"/>
      <c r="DC10" s="2564"/>
      <c r="DD10" s="2564"/>
      <c r="DE10" s="2564"/>
    </row>
    <row r="11" spans="1:203" ht="6.75" customHeight="1">
      <c r="A11" s="2564"/>
      <c r="B11" s="2564"/>
      <c r="C11" s="2564"/>
      <c r="D11" s="2564"/>
      <c r="E11" s="2564"/>
      <c r="F11" s="2564"/>
      <c r="G11" s="2564"/>
      <c r="H11" s="2566"/>
      <c r="I11" s="2564"/>
      <c r="J11" s="2564"/>
      <c r="K11" s="2564"/>
      <c r="L11" s="2564"/>
      <c r="M11" s="2564"/>
      <c r="N11" s="2564"/>
      <c r="O11" s="2564"/>
      <c r="P11" s="2564"/>
      <c r="Q11" s="2564"/>
      <c r="R11" s="2564"/>
      <c r="S11" s="2564"/>
      <c r="T11" s="2570"/>
      <c r="U11" s="2570"/>
      <c r="V11" s="2566"/>
      <c r="W11" s="3115"/>
      <c r="X11" s="3115"/>
      <c r="Y11" s="3115"/>
      <c r="Z11" s="3115"/>
      <c r="AA11" s="3115"/>
      <c r="AB11" s="3115"/>
      <c r="AC11" s="3115"/>
      <c r="AD11" s="3115"/>
      <c r="AE11" s="3115"/>
      <c r="AF11" s="3115"/>
      <c r="AG11" s="3115"/>
      <c r="AH11" s="3115"/>
      <c r="AI11" s="2577"/>
      <c r="AJ11" s="2577"/>
      <c r="AK11" s="2581"/>
      <c r="AL11" s="2580"/>
      <c r="AM11" s="2577"/>
      <c r="AN11" s="2578"/>
      <c r="AO11" s="2578"/>
      <c r="AP11" s="2578"/>
      <c r="AQ11" s="2578"/>
      <c r="AR11" s="2578"/>
      <c r="AS11" s="2578"/>
      <c r="AT11" s="2578"/>
      <c r="AU11" s="2578"/>
      <c r="AV11" s="2577"/>
      <c r="AW11" s="2577"/>
      <c r="AX11" s="2577"/>
      <c r="AY11" s="2577"/>
      <c r="AZ11" s="2577"/>
      <c r="BA11" s="2577"/>
      <c r="BB11" s="2577"/>
      <c r="BC11" s="2577"/>
      <c r="BD11" s="2578"/>
      <c r="BE11" s="2578"/>
      <c r="BF11" s="2578"/>
      <c r="BG11" s="2578"/>
      <c r="BH11" s="2578"/>
      <c r="BI11" s="2578"/>
      <c r="BJ11" s="2578"/>
      <c r="BK11" s="2578"/>
      <c r="BL11" s="2578"/>
      <c r="BM11" s="2578"/>
      <c r="BN11" s="2578"/>
      <c r="BO11" s="2578"/>
      <c r="BP11" s="2578"/>
      <c r="BQ11" s="2578"/>
      <c r="BR11" s="2578"/>
      <c r="BS11" s="2578"/>
      <c r="BT11" s="2578"/>
      <c r="BU11" s="2578"/>
      <c r="BV11" s="2578"/>
      <c r="BW11" s="2578"/>
      <c r="BX11" s="2578"/>
      <c r="BY11" s="2577"/>
      <c r="BZ11" s="2577"/>
      <c r="CA11" s="2577"/>
      <c r="CB11" s="2577"/>
      <c r="CC11" s="2577"/>
      <c r="CD11" s="2577"/>
      <c r="CE11" s="2577"/>
      <c r="CF11" s="2577"/>
      <c r="CG11" s="2577"/>
      <c r="CH11" s="2577"/>
      <c r="CI11" s="2577"/>
      <c r="CJ11" s="2577"/>
      <c r="CK11" s="2578"/>
      <c r="CL11" s="2578"/>
      <c r="CM11" s="2578"/>
      <c r="CN11" s="2578"/>
      <c r="CO11" s="2578"/>
      <c r="CP11" s="2578"/>
      <c r="CQ11" s="2578"/>
      <c r="CR11" s="2578"/>
      <c r="CS11" s="2578"/>
      <c r="CT11" s="2578"/>
      <c r="CU11" s="2578"/>
      <c r="CV11" s="2578"/>
      <c r="CW11" s="2578"/>
      <c r="CX11" s="2578"/>
      <c r="CY11" s="2578"/>
      <c r="CZ11" s="2578"/>
      <c r="DA11" s="2578"/>
      <c r="DB11" s="2578"/>
      <c r="DC11" s="2564"/>
      <c r="DD11" s="2564"/>
      <c r="DE11" s="2564"/>
    </row>
    <row r="12" spans="1:203" ht="6.75" customHeight="1">
      <c r="A12" s="2564"/>
      <c r="B12" s="2564"/>
      <c r="C12" s="2564"/>
      <c r="D12" s="2564"/>
      <c r="E12" s="2564"/>
      <c r="F12" s="2564"/>
      <c r="G12" s="2564"/>
      <c r="H12" s="2566"/>
      <c r="I12" s="2564"/>
      <c r="J12" s="2564"/>
      <c r="K12" s="2564"/>
      <c r="L12" s="2564"/>
      <c r="M12" s="2564"/>
      <c r="N12" s="2564"/>
      <c r="O12" s="2564"/>
      <c r="P12" s="2564"/>
      <c r="Q12" s="2564"/>
      <c r="R12" s="2564"/>
      <c r="S12" s="2564"/>
      <c r="T12" s="2570"/>
      <c r="U12" s="2570"/>
      <c r="V12" s="2566"/>
      <c r="W12" s="3115"/>
      <c r="X12" s="3115"/>
      <c r="Y12" s="3115"/>
      <c r="Z12" s="3115"/>
      <c r="AA12" s="3115"/>
      <c r="AB12" s="3115"/>
      <c r="AC12" s="3115"/>
      <c r="AD12" s="3115"/>
      <c r="AE12" s="3115"/>
      <c r="AF12" s="3115"/>
      <c r="AG12" s="3115"/>
      <c r="AH12" s="3115"/>
      <c r="AI12" s="2577"/>
      <c r="AJ12" s="2577"/>
      <c r="AK12" s="2677"/>
      <c r="AL12" s="2678"/>
      <c r="AM12" s="2577"/>
      <c r="AN12" s="3116" t="s">
        <v>4196</v>
      </c>
      <c r="AO12" s="3116"/>
      <c r="AP12" s="3116"/>
      <c r="AQ12" s="3116"/>
      <c r="AR12" s="3116"/>
      <c r="AS12" s="3116"/>
      <c r="AT12" s="3116"/>
      <c r="AU12" s="3116"/>
      <c r="AV12" s="3116"/>
      <c r="AW12" s="3116"/>
      <c r="AX12" s="3117"/>
      <c r="AY12" s="3117"/>
      <c r="AZ12" s="3117"/>
      <c r="BA12" s="3117"/>
      <c r="BB12" s="3117"/>
      <c r="BC12" s="3117"/>
      <c r="BD12" s="3117"/>
      <c r="BE12" s="3117"/>
      <c r="BF12" s="3117"/>
      <c r="BG12" s="3117"/>
      <c r="BH12" s="2578"/>
      <c r="BI12" s="2578"/>
      <c r="BJ12" s="2578"/>
      <c r="BK12" s="2578"/>
      <c r="BL12" s="2578"/>
      <c r="BM12" s="2578"/>
      <c r="BN12" s="2578"/>
      <c r="BO12" s="2578"/>
      <c r="BP12" s="2578"/>
      <c r="BQ12" s="2578"/>
      <c r="BR12" s="2578"/>
      <c r="BS12" s="2578"/>
      <c r="BT12" s="2578"/>
      <c r="BU12" s="2578"/>
      <c r="BV12" s="2578"/>
      <c r="BW12" s="2578"/>
      <c r="BX12" s="2578"/>
      <c r="BY12" s="2577"/>
      <c r="BZ12" s="2577"/>
      <c r="CA12" s="2577"/>
      <c r="CB12" s="2577"/>
      <c r="CC12" s="2577"/>
      <c r="CD12" s="2577"/>
      <c r="CE12" s="2577"/>
      <c r="CF12" s="2577"/>
      <c r="CG12" s="2577"/>
      <c r="CH12" s="2577"/>
      <c r="CI12" s="2577"/>
      <c r="CJ12" s="2577"/>
      <c r="CK12" s="2578"/>
      <c r="CL12" s="2578"/>
      <c r="CM12" s="2578"/>
      <c r="CN12" s="2578"/>
      <c r="CO12" s="2578"/>
      <c r="CP12" s="2578"/>
      <c r="CQ12" s="2578"/>
      <c r="CR12" s="2578"/>
      <c r="CS12" s="2578"/>
      <c r="CT12" s="2578"/>
      <c r="CU12" s="2578"/>
      <c r="CV12" s="2578"/>
      <c r="CW12" s="2578"/>
      <c r="CX12" s="2578"/>
      <c r="CY12" s="2578"/>
      <c r="CZ12" s="2578"/>
      <c r="DA12" s="2578"/>
      <c r="DB12" s="2578"/>
      <c r="DC12" s="2564"/>
      <c r="DD12" s="2564"/>
      <c r="DE12" s="2564"/>
    </row>
    <row r="13" spans="1:203" ht="6.75" customHeight="1">
      <c r="A13" s="2564"/>
      <c r="B13" s="2564"/>
      <c r="C13" s="2564"/>
      <c r="D13" s="2564"/>
      <c r="E13" s="2564"/>
      <c r="F13" s="2564"/>
      <c r="G13" s="2564"/>
      <c r="H13" s="2566"/>
      <c r="I13" s="2564"/>
      <c r="J13" s="2564"/>
      <c r="K13" s="2564"/>
      <c r="L13" s="2564"/>
      <c r="M13" s="2564"/>
      <c r="N13" s="2564"/>
      <c r="O13" s="2564"/>
      <c r="P13" s="2564"/>
      <c r="Q13" s="2564"/>
      <c r="R13" s="2564"/>
      <c r="S13" s="2564"/>
      <c r="T13" s="2570"/>
      <c r="U13" s="2570"/>
      <c r="V13" s="2566"/>
      <c r="W13" s="3115"/>
      <c r="X13" s="3115"/>
      <c r="Y13" s="3115"/>
      <c r="Z13" s="3115"/>
      <c r="AA13" s="3115"/>
      <c r="AB13" s="3115"/>
      <c r="AC13" s="3115"/>
      <c r="AD13" s="3115"/>
      <c r="AE13" s="3115"/>
      <c r="AF13" s="3115"/>
      <c r="AG13" s="3115"/>
      <c r="AH13" s="3115"/>
      <c r="AI13" s="2577"/>
      <c r="AJ13" s="2577"/>
      <c r="AK13" s="2579"/>
      <c r="AL13" s="2580"/>
      <c r="AM13" s="2577"/>
      <c r="AN13" s="3116"/>
      <c r="AO13" s="3116"/>
      <c r="AP13" s="3116"/>
      <c r="AQ13" s="3116"/>
      <c r="AR13" s="3116"/>
      <c r="AS13" s="3116"/>
      <c r="AT13" s="3116"/>
      <c r="AU13" s="3116"/>
      <c r="AV13" s="3116"/>
      <c r="AW13" s="3116"/>
      <c r="AX13" s="3117"/>
      <c r="AY13" s="3117"/>
      <c r="AZ13" s="3117"/>
      <c r="BA13" s="3117"/>
      <c r="BB13" s="3117"/>
      <c r="BC13" s="3117"/>
      <c r="BD13" s="3117"/>
      <c r="BE13" s="3117"/>
      <c r="BF13" s="3117"/>
      <c r="BG13" s="3117"/>
      <c r="BH13" s="2578"/>
      <c r="BI13" s="2578"/>
      <c r="BJ13" s="2578"/>
      <c r="BK13" s="2578"/>
      <c r="BL13" s="2578"/>
      <c r="BM13" s="2578"/>
      <c r="BN13" s="2578"/>
      <c r="BO13" s="2578"/>
      <c r="BP13" s="2578"/>
      <c r="BQ13" s="2578"/>
      <c r="BR13" s="2578"/>
      <c r="BS13" s="2578"/>
      <c r="BT13" s="2578"/>
      <c r="BU13" s="2578"/>
      <c r="BV13" s="2578"/>
      <c r="BW13" s="2578"/>
      <c r="BX13" s="2578"/>
      <c r="BY13" s="2577"/>
      <c r="BZ13" s="2577"/>
      <c r="CA13" s="2577"/>
      <c r="CB13" s="2577"/>
      <c r="CC13" s="2577"/>
      <c r="CD13" s="2577"/>
      <c r="CE13" s="2577"/>
      <c r="CF13" s="2577"/>
      <c r="CG13" s="2577"/>
      <c r="CH13" s="2577"/>
      <c r="CI13" s="2577"/>
      <c r="CJ13" s="2577"/>
      <c r="CK13" s="2578"/>
      <c r="CL13" s="2578"/>
      <c r="CM13" s="2578"/>
      <c r="CN13" s="2578"/>
      <c r="CO13" s="2578"/>
      <c r="CP13" s="2578"/>
      <c r="CQ13" s="2578"/>
      <c r="CR13" s="2578"/>
      <c r="CS13" s="2578"/>
      <c r="CT13" s="2578"/>
      <c r="CU13" s="2578"/>
      <c r="CV13" s="2578"/>
      <c r="CW13" s="2578"/>
      <c r="CX13" s="2578"/>
      <c r="CY13" s="2578"/>
      <c r="CZ13" s="2578"/>
      <c r="DA13" s="2578"/>
      <c r="DB13" s="2578"/>
      <c r="DC13" s="2564"/>
      <c r="DD13" s="2564"/>
      <c r="DE13" s="2564"/>
    </row>
    <row r="14" spans="1:203" ht="6.75" customHeight="1">
      <c r="A14" s="2564"/>
      <c r="B14" s="2567"/>
      <c r="C14" s="2567"/>
      <c r="D14" s="2567"/>
      <c r="E14" s="2567"/>
      <c r="F14" s="2567"/>
      <c r="G14" s="2568"/>
      <c r="H14" s="2566"/>
      <c r="I14" s="2575"/>
      <c r="J14" s="2575"/>
      <c r="K14" s="2575"/>
      <c r="L14" s="2575"/>
      <c r="M14" s="2575"/>
      <c r="N14" s="2575"/>
      <c r="O14" s="2575"/>
      <c r="P14" s="2575"/>
      <c r="Q14" s="2575"/>
      <c r="R14" s="2564"/>
      <c r="S14" s="2564"/>
      <c r="T14" s="2570"/>
      <c r="U14" s="2570"/>
      <c r="V14" s="2566"/>
      <c r="W14" s="3120" t="s">
        <v>176</v>
      </c>
      <c r="X14" s="3120"/>
      <c r="Y14" s="3120"/>
      <c r="Z14" s="3120"/>
      <c r="AA14" s="3120"/>
      <c r="AB14" s="3120"/>
      <c r="AC14" s="3120"/>
      <c r="AD14" s="3120"/>
      <c r="AE14" s="3120"/>
      <c r="AF14" s="3120"/>
      <c r="AG14" s="3120"/>
      <c r="AH14" s="3120"/>
      <c r="AI14" s="2582"/>
      <c r="AJ14" s="2578"/>
      <c r="AK14" s="2583"/>
      <c r="AL14" s="2582"/>
      <c r="AM14" s="2580"/>
      <c r="AN14" s="2578"/>
      <c r="AO14" s="2578"/>
      <c r="AP14" s="2578"/>
      <c r="AQ14" s="2578"/>
      <c r="AR14" s="2578"/>
      <c r="AS14" s="2578"/>
      <c r="AT14" s="2578"/>
      <c r="AU14" s="2577"/>
      <c r="AV14" s="2577"/>
      <c r="AW14" s="2577"/>
      <c r="AX14" s="2577"/>
      <c r="AY14" s="2577"/>
      <c r="AZ14" s="2577"/>
      <c r="BA14" s="2577"/>
      <c r="BB14" s="2577"/>
      <c r="BC14" s="2578"/>
      <c r="BD14" s="2578"/>
      <c r="BE14" s="2578"/>
      <c r="BF14" s="2578"/>
      <c r="BG14" s="2578"/>
      <c r="BH14" s="2578"/>
      <c r="BI14" s="2578"/>
      <c r="BJ14" s="2578"/>
      <c r="BK14" s="2578"/>
      <c r="BL14" s="2578"/>
      <c r="BM14" s="2578"/>
      <c r="BN14" s="2578"/>
      <c r="BO14" s="2578"/>
      <c r="BP14" s="2578"/>
      <c r="BQ14" s="2578"/>
      <c r="BR14" s="2578"/>
      <c r="BS14" s="2578"/>
      <c r="BT14" s="2578"/>
      <c r="BU14" s="2578"/>
      <c r="BV14" s="2578"/>
      <c r="BW14" s="2578"/>
      <c r="BX14" s="2578"/>
      <c r="BY14" s="2577"/>
      <c r="BZ14" s="2577"/>
      <c r="CA14" s="2577"/>
      <c r="CB14" s="2577"/>
      <c r="CC14" s="2577"/>
      <c r="CD14" s="2577"/>
      <c r="CE14" s="2577"/>
      <c r="CF14" s="2577"/>
      <c r="CG14" s="2577"/>
      <c r="CH14" s="2577"/>
      <c r="CI14" s="2577"/>
      <c r="CJ14" s="2577"/>
      <c r="CK14" s="2578"/>
      <c r="CL14" s="2578"/>
      <c r="CM14" s="2578"/>
      <c r="CN14" s="2578"/>
      <c r="CO14" s="2578"/>
      <c r="CP14" s="2578"/>
      <c r="CQ14" s="2578"/>
      <c r="CR14" s="2578"/>
      <c r="CS14" s="2578"/>
      <c r="CT14" s="2578"/>
      <c r="CU14" s="2578"/>
      <c r="CV14" s="2578"/>
      <c r="CW14" s="2578"/>
      <c r="CX14" s="2578"/>
      <c r="CY14" s="2578"/>
      <c r="CZ14" s="2578"/>
      <c r="DA14" s="2578"/>
      <c r="DB14" s="2578"/>
      <c r="DC14" s="2567"/>
      <c r="DD14" s="2567"/>
      <c r="DE14" s="2567"/>
      <c r="DF14" s="1349"/>
      <c r="DG14" s="1349"/>
      <c r="DH14" s="1349"/>
      <c r="DI14" s="1349"/>
      <c r="DJ14" s="1349"/>
      <c r="DK14" s="1349"/>
      <c r="DL14" s="1349"/>
      <c r="DM14" s="1349"/>
      <c r="DN14" s="1349"/>
      <c r="DO14" s="1349"/>
      <c r="DP14" s="1349"/>
      <c r="DQ14" s="1349"/>
      <c r="DR14" s="1349"/>
      <c r="DS14" s="1349"/>
      <c r="DT14" s="1349"/>
      <c r="DU14" s="1349"/>
      <c r="DV14" s="1349"/>
      <c r="DW14" s="1349"/>
      <c r="DX14" s="1349"/>
      <c r="DY14" s="1349"/>
      <c r="DZ14" s="1349"/>
      <c r="EA14" s="1349"/>
      <c r="EB14" s="1349"/>
      <c r="EC14" s="1349"/>
      <c r="ED14" s="1349"/>
      <c r="EE14" s="1349"/>
      <c r="EF14" s="1349"/>
      <c r="EG14" s="1349"/>
      <c r="EH14" s="1349"/>
      <c r="EI14" s="1349"/>
      <c r="EJ14" s="1349"/>
      <c r="EK14" s="1349"/>
      <c r="EL14" s="1349"/>
      <c r="EM14" s="1349"/>
      <c r="EN14" s="1349"/>
      <c r="EO14" s="1349"/>
      <c r="EP14" s="1349"/>
      <c r="EQ14" s="1349"/>
      <c r="ER14" s="1349"/>
      <c r="ES14" s="1349"/>
      <c r="ET14" s="1349"/>
      <c r="EU14" s="1349"/>
      <c r="EV14" s="1349"/>
      <c r="EW14" s="1349"/>
      <c r="EX14" s="1349"/>
      <c r="EY14" s="1349"/>
      <c r="EZ14" s="1349"/>
      <c r="FA14" s="1349"/>
      <c r="FB14" s="1349"/>
      <c r="FC14" s="1349"/>
      <c r="FD14" s="1349"/>
      <c r="FE14" s="1349"/>
      <c r="FF14" s="1349"/>
      <c r="FG14" s="1349"/>
      <c r="FH14" s="1349"/>
      <c r="FI14" s="1349"/>
      <c r="FJ14" s="1349"/>
      <c r="FK14" s="1349"/>
      <c r="FL14" s="1349"/>
      <c r="FM14" s="1349"/>
      <c r="FN14" s="1349"/>
      <c r="FO14" s="1349"/>
      <c r="FP14" s="1349"/>
      <c r="FQ14" s="1349"/>
      <c r="FR14" s="1349"/>
      <c r="FS14" s="1349"/>
      <c r="FT14" s="1349"/>
      <c r="FU14" s="1349"/>
      <c r="FV14" s="1349"/>
      <c r="FW14" s="1349"/>
      <c r="FX14" s="1349"/>
      <c r="FY14" s="1349"/>
      <c r="FZ14" s="1349"/>
      <c r="GA14" s="1349"/>
      <c r="GB14" s="1349"/>
      <c r="GC14" s="1349"/>
      <c r="GD14" s="1349"/>
      <c r="GE14" s="1349"/>
      <c r="GF14" s="1349"/>
      <c r="GG14" s="1349"/>
      <c r="GH14" s="1349"/>
      <c r="GI14" s="1349"/>
      <c r="GJ14" s="1349"/>
      <c r="GK14" s="1349"/>
      <c r="GL14" s="1349"/>
      <c r="GM14" s="1349"/>
      <c r="GN14" s="1349"/>
    </row>
    <row r="15" spans="1:203" ht="6.75" customHeight="1">
      <c r="A15" s="2564"/>
      <c r="B15" s="2567"/>
      <c r="C15" s="2567"/>
      <c r="D15" s="2567"/>
      <c r="E15" s="2567"/>
      <c r="F15" s="2567"/>
      <c r="G15" s="2568"/>
      <c r="H15" s="2566"/>
      <c r="I15" s="2575"/>
      <c r="J15" s="2575"/>
      <c r="K15" s="2575"/>
      <c r="L15" s="2575"/>
      <c r="M15" s="2575"/>
      <c r="N15" s="2575"/>
      <c r="O15" s="2575"/>
      <c r="P15" s="2575"/>
      <c r="Q15" s="2575"/>
      <c r="R15" s="2564"/>
      <c r="S15" s="2564"/>
      <c r="T15" s="2570"/>
      <c r="U15" s="2570"/>
      <c r="V15" s="2566"/>
      <c r="W15" s="3120"/>
      <c r="X15" s="3120"/>
      <c r="Y15" s="3120"/>
      <c r="Z15" s="3120"/>
      <c r="AA15" s="3120"/>
      <c r="AB15" s="3120"/>
      <c r="AC15" s="3120"/>
      <c r="AD15" s="3120"/>
      <c r="AE15" s="3120"/>
      <c r="AF15" s="3120"/>
      <c r="AG15" s="3120"/>
      <c r="AH15" s="3120"/>
      <c r="AI15" s="2582"/>
      <c r="AJ15" s="2578"/>
      <c r="AK15" s="2583"/>
      <c r="AL15" s="2582"/>
      <c r="AM15" s="2580"/>
      <c r="AN15" s="3121" t="s">
        <v>4197</v>
      </c>
      <c r="AO15" s="3121"/>
      <c r="AP15" s="3121"/>
      <c r="AQ15" s="3121"/>
      <c r="AR15" s="3121"/>
      <c r="AS15" s="3121"/>
      <c r="AT15" s="3121"/>
      <c r="AU15" s="3121"/>
      <c r="AV15" s="3121"/>
      <c r="AW15" s="3121"/>
      <c r="AX15" s="3121"/>
      <c r="AY15" s="3121"/>
      <c r="AZ15" s="3121"/>
      <c r="BA15" s="3121"/>
      <c r="BB15" s="3121"/>
      <c r="BC15" s="3121"/>
      <c r="BD15" s="3121"/>
      <c r="BE15" s="3121"/>
      <c r="BF15" s="3121"/>
      <c r="BG15" s="3121"/>
      <c r="BH15" s="3121"/>
      <c r="BI15" s="3121"/>
      <c r="BJ15" s="3121"/>
      <c r="BK15" s="3121"/>
      <c r="BL15" s="3121"/>
      <c r="BM15" s="3121"/>
      <c r="BN15" s="3121"/>
      <c r="BO15" s="3121"/>
      <c r="BP15" s="2584"/>
      <c r="BQ15" s="2584"/>
      <c r="BR15" s="2584"/>
      <c r="BS15" s="2584"/>
      <c r="BT15" s="2584"/>
      <c r="BU15" s="2584"/>
      <c r="BV15" s="2584"/>
      <c r="BW15" s="2584"/>
      <c r="BX15" s="2584"/>
      <c r="BY15" s="2577"/>
      <c r="BZ15" s="2577"/>
      <c r="CA15" s="2577"/>
      <c r="CB15" s="2577"/>
      <c r="CC15" s="2577"/>
      <c r="CD15" s="2577"/>
      <c r="CE15" s="2577"/>
      <c r="CF15" s="2577"/>
      <c r="CG15" s="2577"/>
      <c r="CH15" s="2577"/>
      <c r="CI15" s="2577"/>
      <c r="CJ15" s="2577"/>
      <c r="CK15" s="2584"/>
      <c r="CL15" s="2584"/>
      <c r="CM15" s="2584"/>
      <c r="CN15" s="2584"/>
      <c r="CO15" s="2584"/>
      <c r="CP15" s="2584"/>
      <c r="CQ15" s="2584"/>
      <c r="CR15" s="2584"/>
      <c r="CS15" s="2584"/>
      <c r="CT15" s="2584"/>
      <c r="CU15" s="2584"/>
      <c r="CV15" s="2584"/>
      <c r="CW15" s="2584"/>
      <c r="CX15" s="2584"/>
      <c r="CY15" s="2584"/>
      <c r="CZ15" s="2584"/>
      <c r="DA15" s="2584"/>
      <c r="DB15" s="2584"/>
      <c r="DC15" s="2567"/>
      <c r="DD15" s="2567"/>
      <c r="DE15" s="2567"/>
      <c r="DF15" s="1349"/>
      <c r="DG15" s="1349"/>
      <c r="DH15" s="1349"/>
      <c r="DI15" s="1349"/>
      <c r="DJ15" s="1349"/>
      <c r="DK15" s="1349"/>
      <c r="DL15" s="1349"/>
      <c r="DM15" s="1349"/>
      <c r="DN15" s="1349"/>
      <c r="DO15" s="1349"/>
      <c r="DP15" s="1349"/>
      <c r="DQ15" s="1349"/>
      <c r="DR15" s="1349"/>
      <c r="DS15" s="1349"/>
      <c r="DT15" s="1349"/>
      <c r="DU15" s="1349"/>
      <c r="DV15" s="1349"/>
      <c r="DW15" s="1349"/>
      <c r="DX15" s="1349"/>
      <c r="DY15" s="1349"/>
      <c r="DZ15" s="1349"/>
      <c r="EA15" s="1349"/>
      <c r="EB15" s="1349"/>
      <c r="EC15" s="1349"/>
      <c r="ED15" s="1349"/>
      <c r="EE15" s="1349"/>
      <c r="EF15" s="1349"/>
      <c r="EG15" s="1349"/>
      <c r="EH15" s="1349"/>
      <c r="EI15" s="1349"/>
      <c r="EJ15" s="1349"/>
      <c r="EK15" s="1349"/>
      <c r="EL15" s="1349"/>
      <c r="EM15" s="1349"/>
      <c r="EN15" s="1349"/>
      <c r="EO15" s="1349"/>
      <c r="EP15" s="1349"/>
      <c r="EQ15" s="1349"/>
      <c r="ER15" s="1349"/>
      <c r="ES15" s="1349"/>
      <c r="ET15" s="1349"/>
      <c r="EU15" s="1349"/>
      <c r="EV15" s="1349"/>
      <c r="EW15" s="1349"/>
      <c r="EX15" s="1349"/>
      <c r="EY15" s="1349"/>
      <c r="EZ15" s="1349"/>
      <c r="FA15" s="1349"/>
      <c r="FB15" s="1349"/>
      <c r="FC15" s="1349"/>
      <c r="FD15" s="1349"/>
      <c r="FE15" s="1349"/>
      <c r="FF15" s="1349"/>
      <c r="FG15" s="1349"/>
      <c r="FH15" s="1349"/>
      <c r="FI15" s="1349"/>
      <c r="FJ15" s="1349"/>
      <c r="FK15" s="1349"/>
      <c r="FL15" s="1349"/>
      <c r="FM15" s="1349"/>
      <c r="FN15" s="1349"/>
      <c r="FO15" s="1349"/>
      <c r="FP15" s="1349"/>
      <c r="FQ15" s="1349"/>
      <c r="FR15" s="1349"/>
      <c r="FS15" s="1349"/>
      <c r="FT15" s="1349"/>
      <c r="FU15" s="1349"/>
      <c r="FV15" s="1349"/>
      <c r="FW15" s="1349"/>
      <c r="FX15" s="1349"/>
      <c r="FY15" s="1349"/>
      <c r="FZ15" s="1349"/>
      <c r="GA15" s="1349"/>
      <c r="GB15" s="1349"/>
      <c r="GC15" s="1349"/>
      <c r="GD15" s="1349"/>
      <c r="GE15" s="1349"/>
      <c r="GF15" s="1349"/>
      <c r="GG15" s="1349"/>
      <c r="GH15" s="1349"/>
      <c r="GI15" s="1349"/>
      <c r="GJ15" s="1349"/>
      <c r="GK15" s="1349"/>
      <c r="GL15" s="1349"/>
      <c r="GM15" s="1349"/>
      <c r="GN15" s="1349"/>
    </row>
    <row r="16" spans="1:203" ht="6.75" customHeight="1">
      <c r="A16" s="2564"/>
      <c r="B16" s="2567"/>
      <c r="C16" s="2567"/>
      <c r="D16" s="2585"/>
      <c r="E16" s="2585"/>
      <c r="F16" s="2585"/>
      <c r="G16" s="2585"/>
      <c r="H16" s="2585"/>
      <c r="I16" s="2585"/>
      <c r="J16" s="2585"/>
      <c r="K16" s="2585"/>
      <c r="L16" s="2585"/>
      <c r="M16" s="2585"/>
      <c r="N16" s="2564"/>
      <c r="O16" s="2564"/>
      <c r="P16" s="2564"/>
      <c r="Q16" s="2564"/>
      <c r="R16" s="2564"/>
      <c r="S16" s="2564"/>
      <c r="T16" s="2570"/>
      <c r="U16" s="2570"/>
      <c r="V16" s="2566"/>
      <c r="W16" s="2577"/>
      <c r="X16" s="2577"/>
      <c r="Y16" s="2577"/>
      <c r="Z16" s="2577"/>
      <c r="AA16" s="2577"/>
      <c r="AB16" s="2577"/>
      <c r="AC16" s="2577"/>
      <c r="AD16" s="2577"/>
      <c r="AE16" s="2577"/>
      <c r="AF16" s="2577"/>
      <c r="AG16" s="2577"/>
      <c r="AH16" s="2577"/>
      <c r="AI16" s="2582"/>
      <c r="AJ16" s="2578"/>
      <c r="AK16" s="2586"/>
      <c r="AL16" s="2587"/>
      <c r="AM16" s="2580"/>
      <c r="AN16" s="3121"/>
      <c r="AO16" s="3121"/>
      <c r="AP16" s="3121"/>
      <c r="AQ16" s="3121"/>
      <c r="AR16" s="3121"/>
      <c r="AS16" s="3121"/>
      <c r="AT16" s="3121"/>
      <c r="AU16" s="3121"/>
      <c r="AV16" s="3121"/>
      <c r="AW16" s="3121"/>
      <c r="AX16" s="3121"/>
      <c r="AY16" s="3121"/>
      <c r="AZ16" s="3121"/>
      <c r="BA16" s="3121"/>
      <c r="BB16" s="3121"/>
      <c r="BC16" s="3121"/>
      <c r="BD16" s="3121"/>
      <c r="BE16" s="3121"/>
      <c r="BF16" s="3121"/>
      <c r="BG16" s="3121"/>
      <c r="BH16" s="3121"/>
      <c r="BI16" s="3121"/>
      <c r="BJ16" s="3121"/>
      <c r="BK16" s="3121"/>
      <c r="BL16" s="3121"/>
      <c r="BM16" s="3121"/>
      <c r="BN16" s="3121"/>
      <c r="BO16" s="3121"/>
      <c r="BP16" s="2584"/>
      <c r="BQ16" s="2584"/>
      <c r="BR16" s="2584"/>
      <c r="BS16" s="2584"/>
      <c r="BT16" s="2584"/>
      <c r="BU16" s="2584"/>
      <c r="BV16" s="2584"/>
      <c r="BW16" s="2584"/>
      <c r="BX16" s="2584"/>
      <c r="BY16" s="2577"/>
      <c r="BZ16" s="2577"/>
      <c r="CA16" s="2577"/>
      <c r="CB16" s="2577"/>
      <c r="CC16" s="2577"/>
      <c r="CD16" s="2577"/>
      <c r="CE16" s="2577"/>
      <c r="CF16" s="2577"/>
      <c r="CG16" s="2577"/>
      <c r="CH16" s="2577"/>
      <c r="CI16" s="2577"/>
      <c r="CJ16" s="2577"/>
      <c r="CK16" s="2584"/>
      <c r="CL16" s="2584"/>
      <c r="CM16" s="2584"/>
      <c r="CN16" s="2584"/>
      <c r="CO16" s="2584"/>
      <c r="CP16" s="2584"/>
      <c r="CQ16" s="2584"/>
      <c r="CR16" s="2584"/>
      <c r="CS16" s="2584"/>
      <c r="CT16" s="2584"/>
      <c r="CU16" s="2584"/>
      <c r="CV16" s="2584"/>
      <c r="CW16" s="2584"/>
      <c r="CX16" s="2584"/>
      <c r="CY16" s="2584"/>
      <c r="CZ16" s="2584"/>
      <c r="DA16" s="2584"/>
      <c r="DB16" s="2584"/>
      <c r="DC16" s="2567"/>
      <c r="DD16" s="2567"/>
      <c r="DE16" s="2567"/>
      <c r="DF16" s="1349"/>
      <c r="DG16" s="1349"/>
      <c r="DH16" s="1349"/>
      <c r="DI16" s="1349"/>
      <c r="DJ16" s="1349"/>
      <c r="DK16" s="1349"/>
      <c r="DL16" s="1349"/>
      <c r="DM16" s="1349"/>
      <c r="DN16" s="1349"/>
      <c r="DO16" s="1349"/>
      <c r="DP16" s="1349"/>
      <c r="DQ16" s="1349"/>
      <c r="DR16" s="1349"/>
      <c r="DS16" s="1349"/>
      <c r="DT16" s="1349"/>
      <c r="DU16" s="1349"/>
      <c r="DV16" s="1349"/>
      <c r="DW16" s="1349"/>
      <c r="DX16" s="1349"/>
      <c r="DY16" s="1349"/>
      <c r="DZ16" s="1349"/>
      <c r="EA16" s="1349"/>
      <c r="EB16" s="1349"/>
      <c r="EC16" s="1349"/>
      <c r="ED16" s="1349"/>
      <c r="EE16" s="1349"/>
      <c r="EF16" s="1349"/>
      <c r="EG16" s="1349"/>
      <c r="EH16" s="1349"/>
      <c r="EI16" s="1349"/>
      <c r="EJ16" s="1349"/>
      <c r="EK16" s="1349"/>
      <c r="EL16" s="1349"/>
      <c r="EM16" s="1349"/>
      <c r="EN16" s="1349"/>
      <c r="EO16" s="1349"/>
      <c r="EP16" s="1349"/>
      <c r="EQ16" s="1349"/>
      <c r="ER16" s="1349"/>
      <c r="ES16" s="1349"/>
      <c r="ET16" s="1349"/>
      <c r="EU16" s="1349"/>
      <c r="EV16" s="1349"/>
      <c r="EW16" s="1349"/>
      <c r="EX16" s="1349"/>
      <c r="EY16" s="1349"/>
      <c r="EZ16" s="1349"/>
      <c r="FA16" s="1349"/>
      <c r="FB16" s="1349"/>
      <c r="FC16" s="1349"/>
      <c r="FD16" s="1349"/>
      <c r="FE16" s="1349"/>
      <c r="FF16" s="1349"/>
      <c r="FG16" s="1349"/>
      <c r="FH16" s="1349"/>
      <c r="FI16" s="1349"/>
      <c r="FJ16" s="1349"/>
      <c r="FK16" s="1349"/>
      <c r="FL16" s="1349"/>
      <c r="FM16" s="1349"/>
      <c r="FN16" s="1349"/>
      <c r="FO16" s="1349"/>
      <c r="FP16" s="1349"/>
      <c r="FQ16" s="1349"/>
      <c r="FR16" s="1349"/>
      <c r="FS16" s="1349"/>
      <c r="FT16" s="1349"/>
      <c r="FU16" s="1349"/>
      <c r="FV16" s="1349"/>
      <c r="FW16" s="1349"/>
      <c r="FX16" s="1349"/>
      <c r="FY16" s="1349"/>
      <c r="FZ16" s="1349"/>
      <c r="GA16" s="1349"/>
      <c r="GB16" s="1349"/>
      <c r="GC16" s="1349"/>
      <c r="GD16" s="1349"/>
      <c r="GE16" s="1349"/>
      <c r="GF16" s="1349"/>
      <c r="GG16" s="1349"/>
      <c r="GH16" s="1349"/>
      <c r="GI16" s="1349"/>
      <c r="GJ16" s="1349"/>
      <c r="GK16" s="1349"/>
      <c r="GL16" s="1349"/>
      <c r="GM16" s="1349"/>
      <c r="GN16" s="1349"/>
    </row>
    <row r="17" spans="1:196" ht="6.75" customHeight="1">
      <c r="A17" s="2564"/>
      <c r="B17" s="2567"/>
      <c r="C17" s="2567"/>
      <c r="D17" s="2585"/>
      <c r="E17" s="2585"/>
      <c r="F17" s="2585"/>
      <c r="G17" s="2585"/>
      <c r="H17" s="2585"/>
      <c r="I17" s="2585"/>
      <c r="J17" s="2585"/>
      <c r="K17" s="2585"/>
      <c r="L17" s="2585"/>
      <c r="M17" s="2585"/>
      <c r="N17" s="2564"/>
      <c r="O17" s="2564"/>
      <c r="P17" s="2564"/>
      <c r="Q17" s="2564"/>
      <c r="R17" s="2564"/>
      <c r="S17" s="2564"/>
      <c r="T17" s="2570"/>
      <c r="U17" s="2621"/>
      <c r="V17" s="2566"/>
      <c r="W17" s="3115" t="s">
        <v>4198</v>
      </c>
      <c r="X17" s="3115"/>
      <c r="Y17" s="3115"/>
      <c r="Z17" s="3115"/>
      <c r="AA17" s="3115"/>
      <c r="AB17" s="3115"/>
      <c r="AC17" s="3115"/>
      <c r="AD17" s="3115"/>
      <c r="AE17" s="3115"/>
      <c r="AF17" s="3115"/>
      <c r="AG17" s="2588"/>
      <c r="AH17" s="2588"/>
      <c r="AI17" s="2582"/>
      <c r="AJ17" s="2578"/>
      <c r="AK17" s="2583"/>
      <c r="AL17" s="2582"/>
      <c r="AM17" s="2580"/>
      <c r="AN17" s="2584"/>
      <c r="AO17" s="2584"/>
      <c r="AP17" s="2584"/>
      <c r="AQ17" s="2584"/>
      <c r="AR17" s="2584"/>
      <c r="AS17" s="2584"/>
      <c r="AT17" s="2584"/>
      <c r="AU17" s="2584"/>
      <c r="AV17" s="2584"/>
      <c r="AW17" s="2584"/>
      <c r="AX17" s="2584"/>
      <c r="AY17" s="2584"/>
      <c r="AZ17" s="2584"/>
      <c r="BA17" s="2584"/>
      <c r="BB17" s="2584"/>
      <c r="BC17" s="2584"/>
      <c r="BD17" s="2584"/>
      <c r="BE17" s="2584"/>
      <c r="BF17" s="2584"/>
      <c r="BG17" s="2584"/>
      <c r="BH17" s="2584"/>
      <c r="BI17" s="2584"/>
      <c r="BJ17" s="2584"/>
      <c r="BK17" s="2584"/>
      <c r="BL17" s="2584"/>
      <c r="BM17" s="2584"/>
      <c r="BN17" s="2584"/>
      <c r="BO17" s="2584"/>
      <c r="BP17" s="2584"/>
      <c r="BQ17" s="2584"/>
      <c r="BR17" s="2584"/>
      <c r="BS17" s="2584"/>
      <c r="BT17" s="2584"/>
      <c r="BU17" s="2584"/>
      <c r="BV17" s="2584"/>
      <c r="BW17" s="2584"/>
      <c r="BX17" s="2584"/>
      <c r="BY17" s="2577"/>
      <c r="BZ17" s="2577"/>
      <c r="CA17" s="2577"/>
      <c r="CB17" s="2577"/>
      <c r="CC17" s="2577"/>
      <c r="CD17" s="2577"/>
      <c r="CE17" s="2577"/>
      <c r="CF17" s="2577"/>
      <c r="CG17" s="2577"/>
      <c r="CH17" s="2577"/>
      <c r="CI17" s="2577"/>
      <c r="CJ17" s="2577"/>
      <c r="CK17" s="2584"/>
      <c r="CL17" s="2584"/>
      <c r="CM17" s="2584"/>
      <c r="CN17" s="2584"/>
      <c r="CO17" s="2584"/>
      <c r="CP17" s="2584"/>
      <c r="CQ17" s="2584"/>
      <c r="CR17" s="2584"/>
      <c r="CS17" s="2584"/>
      <c r="CT17" s="2584"/>
      <c r="CU17" s="2584"/>
      <c r="CV17" s="2584"/>
      <c r="CW17" s="2584"/>
      <c r="CX17" s="2584"/>
      <c r="CY17" s="2584"/>
      <c r="CZ17" s="2584"/>
      <c r="DA17" s="2584"/>
      <c r="DB17" s="2584"/>
      <c r="DC17" s="2567"/>
      <c r="DD17" s="2567"/>
      <c r="DE17" s="2567"/>
      <c r="DF17" s="1349"/>
      <c r="DG17" s="1349"/>
      <c r="DH17" s="1349"/>
      <c r="DI17" s="1349"/>
      <c r="DJ17" s="1349"/>
      <c r="DK17" s="1349"/>
      <c r="DL17" s="1349"/>
      <c r="DM17" s="1349"/>
      <c r="DN17" s="1349"/>
      <c r="DO17" s="1349"/>
      <c r="DP17" s="1349"/>
      <c r="DQ17" s="1349"/>
      <c r="DR17" s="1349"/>
      <c r="DS17" s="1349"/>
      <c r="DT17" s="1349"/>
      <c r="DU17" s="1349"/>
      <c r="DV17" s="1349"/>
      <c r="DW17" s="1349"/>
      <c r="DX17" s="1349"/>
      <c r="DY17" s="1349"/>
      <c r="DZ17" s="1349"/>
      <c r="EA17" s="1349"/>
      <c r="EB17" s="1349"/>
      <c r="EC17" s="1349"/>
      <c r="ED17" s="1349"/>
      <c r="EE17" s="1349"/>
      <c r="EF17" s="1349"/>
      <c r="EG17" s="1349"/>
      <c r="EH17" s="1349"/>
      <c r="EI17" s="1349"/>
      <c r="EJ17" s="1349"/>
      <c r="EK17" s="1349"/>
      <c r="EL17" s="1349"/>
      <c r="EM17" s="1349"/>
      <c r="EN17" s="1349"/>
      <c r="EO17" s="1349"/>
      <c r="EP17" s="1349"/>
      <c r="EQ17" s="1349"/>
      <c r="ER17" s="1349"/>
      <c r="ES17" s="1349"/>
      <c r="ET17" s="1349"/>
      <c r="EU17" s="1349"/>
      <c r="EV17" s="1349"/>
      <c r="EW17" s="1349"/>
      <c r="EX17" s="1349"/>
      <c r="EY17" s="1349"/>
      <c r="EZ17" s="1349"/>
      <c r="FA17" s="1349"/>
      <c r="FB17" s="1349"/>
      <c r="FC17" s="1349"/>
      <c r="FD17" s="1349"/>
      <c r="FE17" s="1349"/>
      <c r="FF17" s="1349"/>
      <c r="FG17" s="1349"/>
      <c r="FH17" s="1349"/>
      <c r="FI17" s="1349"/>
      <c r="FJ17" s="1349"/>
      <c r="FK17" s="1349"/>
      <c r="FL17" s="1349"/>
      <c r="FM17" s="1349"/>
      <c r="FN17" s="1349"/>
      <c r="FO17" s="1349"/>
      <c r="FP17" s="1349"/>
      <c r="FQ17" s="1349"/>
      <c r="FR17" s="1349"/>
      <c r="FS17" s="1349"/>
      <c r="FT17" s="1349"/>
      <c r="FU17" s="1349"/>
      <c r="FV17" s="1349"/>
      <c r="FW17" s="1349"/>
      <c r="FX17" s="1349"/>
      <c r="FY17" s="1349"/>
      <c r="FZ17" s="1349"/>
      <c r="GA17" s="1349"/>
      <c r="GB17" s="1349"/>
      <c r="GC17" s="1349"/>
      <c r="GD17" s="1349"/>
      <c r="GE17" s="1349"/>
      <c r="GF17" s="1349"/>
      <c r="GG17" s="1349"/>
      <c r="GH17" s="1349"/>
      <c r="GI17" s="1349"/>
      <c r="GJ17" s="1349"/>
      <c r="GK17" s="1349"/>
      <c r="GL17" s="1349"/>
      <c r="GM17" s="1349"/>
      <c r="GN17" s="1349"/>
    </row>
    <row r="18" spans="1:196" ht="6.75" customHeight="1">
      <c r="A18" s="2564"/>
      <c r="B18" s="2567"/>
      <c r="C18" s="2567"/>
      <c r="D18" s="2585"/>
      <c r="E18" s="2585"/>
      <c r="F18" s="2585"/>
      <c r="G18" s="2585"/>
      <c r="H18" s="2585"/>
      <c r="I18" s="2585"/>
      <c r="J18" s="2585"/>
      <c r="K18" s="2585"/>
      <c r="L18" s="2585"/>
      <c r="M18" s="2585"/>
      <c r="N18" s="2564"/>
      <c r="O18" s="2564"/>
      <c r="P18" s="2564"/>
      <c r="Q18" s="2564"/>
      <c r="R18" s="2564"/>
      <c r="S18" s="2564"/>
      <c r="T18" s="2570"/>
      <c r="U18" s="2566"/>
      <c r="V18" s="2566"/>
      <c r="W18" s="3115"/>
      <c r="X18" s="3115"/>
      <c r="Y18" s="3115"/>
      <c r="Z18" s="3115"/>
      <c r="AA18" s="3115"/>
      <c r="AB18" s="3115"/>
      <c r="AC18" s="3115"/>
      <c r="AD18" s="3115"/>
      <c r="AE18" s="3115"/>
      <c r="AF18" s="3115"/>
      <c r="AG18" s="2588"/>
      <c r="AH18" s="2588"/>
      <c r="AI18" s="2582"/>
      <c r="AJ18" s="2578"/>
      <c r="AK18" s="2583"/>
      <c r="AL18" s="2582"/>
      <c r="AM18" s="2580"/>
      <c r="AN18" s="3121" t="s">
        <v>4199</v>
      </c>
      <c r="AO18" s="3121"/>
      <c r="AP18" s="3121"/>
      <c r="AQ18" s="3121"/>
      <c r="AR18" s="3121"/>
      <c r="AS18" s="3121"/>
      <c r="AT18" s="3121"/>
      <c r="AU18" s="3121"/>
      <c r="AV18" s="3121"/>
      <c r="AW18" s="3121"/>
      <c r="AX18" s="3121"/>
      <c r="AY18" s="3121"/>
      <c r="AZ18" s="3121"/>
      <c r="BA18" s="3121"/>
      <c r="BB18" s="3121"/>
      <c r="BC18" s="3121"/>
      <c r="BD18" s="3121"/>
      <c r="BE18" s="3121"/>
      <c r="BF18" s="3121"/>
      <c r="BG18" s="3121"/>
      <c r="BH18" s="3121"/>
      <c r="BI18" s="3121"/>
      <c r="BJ18" s="3121"/>
      <c r="BK18" s="3121"/>
      <c r="BL18" s="3121"/>
      <c r="BM18" s="3121"/>
      <c r="BN18" s="3121"/>
      <c r="BO18" s="3121"/>
      <c r="BP18" s="2584"/>
      <c r="BQ18" s="2584"/>
      <c r="BR18" s="2584"/>
      <c r="BS18" s="2584"/>
      <c r="BT18" s="2584"/>
      <c r="BU18" s="2584"/>
      <c r="BV18" s="2584"/>
      <c r="BW18" s="2584"/>
      <c r="BX18" s="2584"/>
      <c r="BY18" s="2584"/>
      <c r="BZ18" s="2584"/>
      <c r="CA18" s="2584"/>
      <c r="CB18" s="2584"/>
      <c r="CC18" s="2584"/>
      <c r="CD18" s="2584"/>
      <c r="CE18" s="2584"/>
      <c r="CF18" s="2584"/>
      <c r="CG18" s="2584"/>
      <c r="CH18" s="2584"/>
      <c r="CI18" s="2584"/>
      <c r="CJ18" s="2584"/>
      <c r="CK18" s="2584"/>
      <c r="CL18" s="2584"/>
      <c r="CM18" s="2584"/>
      <c r="CN18" s="2584"/>
      <c r="CO18" s="2584"/>
      <c r="CP18" s="2584"/>
      <c r="CQ18" s="2584"/>
      <c r="CR18" s="2584"/>
      <c r="CS18" s="2584"/>
      <c r="CT18" s="2584"/>
      <c r="CU18" s="2584"/>
      <c r="CV18" s="2584"/>
      <c r="CW18" s="2584"/>
      <c r="CX18" s="2584"/>
      <c r="CY18" s="2584"/>
      <c r="CZ18" s="2584"/>
      <c r="DA18" s="2584"/>
      <c r="DB18" s="2584"/>
      <c r="DC18" s="2567"/>
      <c r="DD18" s="2567"/>
      <c r="DE18" s="2567"/>
    </row>
    <row r="19" spans="1:196" ht="6.75" customHeight="1">
      <c r="A19" s="2564"/>
      <c r="B19" s="2567"/>
      <c r="C19" s="2567"/>
      <c r="D19" s="2585"/>
      <c r="E19" s="2585"/>
      <c r="F19" s="2585"/>
      <c r="G19" s="2585"/>
      <c r="H19" s="2585"/>
      <c r="I19" s="2585"/>
      <c r="J19" s="2585"/>
      <c r="K19" s="2585"/>
      <c r="L19" s="2585"/>
      <c r="M19" s="2585"/>
      <c r="N19" s="2564"/>
      <c r="O19" s="2564"/>
      <c r="P19" s="2564"/>
      <c r="Q19" s="2564"/>
      <c r="R19" s="2564"/>
      <c r="S19" s="2564"/>
      <c r="T19" s="2570"/>
      <c r="U19" s="2566"/>
      <c r="V19" s="2566"/>
      <c r="W19" s="3115"/>
      <c r="X19" s="3115"/>
      <c r="Y19" s="3115"/>
      <c r="Z19" s="3115"/>
      <c r="AA19" s="3115"/>
      <c r="AB19" s="3115"/>
      <c r="AC19" s="3115"/>
      <c r="AD19" s="3115"/>
      <c r="AE19" s="3115"/>
      <c r="AF19" s="3115"/>
      <c r="AG19" s="2588"/>
      <c r="AH19" s="2588"/>
      <c r="AI19" s="2582"/>
      <c r="AJ19" s="2578"/>
      <c r="AK19" s="2586"/>
      <c r="AL19" s="2587"/>
      <c r="AM19" s="2580"/>
      <c r="AN19" s="3121"/>
      <c r="AO19" s="3121"/>
      <c r="AP19" s="3121"/>
      <c r="AQ19" s="3121"/>
      <c r="AR19" s="3121"/>
      <c r="AS19" s="3121"/>
      <c r="AT19" s="3121"/>
      <c r="AU19" s="3121"/>
      <c r="AV19" s="3121"/>
      <c r="AW19" s="3121"/>
      <c r="AX19" s="3121"/>
      <c r="AY19" s="3121"/>
      <c r="AZ19" s="3121"/>
      <c r="BA19" s="3121"/>
      <c r="BB19" s="3121"/>
      <c r="BC19" s="3121"/>
      <c r="BD19" s="3121"/>
      <c r="BE19" s="3121"/>
      <c r="BF19" s="3121"/>
      <c r="BG19" s="3121"/>
      <c r="BH19" s="3121"/>
      <c r="BI19" s="3121"/>
      <c r="BJ19" s="3121"/>
      <c r="BK19" s="3121"/>
      <c r="BL19" s="3121"/>
      <c r="BM19" s="3121"/>
      <c r="BN19" s="3121"/>
      <c r="BO19" s="3121"/>
      <c r="BP19" s="2584"/>
      <c r="BQ19" s="2584"/>
      <c r="BR19" s="2584"/>
      <c r="BS19" s="2584"/>
      <c r="BT19" s="2584"/>
      <c r="BU19" s="2584"/>
      <c r="BV19" s="2584"/>
      <c r="BW19" s="2584"/>
      <c r="BX19" s="2584"/>
      <c r="BY19" s="2584"/>
      <c r="BZ19" s="2584"/>
      <c r="CA19" s="2584"/>
      <c r="CB19" s="2584"/>
      <c r="CC19" s="2584"/>
      <c r="CD19" s="2584"/>
      <c r="CE19" s="2584"/>
      <c r="CF19" s="2584"/>
      <c r="CG19" s="2584"/>
      <c r="CH19" s="2584"/>
      <c r="CI19" s="2584"/>
      <c r="CJ19" s="2584"/>
      <c r="CK19" s="2584"/>
      <c r="CL19" s="2584"/>
      <c r="CM19" s="2584"/>
      <c r="CN19" s="2584"/>
      <c r="CO19" s="2584"/>
      <c r="CP19" s="2584"/>
      <c r="CQ19" s="2584"/>
      <c r="CR19" s="2584"/>
      <c r="CS19" s="2584"/>
      <c r="CT19" s="2584"/>
      <c r="CU19" s="2584"/>
      <c r="CV19" s="2584"/>
      <c r="CW19" s="2584"/>
      <c r="CX19" s="2584"/>
      <c r="CY19" s="2584"/>
      <c r="CZ19" s="2584"/>
      <c r="DA19" s="2584"/>
      <c r="DB19" s="2584"/>
      <c r="DC19" s="2567"/>
      <c r="DD19" s="2567"/>
      <c r="DE19" s="2567"/>
    </row>
    <row r="20" spans="1:196" ht="6.75" customHeight="1">
      <c r="A20" s="2564"/>
      <c r="B20" s="2567"/>
      <c r="C20" s="2567"/>
      <c r="D20" s="2585"/>
      <c r="E20" s="2585"/>
      <c r="F20" s="2585"/>
      <c r="G20" s="2585"/>
      <c r="H20" s="2585"/>
      <c r="I20" s="2585"/>
      <c r="J20" s="2585"/>
      <c r="K20" s="2585"/>
      <c r="L20" s="2585"/>
      <c r="M20" s="2585"/>
      <c r="N20" s="2564"/>
      <c r="O20" s="2564"/>
      <c r="P20" s="2564"/>
      <c r="Q20" s="2564"/>
      <c r="R20" s="2564"/>
      <c r="S20" s="2564"/>
      <c r="T20" s="2570"/>
      <c r="U20" s="2566"/>
      <c r="V20" s="2566"/>
      <c r="W20" s="3115"/>
      <c r="X20" s="3115"/>
      <c r="Y20" s="3115"/>
      <c r="Z20" s="3115"/>
      <c r="AA20" s="3115"/>
      <c r="AB20" s="3115"/>
      <c r="AC20" s="3115"/>
      <c r="AD20" s="3115"/>
      <c r="AE20" s="3115"/>
      <c r="AF20" s="3115"/>
      <c r="AG20" s="2588"/>
      <c r="AH20" s="2588"/>
      <c r="AI20" s="2582"/>
      <c r="AJ20" s="2578"/>
      <c r="AK20" s="2583"/>
      <c r="AL20" s="2582"/>
      <c r="AM20" s="2580"/>
      <c r="AN20" s="2578"/>
      <c r="AO20" s="2578"/>
      <c r="AP20" s="2578"/>
      <c r="AQ20" s="2578"/>
      <c r="AR20" s="2578"/>
      <c r="AS20" s="2578"/>
      <c r="AT20" s="2578"/>
      <c r="AU20" s="2577"/>
      <c r="AV20" s="2577"/>
      <c r="AW20" s="2577"/>
      <c r="AX20" s="2577"/>
      <c r="AY20" s="2577"/>
      <c r="AZ20" s="2577"/>
      <c r="BA20" s="2577"/>
      <c r="BB20" s="2577"/>
      <c r="BC20" s="2578"/>
      <c r="BD20" s="2578"/>
      <c r="BE20" s="2578"/>
      <c r="BF20" s="2578"/>
      <c r="BG20" s="2578"/>
      <c r="BH20" s="2578"/>
      <c r="BI20" s="2578"/>
      <c r="BJ20" s="2578"/>
      <c r="BK20" s="2578"/>
      <c r="BL20" s="2578"/>
      <c r="BM20" s="2578"/>
      <c r="BN20" s="2578"/>
      <c r="BO20" s="2578"/>
      <c r="BP20" s="2578"/>
      <c r="BQ20" s="2578"/>
      <c r="BR20" s="2578"/>
      <c r="BS20" s="2578"/>
      <c r="BT20" s="2578"/>
      <c r="BU20" s="2578"/>
      <c r="BV20" s="2578"/>
      <c r="BW20" s="2578"/>
      <c r="BX20" s="2578"/>
      <c r="BY20" s="2578"/>
      <c r="BZ20" s="2578"/>
      <c r="CA20" s="2578"/>
      <c r="CB20" s="2578"/>
      <c r="CC20" s="2578"/>
      <c r="CD20" s="2578"/>
      <c r="CE20" s="2578"/>
      <c r="CF20" s="2578"/>
      <c r="CG20" s="2578"/>
      <c r="CH20" s="2578"/>
      <c r="CI20" s="2578"/>
      <c r="CJ20" s="2578"/>
      <c r="CK20" s="2578"/>
      <c r="CL20" s="2578"/>
      <c r="CM20" s="2578"/>
      <c r="CN20" s="2578"/>
      <c r="CO20" s="2578"/>
      <c r="CP20" s="2578"/>
      <c r="CQ20" s="2578"/>
      <c r="CR20" s="2578"/>
      <c r="CS20" s="2578"/>
      <c r="CT20" s="2578"/>
      <c r="CU20" s="2578"/>
      <c r="CV20" s="2578"/>
      <c r="CW20" s="2578"/>
      <c r="CX20" s="2578"/>
      <c r="CY20" s="2578"/>
      <c r="CZ20" s="2578"/>
      <c r="DA20" s="2578"/>
      <c r="DB20" s="2578"/>
      <c r="DC20" s="2567"/>
      <c r="DD20" s="2567"/>
      <c r="DE20" s="2567"/>
    </row>
    <row r="21" spans="1:196" ht="6.75" customHeight="1">
      <c r="A21" s="2564"/>
      <c r="B21" s="2564"/>
      <c r="C21" s="2564"/>
      <c r="D21" s="2585"/>
      <c r="E21" s="2585"/>
      <c r="F21" s="2585"/>
      <c r="G21" s="2585"/>
      <c r="H21" s="2585"/>
      <c r="I21" s="2585"/>
      <c r="J21" s="2585"/>
      <c r="K21" s="2585"/>
      <c r="L21" s="2585"/>
      <c r="M21" s="2585"/>
      <c r="N21" s="2564"/>
      <c r="O21" s="2564"/>
      <c r="P21" s="2564"/>
      <c r="Q21" s="2564"/>
      <c r="R21" s="2564"/>
      <c r="S21" s="2564"/>
      <c r="T21" s="2570"/>
      <c r="U21" s="2566"/>
      <c r="V21" s="2564"/>
      <c r="W21" s="3115"/>
      <c r="X21" s="3115"/>
      <c r="Y21" s="3115"/>
      <c r="Z21" s="3115"/>
      <c r="AA21" s="3115"/>
      <c r="AB21" s="3115"/>
      <c r="AC21" s="3115"/>
      <c r="AD21" s="3115"/>
      <c r="AE21" s="3115"/>
      <c r="AF21" s="3115"/>
      <c r="AG21" s="2582"/>
      <c r="AH21" s="2582"/>
      <c r="AI21" s="2577"/>
      <c r="AJ21" s="2577"/>
      <c r="AK21" s="2677"/>
      <c r="AL21" s="2678"/>
      <c r="AM21" s="2580"/>
      <c r="AN21" s="3116" t="s">
        <v>297</v>
      </c>
      <c r="AO21" s="3116"/>
      <c r="AP21" s="3116"/>
      <c r="AQ21" s="3116"/>
      <c r="AR21" s="3116"/>
      <c r="AS21" s="3116"/>
      <c r="AT21" s="3116"/>
      <c r="AU21" s="2678"/>
      <c r="AV21" s="2678"/>
      <c r="AW21" s="2678"/>
      <c r="AX21" s="2678"/>
      <c r="AY21" s="2678"/>
      <c r="AZ21" s="2678"/>
      <c r="BA21" s="2678"/>
      <c r="BB21" s="2678"/>
      <c r="BC21" s="2577"/>
      <c r="BD21" s="3116" t="s">
        <v>296</v>
      </c>
      <c r="BE21" s="3116"/>
      <c r="BF21" s="3116"/>
      <c r="BG21" s="3116"/>
      <c r="BH21" s="3116"/>
      <c r="BI21" s="3116"/>
      <c r="BJ21" s="3116"/>
      <c r="BK21" s="3116"/>
      <c r="BL21" s="3116"/>
      <c r="BM21" s="3116"/>
      <c r="BN21" s="3116"/>
      <c r="BO21" s="3116"/>
      <c r="BP21" s="3116"/>
      <c r="BQ21" s="3116"/>
      <c r="BR21" s="3116"/>
      <c r="BS21" s="3116"/>
      <c r="BT21" s="3116"/>
      <c r="BU21" s="3116"/>
      <c r="BV21" s="3116"/>
      <c r="BW21" s="3116"/>
      <c r="BX21" s="3116"/>
      <c r="BY21" s="3116"/>
      <c r="BZ21" s="3116"/>
      <c r="CA21" s="3116"/>
      <c r="CB21" s="3116"/>
      <c r="CC21" s="3116"/>
      <c r="CD21" s="3116"/>
      <c r="CE21" s="3116"/>
      <c r="CF21" s="3116"/>
      <c r="CG21" s="3116"/>
      <c r="CH21" s="3116"/>
      <c r="CI21" s="3116"/>
      <c r="CJ21" s="3116"/>
      <c r="CK21" s="3116"/>
      <c r="CL21" s="3116"/>
      <c r="CM21" s="3116"/>
      <c r="CN21" s="3116"/>
      <c r="CO21" s="3116"/>
      <c r="CP21" s="3116"/>
      <c r="CQ21" s="3116"/>
      <c r="CR21" s="3116"/>
      <c r="CS21" s="3116"/>
      <c r="CT21" s="3116"/>
      <c r="CU21" s="3116"/>
      <c r="CV21" s="3116"/>
      <c r="CW21" s="3116"/>
      <c r="CX21" s="3116"/>
      <c r="CY21" s="3116"/>
      <c r="CZ21" s="3116"/>
      <c r="DA21" s="3116"/>
      <c r="DB21" s="3116"/>
      <c r="DC21" s="2564"/>
      <c r="DD21" s="2564"/>
      <c r="DE21" s="2564"/>
    </row>
    <row r="22" spans="1:196" ht="6.75" customHeight="1">
      <c r="A22" s="2564"/>
      <c r="B22" s="2564"/>
      <c r="C22" s="2564"/>
      <c r="D22" s="2585"/>
      <c r="E22" s="2585"/>
      <c r="F22" s="2585"/>
      <c r="G22" s="2585"/>
      <c r="H22" s="2585"/>
      <c r="I22" s="2585"/>
      <c r="J22" s="2585"/>
      <c r="K22" s="2585"/>
      <c r="L22" s="2585"/>
      <c r="M22" s="2585"/>
      <c r="N22" s="2564"/>
      <c r="O22" s="2564"/>
      <c r="P22" s="2564"/>
      <c r="Q22" s="2564"/>
      <c r="R22" s="2564"/>
      <c r="S22" s="2564"/>
      <c r="T22" s="2570"/>
      <c r="U22" s="2566"/>
      <c r="V22" s="2564"/>
      <c r="W22" s="3120" t="s">
        <v>315</v>
      </c>
      <c r="X22" s="3120"/>
      <c r="Y22" s="3120"/>
      <c r="Z22" s="3120"/>
      <c r="AA22" s="3120"/>
      <c r="AB22" s="3120"/>
      <c r="AC22" s="3120"/>
      <c r="AD22" s="3120"/>
      <c r="AE22" s="3120"/>
      <c r="AF22" s="3120"/>
      <c r="AG22" s="3120"/>
      <c r="AH22" s="3120"/>
      <c r="AI22" s="2577"/>
      <c r="AJ22" s="2577"/>
      <c r="AK22" s="2586"/>
      <c r="AL22" s="2582"/>
      <c r="AM22" s="2580"/>
      <c r="AN22" s="3116"/>
      <c r="AO22" s="3116"/>
      <c r="AP22" s="3116"/>
      <c r="AQ22" s="3116"/>
      <c r="AR22" s="3116"/>
      <c r="AS22" s="3116"/>
      <c r="AT22" s="3116"/>
      <c r="AU22" s="2577"/>
      <c r="AV22" s="2577"/>
      <c r="AW22" s="2577"/>
      <c r="AX22" s="2577"/>
      <c r="AY22" s="2577"/>
      <c r="AZ22" s="2577"/>
      <c r="BA22" s="2577"/>
      <c r="BB22" s="2577"/>
      <c r="BC22" s="2578"/>
      <c r="BD22" s="3116"/>
      <c r="BE22" s="3116"/>
      <c r="BF22" s="3116"/>
      <c r="BG22" s="3116"/>
      <c r="BH22" s="3116"/>
      <c r="BI22" s="3116"/>
      <c r="BJ22" s="3116"/>
      <c r="BK22" s="3116"/>
      <c r="BL22" s="3116"/>
      <c r="BM22" s="3116"/>
      <c r="BN22" s="3116"/>
      <c r="BO22" s="3116"/>
      <c r="BP22" s="3116"/>
      <c r="BQ22" s="3116"/>
      <c r="BR22" s="3116"/>
      <c r="BS22" s="3116"/>
      <c r="BT22" s="3116"/>
      <c r="BU22" s="3116"/>
      <c r="BV22" s="3116"/>
      <c r="BW22" s="3116"/>
      <c r="BX22" s="3116"/>
      <c r="BY22" s="3116"/>
      <c r="BZ22" s="3116"/>
      <c r="CA22" s="3116"/>
      <c r="CB22" s="3116"/>
      <c r="CC22" s="3116"/>
      <c r="CD22" s="3116"/>
      <c r="CE22" s="3116"/>
      <c r="CF22" s="3116"/>
      <c r="CG22" s="3116"/>
      <c r="CH22" s="3116"/>
      <c r="CI22" s="3116"/>
      <c r="CJ22" s="3116"/>
      <c r="CK22" s="3116"/>
      <c r="CL22" s="3116"/>
      <c r="CM22" s="3116"/>
      <c r="CN22" s="3116"/>
      <c r="CO22" s="3116"/>
      <c r="CP22" s="3116"/>
      <c r="CQ22" s="3116"/>
      <c r="CR22" s="3116"/>
      <c r="CS22" s="3116"/>
      <c r="CT22" s="3116"/>
      <c r="CU22" s="3116"/>
      <c r="CV22" s="3116"/>
      <c r="CW22" s="3116"/>
      <c r="CX22" s="3116"/>
      <c r="CY22" s="3116"/>
      <c r="CZ22" s="3116"/>
      <c r="DA22" s="3116"/>
      <c r="DB22" s="3116"/>
      <c r="DC22" s="2564"/>
      <c r="DD22" s="2564"/>
      <c r="DE22" s="2564"/>
    </row>
    <row r="23" spans="1:196" ht="6.75" customHeight="1">
      <c r="A23" s="2564"/>
      <c r="B23" s="2564"/>
      <c r="C23" s="2564"/>
      <c r="D23" s="2564"/>
      <c r="E23" s="2564"/>
      <c r="F23" s="2564"/>
      <c r="G23" s="2564"/>
      <c r="H23" s="2566"/>
      <c r="I23" s="2564"/>
      <c r="J23" s="2564"/>
      <c r="K23" s="2564"/>
      <c r="L23" s="2564"/>
      <c r="M23" s="2564"/>
      <c r="N23" s="2564"/>
      <c r="O23" s="2564"/>
      <c r="P23" s="2564"/>
      <c r="Q23" s="2564"/>
      <c r="R23" s="2564"/>
      <c r="S23" s="2564"/>
      <c r="T23" s="2570"/>
      <c r="U23" s="2566"/>
      <c r="V23" s="2564"/>
      <c r="W23" s="3120"/>
      <c r="X23" s="3120"/>
      <c r="Y23" s="3120"/>
      <c r="Z23" s="3120"/>
      <c r="AA23" s="3120"/>
      <c r="AB23" s="3120"/>
      <c r="AC23" s="3120"/>
      <c r="AD23" s="3120"/>
      <c r="AE23" s="3120"/>
      <c r="AF23" s="3120"/>
      <c r="AG23" s="3120"/>
      <c r="AH23" s="3120"/>
      <c r="AI23" s="2577"/>
      <c r="AJ23" s="2577"/>
      <c r="AK23" s="2581"/>
      <c r="AL23" s="2580"/>
      <c r="AM23" s="2580"/>
      <c r="AN23" s="2577"/>
      <c r="AO23" s="2577"/>
      <c r="AP23" s="2577"/>
      <c r="AQ23" s="2577"/>
      <c r="AR23" s="2577"/>
      <c r="AS23" s="2577"/>
      <c r="AT23" s="2577"/>
      <c r="AU23" s="2577"/>
      <c r="AV23" s="2577"/>
      <c r="AW23" s="2577"/>
      <c r="AX23" s="2577"/>
      <c r="AY23" s="2577"/>
      <c r="AZ23" s="2577"/>
      <c r="BA23" s="2577"/>
      <c r="BB23" s="2577"/>
      <c r="BC23" s="2577"/>
      <c r="BD23" s="2577"/>
      <c r="BE23" s="2577"/>
      <c r="BF23" s="2577"/>
      <c r="BG23" s="2577"/>
      <c r="BH23" s="2577"/>
      <c r="BI23" s="2577"/>
      <c r="BJ23" s="2577"/>
      <c r="BK23" s="2577"/>
      <c r="BL23" s="2577"/>
      <c r="BM23" s="2577"/>
      <c r="BN23" s="2577"/>
      <c r="BO23" s="2577"/>
      <c r="BP23" s="2577"/>
      <c r="BQ23" s="2577"/>
      <c r="BR23" s="2577"/>
      <c r="BS23" s="2577"/>
      <c r="BT23" s="2577"/>
      <c r="BU23" s="2577"/>
      <c r="BV23" s="2577"/>
      <c r="BW23" s="2577"/>
      <c r="BX23" s="2577"/>
      <c r="BY23" s="2577"/>
      <c r="BZ23" s="2577"/>
      <c r="CA23" s="2577"/>
      <c r="CB23" s="2577"/>
      <c r="CC23" s="2577"/>
      <c r="CD23" s="2577"/>
      <c r="CE23" s="2577"/>
      <c r="CF23" s="2577"/>
      <c r="CG23" s="2577"/>
      <c r="CH23" s="2577"/>
      <c r="CI23" s="2577"/>
      <c r="CJ23" s="2577"/>
      <c r="CK23" s="2577"/>
      <c r="CL23" s="2577"/>
      <c r="CM23" s="2577"/>
      <c r="CN23" s="2577"/>
      <c r="CO23" s="2577"/>
      <c r="CP23" s="2577"/>
      <c r="CQ23" s="2577"/>
      <c r="CR23" s="2577"/>
      <c r="CS23" s="2577"/>
      <c r="CT23" s="2577"/>
      <c r="CU23" s="2577"/>
      <c r="CV23" s="2577"/>
      <c r="CW23" s="2577"/>
      <c r="CX23" s="2577"/>
      <c r="CY23" s="2577"/>
      <c r="CZ23" s="2577"/>
      <c r="DA23" s="2577"/>
      <c r="DB23" s="2577"/>
      <c r="DC23" s="2564"/>
      <c r="DD23" s="2564"/>
      <c r="DE23" s="2564"/>
    </row>
    <row r="24" spans="1:196" ht="6.75" customHeight="1">
      <c r="A24" s="2564"/>
      <c r="B24" s="2564"/>
      <c r="C24" s="2564"/>
      <c r="D24" s="2564"/>
      <c r="E24" s="2564"/>
      <c r="F24" s="2564"/>
      <c r="G24" s="2564"/>
      <c r="H24" s="2566"/>
      <c r="I24" s="2564"/>
      <c r="J24" s="2564"/>
      <c r="K24" s="2564"/>
      <c r="L24" s="2564"/>
      <c r="M24" s="2564"/>
      <c r="N24" s="2564"/>
      <c r="O24" s="2564"/>
      <c r="P24" s="2564"/>
      <c r="Q24" s="2564"/>
      <c r="R24" s="2564"/>
      <c r="S24" s="2564"/>
      <c r="T24" s="2570"/>
      <c r="U24" s="2566"/>
      <c r="V24" s="2564"/>
      <c r="W24" s="2577"/>
      <c r="X24" s="2577"/>
      <c r="Y24" s="2577"/>
      <c r="Z24" s="2577"/>
      <c r="AA24" s="2577"/>
      <c r="AB24" s="2577"/>
      <c r="AC24" s="2577"/>
      <c r="AD24" s="2577"/>
      <c r="AE24" s="2577"/>
      <c r="AF24" s="2577"/>
      <c r="AG24" s="2577"/>
      <c r="AH24" s="2577"/>
      <c r="AI24" s="2577"/>
      <c r="AJ24" s="2577"/>
      <c r="AK24" s="2677"/>
      <c r="AL24" s="2678"/>
      <c r="AM24" s="2580"/>
      <c r="AN24" s="3121" t="s">
        <v>4200</v>
      </c>
      <c r="AO24" s="3121"/>
      <c r="AP24" s="3121"/>
      <c r="AQ24" s="3121"/>
      <c r="AR24" s="3121"/>
      <c r="AS24" s="3121"/>
      <c r="AT24" s="3121"/>
      <c r="AU24" s="3121"/>
      <c r="AV24" s="3121"/>
      <c r="AW24" s="3121"/>
      <c r="AX24" s="3121"/>
      <c r="AY24" s="3121"/>
      <c r="AZ24" s="3121"/>
      <c r="BA24" s="3121"/>
      <c r="BB24" s="3121"/>
      <c r="BC24" s="2577"/>
      <c r="BD24" s="2578"/>
      <c r="BE24" s="2578"/>
      <c r="BF24" s="2578"/>
      <c r="BG24" s="3121" t="s">
        <v>316</v>
      </c>
      <c r="BH24" s="3121"/>
      <c r="BI24" s="3121"/>
      <c r="BJ24" s="3121"/>
      <c r="BK24" s="3121"/>
      <c r="BL24" s="3121"/>
      <c r="BM24" s="3121"/>
      <c r="BN24" s="3121"/>
      <c r="BO24" s="3121"/>
      <c r="BP24" s="3121"/>
      <c r="BQ24" s="3121"/>
      <c r="BR24" s="3121"/>
      <c r="BS24" s="3121"/>
      <c r="BT24" s="3121"/>
      <c r="BU24" s="3121"/>
      <c r="BV24" s="3121"/>
      <c r="BW24" s="3121"/>
      <c r="BX24" s="3121"/>
      <c r="BY24" s="3121"/>
      <c r="BZ24" s="3121"/>
      <c r="CA24" s="3121"/>
      <c r="CB24" s="3121"/>
      <c r="CC24" s="3121"/>
      <c r="CD24" s="3121"/>
      <c r="CE24" s="3121"/>
      <c r="CF24" s="3121"/>
      <c r="CG24" s="3121"/>
      <c r="CH24" s="3121"/>
      <c r="CI24" s="3121"/>
      <c r="CJ24" s="3121"/>
      <c r="CK24" s="3121"/>
      <c r="CL24" s="3121"/>
      <c r="CM24" s="3121"/>
      <c r="CN24" s="3121"/>
      <c r="CO24" s="3121"/>
      <c r="CP24" s="3121"/>
      <c r="CQ24" s="3121"/>
      <c r="CR24" s="3121"/>
      <c r="CS24" s="3121"/>
      <c r="CT24" s="3121"/>
      <c r="CU24" s="3121"/>
      <c r="CV24" s="3121"/>
      <c r="CW24" s="3121"/>
      <c r="CX24" s="3121"/>
      <c r="CY24" s="3121"/>
      <c r="CZ24" s="3121"/>
      <c r="DA24" s="3121"/>
      <c r="DB24" s="3121"/>
      <c r="DC24" s="2567"/>
      <c r="DD24" s="2567"/>
      <c r="DE24" s="2567"/>
    </row>
    <row r="25" spans="1:196" ht="6.75" customHeight="1">
      <c r="A25" s="2564"/>
      <c r="B25" s="2564"/>
      <c r="C25" s="2564"/>
      <c r="D25" s="2564"/>
      <c r="E25" s="2564"/>
      <c r="F25" s="2564"/>
      <c r="G25" s="2564"/>
      <c r="H25" s="2566"/>
      <c r="I25" s="2564"/>
      <c r="J25" s="2564"/>
      <c r="K25" s="2564"/>
      <c r="L25" s="2564"/>
      <c r="M25" s="2564"/>
      <c r="N25" s="2564"/>
      <c r="O25" s="2564"/>
      <c r="P25" s="2564"/>
      <c r="Q25" s="2564"/>
      <c r="R25" s="2564"/>
      <c r="S25" s="2564"/>
      <c r="T25" s="2570"/>
      <c r="U25" s="2566"/>
      <c r="V25" s="2564"/>
      <c r="W25" s="2577"/>
      <c r="X25" s="2577"/>
      <c r="Y25" s="2577"/>
      <c r="Z25" s="2577"/>
      <c r="AA25" s="2577"/>
      <c r="AB25" s="2577"/>
      <c r="AC25" s="2577"/>
      <c r="AD25" s="2577"/>
      <c r="AE25" s="2577"/>
      <c r="AF25" s="2577"/>
      <c r="AG25" s="2577"/>
      <c r="AH25" s="2577"/>
      <c r="AI25" s="2577"/>
      <c r="AJ25" s="2577"/>
      <c r="AK25" s="2589"/>
      <c r="AL25" s="2577"/>
      <c r="AM25" s="2577"/>
      <c r="AN25" s="3121"/>
      <c r="AO25" s="3121"/>
      <c r="AP25" s="3121"/>
      <c r="AQ25" s="3121"/>
      <c r="AR25" s="3121"/>
      <c r="AS25" s="3121"/>
      <c r="AT25" s="3121"/>
      <c r="AU25" s="3121"/>
      <c r="AV25" s="3121"/>
      <c r="AW25" s="3121"/>
      <c r="AX25" s="3121"/>
      <c r="AY25" s="3121"/>
      <c r="AZ25" s="3121"/>
      <c r="BA25" s="3121"/>
      <c r="BB25" s="3121"/>
      <c r="BC25" s="2587"/>
      <c r="BD25" s="2587"/>
      <c r="BE25" s="2587"/>
      <c r="BF25" s="2578"/>
      <c r="BG25" s="3121"/>
      <c r="BH25" s="3121"/>
      <c r="BI25" s="3121"/>
      <c r="BJ25" s="3121"/>
      <c r="BK25" s="3121"/>
      <c r="BL25" s="3121"/>
      <c r="BM25" s="3121"/>
      <c r="BN25" s="3121"/>
      <c r="BO25" s="3121"/>
      <c r="BP25" s="3121"/>
      <c r="BQ25" s="3121"/>
      <c r="BR25" s="3121"/>
      <c r="BS25" s="3121"/>
      <c r="BT25" s="3121"/>
      <c r="BU25" s="3121"/>
      <c r="BV25" s="3121"/>
      <c r="BW25" s="3121"/>
      <c r="BX25" s="3121"/>
      <c r="BY25" s="3121"/>
      <c r="BZ25" s="3121"/>
      <c r="CA25" s="3121"/>
      <c r="CB25" s="3121"/>
      <c r="CC25" s="3121"/>
      <c r="CD25" s="3121"/>
      <c r="CE25" s="3121"/>
      <c r="CF25" s="3121"/>
      <c r="CG25" s="3121"/>
      <c r="CH25" s="3121"/>
      <c r="CI25" s="3121"/>
      <c r="CJ25" s="3121"/>
      <c r="CK25" s="3121"/>
      <c r="CL25" s="3121"/>
      <c r="CM25" s="3121"/>
      <c r="CN25" s="3121"/>
      <c r="CO25" s="3121"/>
      <c r="CP25" s="3121"/>
      <c r="CQ25" s="3121"/>
      <c r="CR25" s="3121"/>
      <c r="CS25" s="3121"/>
      <c r="CT25" s="3121"/>
      <c r="CU25" s="3121"/>
      <c r="CV25" s="3121"/>
      <c r="CW25" s="3121"/>
      <c r="CX25" s="3121"/>
      <c r="CY25" s="3121"/>
      <c r="CZ25" s="3121"/>
      <c r="DA25" s="3121"/>
      <c r="DB25" s="3121"/>
      <c r="DC25" s="2567"/>
      <c r="DD25" s="2567"/>
      <c r="DE25" s="2567"/>
    </row>
    <row r="26" spans="1:196" ht="6.75" customHeight="1">
      <c r="A26" s="2564"/>
      <c r="B26" s="2564"/>
      <c r="C26" s="2564"/>
      <c r="D26" s="2564"/>
      <c r="E26" s="2564"/>
      <c r="F26" s="2564"/>
      <c r="G26" s="2564"/>
      <c r="H26" s="2566"/>
      <c r="I26" s="2564"/>
      <c r="J26" s="2564"/>
      <c r="K26" s="2564"/>
      <c r="L26" s="2564"/>
      <c r="M26" s="2564"/>
      <c r="N26" s="2564"/>
      <c r="O26" s="2564"/>
      <c r="P26" s="2564"/>
      <c r="Q26" s="2564"/>
      <c r="R26" s="2564"/>
      <c r="S26" s="2564"/>
      <c r="T26" s="2570"/>
      <c r="U26" s="2566"/>
      <c r="V26" s="2564"/>
      <c r="W26" s="2564"/>
      <c r="X26" s="2564"/>
      <c r="Y26" s="2564"/>
      <c r="Z26" s="2564"/>
      <c r="AA26" s="2564"/>
      <c r="AB26" s="2564"/>
      <c r="AC26" s="2564"/>
      <c r="AD26" s="2564"/>
      <c r="AE26" s="2564"/>
      <c r="AF26" s="2564"/>
      <c r="AG26" s="2564"/>
      <c r="AH26" s="2564"/>
      <c r="AI26" s="2564"/>
      <c r="AJ26" s="2564"/>
      <c r="AK26" s="2566"/>
      <c r="AL26" s="2566"/>
      <c r="AM26" s="2566"/>
      <c r="AN26" s="2564"/>
      <c r="AO26" s="2564"/>
      <c r="AP26" s="2564"/>
      <c r="AQ26" s="2564"/>
      <c r="AR26" s="2564"/>
      <c r="AS26" s="2564"/>
      <c r="AT26" s="2564"/>
      <c r="AU26" s="2564"/>
      <c r="AV26" s="2564"/>
      <c r="AW26" s="2564"/>
      <c r="AX26" s="2564"/>
      <c r="AY26" s="2564"/>
      <c r="AZ26" s="2564"/>
      <c r="BA26" s="2564"/>
      <c r="BB26" s="2564"/>
      <c r="BC26" s="2564"/>
      <c r="BD26" s="2564"/>
      <c r="BE26" s="2564"/>
      <c r="BF26" s="2564"/>
      <c r="BG26" s="2564"/>
      <c r="BH26" s="2564"/>
      <c r="BI26" s="2564"/>
      <c r="BJ26" s="2564"/>
      <c r="BK26" s="2564"/>
      <c r="BL26" s="2564"/>
      <c r="BM26" s="2564"/>
      <c r="BN26" s="2564"/>
      <c r="BO26" s="2564"/>
      <c r="BP26" s="2564"/>
      <c r="BQ26" s="2564"/>
      <c r="BR26" s="2564"/>
      <c r="BS26" s="2564"/>
      <c r="BT26" s="2564"/>
      <c r="BU26" s="2564"/>
      <c r="BV26" s="2564"/>
      <c r="BW26" s="2564"/>
      <c r="BX26" s="2564"/>
      <c r="BY26" s="2564"/>
      <c r="BZ26" s="2564"/>
      <c r="CA26" s="2564"/>
      <c r="CB26" s="2564"/>
      <c r="CC26" s="2564"/>
      <c r="CD26" s="2564"/>
      <c r="CE26" s="2564"/>
      <c r="CF26" s="2564"/>
      <c r="CG26" s="2564"/>
      <c r="CH26" s="2564"/>
      <c r="CI26" s="2564"/>
      <c r="CJ26" s="2564"/>
      <c r="CK26" s="2564"/>
      <c r="CL26" s="2564"/>
      <c r="CM26" s="2564"/>
      <c r="CN26" s="2564"/>
      <c r="CO26" s="2564"/>
      <c r="CP26" s="2564"/>
      <c r="CQ26" s="2564"/>
      <c r="CR26" s="2564"/>
      <c r="CS26" s="2564"/>
      <c r="CT26" s="2564"/>
      <c r="CU26" s="2564"/>
      <c r="CV26" s="2564"/>
      <c r="CW26" s="2564"/>
      <c r="CX26" s="2564"/>
      <c r="CY26" s="2564"/>
      <c r="CZ26" s="2564"/>
      <c r="DA26" s="2564"/>
      <c r="DB26" s="2564"/>
      <c r="DC26" s="2564"/>
      <c r="DD26" s="2564"/>
      <c r="DE26" s="2564"/>
    </row>
    <row r="27" spans="1:196" ht="6.75" customHeight="1">
      <c r="A27" s="2564"/>
      <c r="B27" s="2564"/>
      <c r="C27" s="2564"/>
      <c r="D27" s="2564"/>
      <c r="E27" s="2564"/>
      <c r="F27" s="2564"/>
      <c r="G27" s="2564"/>
      <c r="H27" s="2564"/>
      <c r="I27" s="2564"/>
      <c r="J27" s="2564"/>
      <c r="K27" s="2564"/>
      <c r="L27" s="2564"/>
      <c r="M27" s="2564"/>
      <c r="N27" s="2564"/>
      <c r="O27" s="2564"/>
      <c r="P27" s="2564"/>
      <c r="Q27" s="2564"/>
      <c r="R27" s="2564"/>
      <c r="S27" s="2564"/>
      <c r="T27" s="2570"/>
      <c r="U27" s="2566"/>
      <c r="V27" s="2564"/>
      <c r="W27" s="2564"/>
      <c r="X27" s="2564"/>
      <c r="Y27" s="2564"/>
      <c r="Z27" s="2564"/>
      <c r="AA27" s="2564"/>
      <c r="AB27" s="2564"/>
      <c r="AC27" s="2564"/>
      <c r="AD27" s="2564"/>
      <c r="AE27" s="2564"/>
      <c r="AF27" s="2564"/>
      <c r="AG27" s="2564"/>
      <c r="AH27" s="2564"/>
      <c r="AI27" s="2564"/>
      <c r="AJ27" s="2564"/>
      <c r="AK27" s="2564"/>
      <c r="AL27" s="2564"/>
      <c r="AM27" s="2564"/>
      <c r="AN27" s="2564"/>
      <c r="AO27" s="2564"/>
      <c r="AP27" s="2564"/>
      <c r="AQ27" s="2564"/>
      <c r="AR27" s="2564"/>
      <c r="AS27" s="2564"/>
      <c r="AT27" s="2564"/>
      <c r="AU27" s="2564"/>
      <c r="AV27" s="2564"/>
      <c r="AW27" s="2564"/>
      <c r="AX27" s="2564"/>
      <c r="AY27" s="2564"/>
      <c r="AZ27" s="2564"/>
      <c r="BA27" s="2564"/>
      <c r="BB27" s="2564"/>
      <c r="BC27" s="2564"/>
      <c r="BD27" s="2564"/>
      <c r="BE27" s="2564"/>
      <c r="BF27" s="2564"/>
      <c r="BG27" s="2564"/>
      <c r="BH27" s="2564"/>
      <c r="BI27" s="2564"/>
      <c r="BJ27" s="2564"/>
      <c r="BK27" s="2564"/>
      <c r="BL27" s="2564"/>
      <c r="BM27" s="2564"/>
      <c r="BN27" s="2564"/>
      <c r="BO27" s="2564"/>
      <c r="BP27" s="2564"/>
      <c r="BQ27" s="2564"/>
      <c r="BR27" s="2564"/>
      <c r="BS27" s="2564"/>
      <c r="BT27" s="2564"/>
      <c r="BU27" s="2564"/>
      <c r="BV27" s="2564"/>
      <c r="BW27" s="2564"/>
      <c r="BX27" s="2564"/>
      <c r="BY27" s="2564"/>
      <c r="BZ27" s="2564"/>
      <c r="CA27" s="2564"/>
      <c r="CB27" s="2564"/>
      <c r="CC27" s="2564"/>
      <c r="CD27" s="2564"/>
      <c r="CE27" s="2564"/>
      <c r="CF27" s="2564"/>
      <c r="CG27" s="2564"/>
      <c r="CH27" s="2564"/>
      <c r="CI27" s="2564"/>
      <c r="CJ27" s="2564"/>
      <c r="CK27" s="2564"/>
      <c r="CL27" s="2564"/>
      <c r="CM27" s="2564"/>
      <c r="CN27" s="2564"/>
      <c r="CO27" s="2564"/>
      <c r="CP27" s="2564"/>
      <c r="CQ27" s="2564"/>
      <c r="CR27" s="2564"/>
      <c r="CS27" s="2564"/>
      <c r="CT27" s="2564"/>
      <c r="CU27" s="2564"/>
      <c r="CV27" s="2564"/>
      <c r="CW27" s="2564"/>
      <c r="CX27" s="2564"/>
      <c r="CY27" s="2564"/>
      <c r="CZ27" s="2564"/>
      <c r="DA27" s="2564"/>
      <c r="DB27" s="2564"/>
      <c r="DC27" s="2564"/>
      <c r="DD27" s="2564"/>
      <c r="DE27" s="2564"/>
      <c r="DF27" s="1349"/>
      <c r="DG27" s="1349"/>
      <c r="DH27" s="1349"/>
      <c r="DI27" s="1349"/>
      <c r="DJ27" s="1349"/>
      <c r="DK27" s="1349"/>
      <c r="DL27" s="1349"/>
      <c r="DM27" s="1349"/>
      <c r="DN27" s="1349"/>
      <c r="DO27" s="1349"/>
      <c r="DP27" s="1349"/>
      <c r="DQ27" s="1349"/>
      <c r="DR27" s="1349"/>
      <c r="DS27" s="1349"/>
      <c r="DT27" s="1349"/>
      <c r="DU27" s="1349"/>
      <c r="DV27" s="1349"/>
      <c r="DW27" s="1349"/>
      <c r="DX27" s="1349"/>
      <c r="DY27" s="1349"/>
      <c r="DZ27" s="1349"/>
      <c r="EA27" s="1349"/>
      <c r="EB27" s="1349"/>
      <c r="EC27" s="1349"/>
      <c r="ED27" s="1349"/>
      <c r="EE27" s="1349"/>
      <c r="EF27" s="1349"/>
      <c r="EG27" s="1349"/>
      <c r="EH27" s="1349"/>
      <c r="EI27" s="1349"/>
      <c r="EJ27" s="1349"/>
      <c r="EK27" s="1349"/>
      <c r="EL27" s="1349"/>
      <c r="EM27" s="1349"/>
      <c r="EN27" s="1349"/>
      <c r="EO27" s="1349"/>
      <c r="EP27" s="1349"/>
      <c r="EQ27" s="1349"/>
      <c r="ER27" s="1349"/>
      <c r="ES27" s="1349"/>
      <c r="ET27" s="1349"/>
      <c r="EU27" s="1349"/>
      <c r="EV27" s="1349"/>
      <c r="EW27" s="1349"/>
      <c r="EX27" s="1349"/>
      <c r="EY27" s="1349"/>
      <c r="EZ27" s="1349"/>
      <c r="FA27" s="1349"/>
      <c r="FB27" s="1349"/>
      <c r="FC27" s="1349"/>
    </row>
    <row r="28" spans="1:196" ht="6.75" customHeight="1">
      <c r="A28" s="2564"/>
      <c r="B28" s="2564"/>
      <c r="C28" s="2564"/>
      <c r="D28" s="2564"/>
      <c r="E28" s="2564"/>
      <c r="F28" s="2564"/>
      <c r="G28" s="2564"/>
      <c r="H28" s="2564"/>
      <c r="I28" s="2564"/>
      <c r="J28" s="2564"/>
      <c r="K28" s="2564"/>
      <c r="L28" s="2564"/>
      <c r="M28" s="2564"/>
      <c r="N28" s="2564"/>
      <c r="O28" s="2564"/>
      <c r="P28" s="2564"/>
      <c r="Q28" s="2564"/>
      <c r="R28" s="2564"/>
      <c r="S28" s="2564"/>
      <c r="T28" s="2621"/>
      <c r="U28" s="2622"/>
      <c r="V28" s="2564"/>
      <c r="W28" s="3103" t="s">
        <v>295</v>
      </c>
      <c r="X28" s="3103"/>
      <c r="Y28" s="3103"/>
      <c r="Z28" s="3103"/>
      <c r="AA28" s="3103"/>
      <c r="AB28" s="3103"/>
      <c r="AC28" s="3103"/>
      <c r="AD28" s="2622"/>
      <c r="AE28" s="2622"/>
      <c r="AF28" s="2622"/>
      <c r="AG28" s="2622"/>
      <c r="AH28" s="2622"/>
      <c r="AI28" s="2622"/>
      <c r="AJ28" s="2622"/>
      <c r="AK28" s="2622"/>
      <c r="AL28" s="2622"/>
      <c r="AM28" s="2564"/>
      <c r="AN28" s="3103" t="s">
        <v>294</v>
      </c>
      <c r="AO28" s="3103"/>
      <c r="AP28" s="3103"/>
      <c r="AQ28" s="3103"/>
      <c r="AR28" s="3103"/>
      <c r="AS28" s="3103"/>
      <c r="AT28" s="3103"/>
      <c r="AU28" s="2622"/>
      <c r="AV28" s="2622"/>
      <c r="AW28" s="2622"/>
      <c r="AX28" s="2622"/>
      <c r="AY28" s="2622"/>
      <c r="AZ28" s="2622"/>
      <c r="BA28" s="2622"/>
      <c r="BB28" s="2622"/>
      <c r="BC28" s="2564"/>
      <c r="BD28" s="3103" t="s">
        <v>8356</v>
      </c>
      <c r="BE28" s="3103"/>
      <c r="BF28" s="3103"/>
      <c r="BG28" s="3103"/>
      <c r="BH28" s="3103"/>
      <c r="BI28" s="3103"/>
      <c r="BJ28" s="3103"/>
      <c r="BK28" s="3103"/>
      <c r="BL28" s="3103"/>
      <c r="BM28" s="3103"/>
      <c r="BN28" s="3103"/>
      <c r="BO28" s="3103"/>
      <c r="BP28" s="3103"/>
      <c r="BQ28" s="3103"/>
      <c r="BR28" s="3103"/>
      <c r="BS28" s="3103"/>
      <c r="BT28" s="3103"/>
      <c r="BU28" s="3103"/>
      <c r="BV28" s="3103"/>
      <c r="BW28" s="3103"/>
      <c r="BX28" s="3103"/>
      <c r="BY28" s="3103"/>
      <c r="BZ28" s="3103"/>
      <c r="CA28" s="3103"/>
      <c r="CB28" s="3103"/>
      <c r="CC28" s="3103"/>
      <c r="CD28" s="3103"/>
      <c r="CE28" s="3103"/>
      <c r="CF28" s="3103"/>
      <c r="CG28" s="3103"/>
      <c r="CH28" s="3103"/>
      <c r="CI28" s="3103"/>
      <c r="CJ28" s="3103"/>
      <c r="CK28" s="3103"/>
      <c r="CL28" s="3103"/>
      <c r="CM28" s="3103"/>
      <c r="CN28" s="3103"/>
      <c r="CO28" s="3103"/>
      <c r="CP28" s="3103"/>
      <c r="CQ28" s="3103"/>
      <c r="CR28" s="3103"/>
      <c r="CS28" s="3103"/>
      <c r="CT28" s="3103"/>
      <c r="CU28" s="3103"/>
      <c r="CV28" s="3103"/>
      <c r="CW28" s="3103"/>
      <c r="CX28" s="3103"/>
      <c r="CY28" s="3103"/>
      <c r="CZ28" s="3103"/>
      <c r="DA28" s="3103"/>
      <c r="DB28" s="3103"/>
      <c r="DC28" s="2567"/>
      <c r="DD28" s="2567"/>
      <c r="DE28" s="2567"/>
      <c r="DF28" s="1349"/>
      <c r="DG28" s="1349"/>
      <c r="DH28" s="1349"/>
      <c r="DI28" s="1349"/>
      <c r="DJ28" s="1349"/>
      <c r="DK28" s="1349"/>
      <c r="DL28" s="1349"/>
      <c r="DM28" s="1349"/>
      <c r="DN28" s="1349"/>
      <c r="DO28" s="1349"/>
      <c r="DP28" s="1349"/>
      <c r="DQ28" s="1349"/>
      <c r="DR28" s="1349"/>
      <c r="DS28" s="1349"/>
      <c r="DT28" s="1349"/>
      <c r="DU28" s="1349"/>
      <c r="DV28" s="1349"/>
      <c r="DW28" s="1349"/>
      <c r="DX28" s="1349"/>
      <c r="DY28" s="1349"/>
      <c r="DZ28" s="1349"/>
      <c r="EA28" s="1349"/>
      <c r="EB28" s="1349"/>
      <c r="EC28" s="1349"/>
      <c r="ED28" s="1349"/>
      <c r="EE28" s="1349"/>
      <c r="EF28" s="1349"/>
      <c r="EG28" s="1349"/>
      <c r="EH28" s="1349"/>
      <c r="EI28" s="1349"/>
      <c r="EJ28" s="1349"/>
      <c r="EK28" s="1349"/>
      <c r="EL28" s="1349"/>
      <c r="EM28" s="1349"/>
      <c r="EN28" s="1349"/>
      <c r="EO28" s="1349"/>
      <c r="EP28" s="1349"/>
      <c r="EQ28" s="1349"/>
      <c r="ER28" s="1349"/>
      <c r="ES28" s="1349"/>
      <c r="ET28" s="1349"/>
      <c r="EU28" s="1349"/>
      <c r="EV28" s="1349"/>
      <c r="EW28" s="1349"/>
      <c r="EX28" s="1349"/>
      <c r="EY28" s="1349"/>
      <c r="EZ28" s="1349"/>
      <c r="FA28" s="1349"/>
      <c r="FB28" s="1349"/>
      <c r="FC28" s="1349"/>
    </row>
    <row r="29" spans="1:196" ht="6.75" customHeight="1">
      <c r="A29" s="2564"/>
      <c r="B29" s="2564"/>
      <c r="C29" s="2564"/>
      <c r="D29" s="2564"/>
      <c r="E29" s="2564"/>
      <c r="F29" s="2564"/>
      <c r="G29" s="2564"/>
      <c r="H29" s="2564"/>
      <c r="I29" s="2564"/>
      <c r="J29" s="2564"/>
      <c r="K29" s="2564"/>
      <c r="L29" s="2564"/>
      <c r="M29" s="2564"/>
      <c r="N29" s="2564"/>
      <c r="O29" s="2564"/>
      <c r="P29" s="2564"/>
      <c r="Q29" s="2564"/>
      <c r="R29" s="2564"/>
      <c r="S29" s="2564"/>
      <c r="T29" s="2570"/>
      <c r="U29" s="2571"/>
      <c r="V29" s="2564"/>
      <c r="W29" s="3103"/>
      <c r="X29" s="3103"/>
      <c r="Y29" s="3103"/>
      <c r="Z29" s="3103"/>
      <c r="AA29" s="3103"/>
      <c r="AB29" s="3103"/>
      <c r="AC29" s="3103"/>
      <c r="AD29" s="2564"/>
      <c r="AE29" s="2564"/>
      <c r="AF29" s="2564"/>
      <c r="AG29" s="2564"/>
      <c r="AH29" s="2564"/>
      <c r="AI29" s="2564"/>
      <c r="AJ29" s="2564"/>
      <c r="AK29" s="2571"/>
      <c r="AL29" s="2566"/>
      <c r="AM29" s="2564"/>
      <c r="AN29" s="3103"/>
      <c r="AO29" s="3103"/>
      <c r="AP29" s="3103"/>
      <c r="AQ29" s="3103"/>
      <c r="AR29" s="3103"/>
      <c r="AS29" s="3103"/>
      <c r="AT29" s="3103"/>
      <c r="AU29" s="2564"/>
      <c r="AV29" s="2564"/>
      <c r="AW29" s="2564"/>
      <c r="AX29" s="2564"/>
      <c r="AY29" s="2564"/>
      <c r="AZ29" s="2564"/>
      <c r="BA29" s="2564"/>
      <c r="BB29" s="2564"/>
      <c r="BC29" s="2564"/>
      <c r="BD29" s="3103"/>
      <c r="BE29" s="3103"/>
      <c r="BF29" s="3103"/>
      <c r="BG29" s="3103"/>
      <c r="BH29" s="3103"/>
      <c r="BI29" s="3103"/>
      <c r="BJ29" s="3103"/>
      <c r="BK29" s="3103"/>
      <c r="BL29" s="3103"/>
      <c r="BM29" s="3103"/>
      <c r="BN29" s="3103"/>
      <c r="BO29" s="3103"/>
      <c r="BP29" s="3103"/>
      <c r="BQ29" s="3103"/>
      <c r="BR29" s="3103"/>
      <c r="BS29" s="3103"/>
      <c r="BT29" s="3103"/>
      <c r="BU29" s="3103"/>
      <c r="BV29" s="3103"/>
      <c r="BW29" s="3103"/>
      <c r="BX29" s="3103"/>
      <c r="BY29" s="3103"/>
      <c r="BZ29" s="3103"/>
      <c r="CA29" s="3103"/>
      <c r="CB29" s="3103"/>
      <c r="CC29" s="3103"/>
      <c r="CD29" s="3103"/>
      <c r="CE29" s="3103"/>
      <c r="CF29" s="3103"/>
      <c r="CG29" s="3103"/>
      <c r="CH29" s="3103"/>
      <c r="CI29" s="3103"/>
      <c r="CJ29" s="3103"/>
      <c r="CK29" s="3103"/>
      <c r="CL29" s="3103"/>
      <c r="CM29" s="3103"/>
      <c r="CN29" s="3103"/>
      <c r="CO29" s="3103"/>
      <c r="CP29" s="3103"/>
      <c r="CQ29" s="3103"/>
      <c r="CR29" s="3103"/>
      <c r="CS29" s="3103"/>
      <c r="CT29" s="3103"/>
      <c r="CU29" s="3103"/>
      <c r="CV29" s="3103"/>
      <c r="CW29" s="3103"/>
      <c r="CX29" s="3103"/>
      <c r="CY29" s="3103"/>
      <c r="CZ29" s="3103"/>
      <c r="DA29" s="3103"/>
      <c r="DB29" s="3103"/>
      <c r="DC29" s="2567"/>
      <c r="DD29" s="2567"/>
      <c r="DE29" s="2567"/>
      <c r="DF29" s="1349"/>
      <c r="DG29" s="1349"/>
      <c r="DH29" s="1349"/>
      <c r="DI29" s="1349"/>
      <c r="DJ29" s="1349"/>
      <c r="DK29" s="1349"/>
      <c r="DL29" s="1349"/>
      <c r="DM29" s="1349"/>
      <c r="DN29" s="1349"/>
      <c r="DO29" s="1349"/>
      <c r="DP29" s="1349"/>
      <c r="DQ29" s="1349"/>
      <c r="DR29" s="1349"/>
      <c r="DS29" s="1349"/>
      <c r="DT29" s="1349"/>
      <c r="DU29" s="1349"/>
      <c r="DV29" s="1349"/>
      <c r="DW29" s="1349"/>
      <c r="DX29" s="1349"/>
      <c r="DY29" s="1349"/>
      <c r="DZ29" s="1349"/>
      <c r="EA29" s="1349"/>
      <c r="EB29" s="1349"/>
      <c r="EC29" s="1349"/>
      <c r="ED29" s="1349"/>
      <c r="EE29" s="1349"/>
      <c r="EF29" s="1349"/>
      <c r="EG29" s="1349"/>
      <c r="EH29" s="1349"/>
      <c r="EI29" s="1349"/>
      <c r="EJ29" s="1349"/>
      <c r="EK29" s="1349"/>
      <c r="EL29" s="1349"/>
      <c r="EM29" s="1349"/>
      <c r="EN29" s="1349"/>
      <c r="EO29" s="1349"/>
      <c r="EP29" s="1349"/>
      <c r="EQ29" s="1349"/>
      <c r="ER29" s="1349"/>
      <c r="ES29" s="1349"/>
      <c r="ET29" s="1349"/>
      <c r="EU29" s="1349"/>
      <c r="EV29" s="1349"/>
      <c r="EW29" s="1349"/>
      <c r="EX29" s="1349"/>
      <c r="EY29" s="1349"/>
      <c r="EZ29" s="1349"/>
      <c r="FA29" s="1349"/>
      <c r="FB29" s="1349"/>
      <c r="FC29" s="1349"/>
    </row>
    <row r="30" spans="1:196" ht="6.75" customHeight="1">
      <c r="A30" s="2564"/>
      <c r="B30" s="2564"/>
      <c r="C30" s="2564"/>
      <c r="D30" s="2590"/>
      <c r="E30" s="2590"/>
      <c r="F30" s="2590"/>
      <c r="G30" s="2590"/>
      <c r="H30" s="2590"/>
      <c r="I30" s="2590"/>
      <c r="J30" s="2590"/>
      <c r="K30" s="2590"/>
      <c r="L30" s="2590"/>
      <c r="M30" s="2590"/>
      <c r="N30" s="2590"/>
      <c r="O30" s="2590"/>
      <c r="P30" s="2564"/>
      <c r="Q30" s="2564"/>
      <c r="R30" s="2564"/>
      <c r="S30" s="2564"/>
      <c r="T30" s="2570"/>
      <c r="U30" s="2570"/>
      <c r="V30" s="2564"/>
      <c r="W30" s="2567"/>
      <c r="X30" s="2567"/>
      <c r="Y30" s="2567"/>
      <c r="Z30" s="2567"/>
      <c r="AA30" s="2567"/>
      <c r="AB30" s="2567"/>
      <c r="AC30" s="2567"/>
      <c r="AD30" s="2564"/>
      <c r="AE30" s="2564"/>
      <c r="AF30" s="2564"/>
      <c r="AG30" s="2564"/>
      <c r="AH30" s="2564"/>
      <c r="AI30" s="2564"/>
      <c r="AJ30" s="2564"/>
      <c r="AK30" s="2570"/>
      <c r="AL30" s="2566"/>
      <c r="AM30" s="2564"/>
      <c r="AN30" s="2567"/>
      <c r="AO30" s="2567"/>
      <c r="AP30" s="2567"/>
      <c r="AQ30" s="2567"/>
      <c r="AR30" s="2567"/>
      <c r="AS30" s="2567"/>
      <c r="AT30" s="2567"/>
      <c r="AU30" s="2564"/>
      <c r="AV30" s="2564"/>
      <c r="AW30" s="2564"/>
      <c r="AX30" s="2564"/>
      <c r="AY30" s="2564"/>
      <c r="AZ30" s="2564"/>
      <c r="BA30" s="2564"/>
      <c r="BB30" s="2564"/>
      <c r="BC30" s="2564"/>
      <c r="BD30" s="2567"/>
      <c r="BE30" s="2567"/>
      <c r="BF30" s="2567"/>
      <c r="BG30" s="2567"/>
      <c r="BH30" s="2567"/>
      <c r="BI30" s="2567"/>
      <c r="BJ30" s="2567"/>
      <c r="BK30" s="2567"/>
      <c r="BL30" s="2567"/>
      <c r="BM30" s="2567"/>
      <c r="BN30" s="2567"/>
      <c r="BO30" s="2567"/>
      <c r="BP30" s="2567"/>
      <c r="BQ30" s="2567"/>
      <c r="BR30" s="2567"/>
      <c r="BS30" s="2567"/>
      <c r="BT30" s="2567"/>
      <c r="BU30" s="2567"/>
      <c r="BV30" s="2567"/>
      <c r="BW30" s="2567"/>
      <c r="BX30" s="2567"/>
      <c r="BY30" s="2567"/>
      <c r="BZ30" s="2567"/>
      <c r="CA30" s="2567"/>
      <c r="CB30" s="2567"/>
      <c r="CC30" s="2567"/>
      <c r="CD30" s="2567"/>
      <c r="CE30" s="2567"/>
      <c r="CF30" s="2567"/>
      <c r="CG30" s="2567"/>
      <c r="CH30" s="2567"/>
      <c r="CI30" s="2567"/>
      <c r="CJ30" s="2567"/>
      <c r="CK30" s="2567"/>
      <c r="CL30" s="2567"/>
      <c r="CM30" s="2567"/>
      <c r="CN30" s="2567"/>
      <c r="CO30" s="2567"/>
      <c r="CP30" s="2567"/>
      <c r="CQ30" s="2567"/>
      <c r="CR30" s="2567"/>
      <c r="CS30" s="2567"/>
      <c r="CT30" s="2567"/>
      <c r="CU30" s="2567"/>
      <c r="CV30" s="2567"/>
      <c r="CW30" s="2567"/>
      <c r="CX30" s="2567"/>
      <c r="CY30" s="2567"/>
      <c r="CZ30" s="2567"/>
      <c r="DA30" s="2567"/>
      <c r="DB30" s="2567"/>
      <c r="DC30" s="2567"/>
      <c r="DD30" s="2567"/>
      <c r="DE30" s="2567"/>
      <c r="DF30" s="1349"/>
      <c r="DG30" s="1349"/>
      <c r="DH30" s="1349"/>
      <c r="DI30" s="1349"/>
      <c r="DJ30" s="1349"/>
      <c r="DK30" s="1349"/>
      <c r="DL30" s="1349"/>
      <c r="DM30" s="1349"/>
      <c r="DN30" s="1349"/>
      <c r="DO30" s="1349"/>
      <c r="DP30" s="1349"/>
      <c r="DQ30" s="1349"/>
      <c r="DR30" s="1349"/>
      <c r="DS30" s="1349"/>
      <c r="DT30" s="1349"/>
      <c r="DU30" s="1349"/>
      <c r="DV30" s="1349"/>
      <c r="DW30" s="1349"/>
      <c r="DX30" s="1349"/>
      <c r="DY30" s="1349"/>
      <c r="DZ30" s="1349"/>
      <c r="EA30" s="1349"/>
      <c r="EB30" s="1349"/>
      <c r="EC30" s="1349"/>
      <c r="ED30" s="1349"/>
      <c r="EE30" s="1349"/>
      <c r="EF30" s="1349"/>
      <c r="EG30" s="1349"/>
      <c r="EH30" s="1349"/>
      <c r="EI30" s="1349"/>
      <c r="EJ30" s="1349"/>
      <c r="EK30" s="1349"/>
      <c r="EL30" s="1349"/>
      <c r="EM30" s="1349"/>
      <c r="EN30" s="1349"/>
      <c r="EO30" s="1349"/>
      <c r="EP30" s="1349"/>
      <c r="EQ30" s="1349"/>
      <c r="ER30" s="1349"/>
      <c r="ES30" s="1349"/>
      <c r="ET30" s="1349"/>
      <c r="EU30" s="1349"/>
      <c r="EV30" s="1349"/>
      <c r="EW30" s="1349"/>
      <c r="EX30" s="1349"/>
      <c r="EY30" s="1349"/>
      <c r="EZ30" s="1349"/>
      <c r="FA30" s="1349"/>
      <c r="FB30" s="1349"/>
      <c r="FC30" s="1349"/>
    </row>
    <row r="31" spans="1:196" ht="6.75" customHeight="1">
      <c r="A31" s="2564"/>
      <c r="B31" s="2564"/>
      <c r="C31" s="2564"/>
      <c r="D31" s="2590"/>
      <c r="E31" s="2590"/>
      <c r="F31" s="2590"/>
      <c r="G31" s="2590"/>
      <c r="H31" s="2590"/>
      <c r="I31" s="2590"/>
      <c r="J31" s="2590"/>
      <c r="K31" s="2590"/>
      <c r="L31" s="2590"/>
      <c r="M31" s="2590"/>
      <c r="N31" s="2590"/>
      <c r="O31" s="2590"/>
      <c r="P31" s="2564"/>
      <c r="Q31" s="2564"/>
      <c r="R31" s="2564"/>
      <c r="S31" s="2564"/>
      <c r="T31" s="2570"/>
      <c r="U31" s="2621"/>
      <c r="V31" s="2564"/>
      <c r="W31" s="3111" t="s">
        <v>317</v>
      </c>
      <c r="X31" s="3111"/>
      <c r="Y31" s="3111"/>
      <c r="Z31" s="3111"/>
      <c r="AA31" s="3111"/>
      <c r="AB31" s="3111"/>
      <c r="AC31" s="3111"/>
      <c r="AD31" s="3111"/>
      <c r="AE31" s="3111"/>
      <c r="AF31" s="3111"/>
      <c r="AG31" s="3111"/>
      <c r="AH31" s="2564"/>
      <c r="AI31" s="2564"/>
      <c r="AJ31" s="2564"/>
      <c r="AK31" s="2570"/>
      <c r="AL31" s="2566"/>
      <c r="AM31" s="2564"/>
      <c r="AN31" s="3104" t="s">
        <v>318</v>
      </c>
      <c r="AO31" s="3104"/>
      <c r="AP31" s="3104"/>
      <c r="AQ31" s="3104"/>
      <c r="AR31" s="3104"/>
      <c r="AS31" s="3104"/>
      <c r="AT31" s="3104"/>
      <c r="AU31" s="3104"/>
      <c r="AV31" s="3104"/>
      <c r="AW31" s="3104"/>
      <c r="AX31" s="3104"/>
      <c r="AY31" s="3104"/>
      <c r="AZ31" s="3104"/>
      <c r="BA31" s="3104"/>
      <c r="BB31" s="3104"/>
      <c r="BC31" s="3104"/>
      <c r="BD31" s="3104"/>
      <c r="BE31" s="3104"/>
      <c r="BF31" s="3104"/>
      <c r="BG31" s="3104"/>
      <c r="BH31" s="3104"/>
      <c r="BI31" s="3104"/>
      <c r="BJ31" s="3104"/>
      <c r="BK31" s="2591"/>
      <c r="BL31" s="2591"/>
      <c r="BM31" s="2591"/>
      <c r="BN31" s="2591"/>
      <c r="BO31" s="2591"/>
      <c r="BP31" s="2591"/>
      <c r="BQ31" s="2591"/>
      <c r="BR31" s="2591"/>
      <c r="BS31" s="2591"/>
      <c r="BT31" s="2591"/>
      <c r="BU31" s="2591"/>
      <c r="BV31" s="2591"/>
      <c r="BW31" s="2591"/>
      <c r="BX31" s="2591"/>
      <c r="BY31" s="2591"/>
      <c r="BZ31" s="2591"/>
      <c r="CA31" s="2591"/>
      <c r="CB31" s="2591"/>
      <c r="CC31" s="2591"/>
      <c r="CD31" s="2591"/>
      <c r="CE31" s="2591"/>
      <c r="CF31" s="2591"/>
      <c r="CG31" s="2591"/>
      <c r="CH31" s="2591"/>
      <c r="CI31" s="2591"/>
      <c r="CJ31" s="2591"/>
      <c r="CK31" s="2591"/>
      <c r="CL31" s="2591"/>
      <c r="CM31" s="2591"/>
      <c r="CN31" s="2591"/>
      <c r="CO31" s="2591"/>
      <c r="CP31" s="2591"/>
      <c r="CQ31" s="2591"/>
      <c r="CR31" s="2591"/>
      <c r="CS31" s="2591"/>
      <c r="CT31" s="2591"/>
      <c r="CU31" s="2591"/>
      <c r="CV31" s="2591"/>
      <c r="CW31" s="2591"/>
      <c r="CX31" s="2591"/>
      <c r="CY31" s="2591"/>
      <c r="CZ31" s="2591"/>
      <c r="DA31" s="2591"/>
      <c r="DB31" s="2591"/>
      <c r="DC31" s="2567"/>
      <c r="DD31" s="2567"/>
      <c r="DE31" s="2567"/>
      <c r="DF31" s="1349"/>
      <c r="DG31" s="1349"/>
      <c r="DH31" s="1349"/>
      <c r="DI31" s="1349"/>
      <c r="DJ31" s="1349"/>
      <c r="DK31" s="1349"/>
      <c r="DL31" s="1349"/>
      <c r="DM31" s="1349"/>
      <c r="DN31" s="1349"/>
      <c r="DO31" s="1349"/>
      <c r="DP31" s="1349"/>
      <c r="DQ31" s="1349"/>
      <c r="DR31" s="1349"/>
      <c r="DS31" s="1349"/>
      <c r="DT31" s="1349"/>
      <c r="DU31" s="1349"/>
      <c r="DV31" s="1349"/>
      <c r="DW31" s="1349"/>
      <c r="DX31" s="1349"/>
      <c r="DY31" s="1349"/>
      <c r="DZ31" s="1349"/>
      <c r="EA31" s="1349"/>
      <c r="EB31" s="1349"/>
      <c r="EC31" s="1349"/>
      <c r="ED31" s="1349"/>
      <c r="EE31" s="1349"/>
      <c r="EF31" s="1349"/>
      <c r="EG31" s="1349"/>
      <c r="EH31" s="1349"/>
      <c r="EI31" s="1349"/>
      <c r="EJ31" s="1349"/>
      <c r="EK31" s="1349"/>
      <c r="EL31" s="1349"/>
      <c r="EM31" s="1349"/>
      <c r="EN31" s="1349"/>
      <c r="EO31" s="1349"/>
      <c r="EP31" s="1349"/>
      <c r="EQ31" s="1349"/>
      <c r="ER31" s="1349"/>
      <c r="ES31" s="1349"/>
      <c r="ET31" s="1349"/>
      <c r="EU31" s="1349"/>
      <c r="EV31" s="1349"/>
      <c r="EW31" s="1349"/>
      <c r="EX31" s="1349"/>
      <c r="EY31" s="1349"/>
      <c r="EZ31" s="1349"/>
      <c r="FA31" s="1349"/>
      <c r="FB31" s="1349"/>
      <c r="FC31" s="1349"/>
    </row>
    <row r="32" spans="1:196" ht="6.75" customHeight="1">
      <c r="A32" s="2564"/>
      <c r="B32" s="2564"/>
      <c r="C32" s="2564"/>
      <c r="D32" s="2564"/>
      <c r="E32" s="2564"/>
      <c r="F32" s="2564"/>
      <c r="G32" s="2564"/>
      <c r="H32" s="2564"/>
      <c r="I32" s="2564"/>
      <c r="J32" s="2564"/>
      <c r="K32" s="2564"/>
      <c r="L32" s="2564"/>
      <c r="M32" s="2564"/>
      <c r="N32" s="2564"/>
      <c r="O32" s="2564"/>
      <c r="P32" s="2564"/>
      <c r="Q32" s="2564"/>
      <c r="R32" s="2564"/>
      <c r="S32" s="2564"/>
      <c r="T32" s="2570"/>
      <c r="U32" s="2571"/>
      <c r="V32" s="2564"/>
      <c r="W32" s="3111"/>
      <c r="X32" s="3111"/>
      <c r="Y32" s="3111"/>
      <c r="Z32" s="3111"/>
      <c r="AA32" s="3111"/>
      <c r="AB32" s="3111"/>
      <c r="AC32" s="3111"/>
      <c r="AD32" s="3111"/>
      <c r="AE32" s="3111"/>
      <c r="AF32" s="3111"/>
      <c r="AG32" s="3111"/>
      <c r="AH32" s="2564"/>
      <c r="AI32" s="2564"/>
      <c r="AJ32" s="2564"/>
      <c r="AK32" s="2571"/>
      <c r="AL32" s="2569"/>
      <c r="AM32" s="2564"/>
      <c r="AN32" s="3104"/>
      <c r="AO32" s="3104"/>
      <c r="AP32" s="3104"/>
      <c r="AQ32" s="3104"/>
      <c r="AR32" s="3104"/>
      <c r="AS32" s="3104"/>
      <c r="AT32" s="3104"/>
      <c r="AU32" s="3104"/>
      <c r="AV32" s="3104"/>
      <c r="AW32" s="3104"/>
      <c r="AX32" s="3104"/>
      <c r="AY32" s="3104"/>
      <c r="AZ32" s="3104"/>
      <c r="BA32" s="3104"/>
      <c r="BB32" s="3104"/>
      <c r="BC32" s="3104"/>
      <c r="BD32" s="3104"/>
      <c r="BE32" s="3104"/>
      <c r="BF32" s="3104"/>
      <c r="BG32" s="3104"/>
      <c r="BH32" s="3104"/>
      <c r="BI32" s="3104"/>
      <c r="BJ32" s="3104"/>
      <c r="BK32" s="2591"/>
      <c r="BL32" s="2591"/>
      <c r="BM32" s="2591"/>
      <c r="BN32" s="2591"/>
      <c r="BO32" s="2591"/>
      <c r="BP32" s="2591"/>
      <c r="BQ32" s="2591"/>
      <c r="BR32" s="2591"/>
      <c r="BS32" s="2591"/>
      <c r="BT32" s="2591"/>
      <c r="BU32" s="2591"/>
      <c r="BV32" s="2591"/>
      <c r="BW32" s="2591"/>
      <c r="BX32" s="2591"/>
      <c r="BY32" s="2591"/>
      <c r="BZ32" s="2591"/>
      <c r="CA32" s="2591"/>
      <c r="CB32" s="2591"/>
      <c r="CC32" s="2591"/>
      <c r="CD32" s="2591"/>
      <c r="CE32" s="2591"/>
      <c r="CF32" s="2591"/>
      <c r="CG32" s="2591"/>
      <c r="CH32" s="2591"/>
      <c r="CI32" s="2591"/>
      <c r="CJ32" s="2591"/>
      <c r="CK32" s="2591"/>
      <c r="CL32" s="2591"/>
      <c r="CM32" s="2591"/>
      <c r="CN32" s="2591"/>
      <c r="CO32" s="2591"/>
      <c r="CP32" s="2591"/>
      <c r="CQ32" s="2591"/>
      <c r="CR32" s="2591"/>
      <c r="CS32" s="2591"/>
      <c r="CT32" s="2591"/>
      <c r="CU32" s="2591"/>
      <c r="CV32" s="2591"/>
      <c r="CW32" s="2591"/>
      <c r="CX32" s="2591"/>
      <c r="CY32" s="2591"/>
      <c r="CZ32" s="2591"/>
      <c r="DA32" s="2591"/>
      <c r="DB32" s="2591"/>
      <c r="DC32" s="2567"/>
      <c r="DD32" s="2567"/>
      <c r="DE32" s="2567"/>
    </row>
    <row r="33" spans="1:171" ht="6.75" customHeight="1">
      <c r="A33" s="2564"/>
      <c r="B33" s="2564"/>
      <c r="C33" s="2564"/>
      <c r="D33" s="2564"/>
      <c r="E33" s="2564"/>
      <c r="F33" s="2564"/>
      <c r="G33" s="2564"/>
      <c r="H33" s="2564"/>
      <c r="I33" s="2564"/>
      <c r="J33" s="2564"/>
      <c r="K33" s="2564"/>
      <c r="L33" s="2564"/>
      <c r="M33" s="2564"/>
      <c r="N33" s="2564"/>
      <c r="O33" s="2564"/>
      <c r="P33" s="2564"/>
      <c r="Q33" s="2564"/>
      <c r="R33" s="2564"/>
      <c r="S33" s="2564"/>
      <c r="T33" s="2570"/>
      <c r="U33" s="2570"/>
      <c r="V33" s="2564"/>
      <c r="W33" s="3111"/>
      <c r="X33" s="3111"/>
      <c r="Y33" s="3111"/>
      <c r="Z33" s="3111"/>
      <c r="AA33" s="3111"/>
      <c r="AB33" s="3111"/>
      <c r="AC33" s="3111"/>
      <c r="AD33" s="3111"/>
      <c r="AE33" s="3111"/>
      <c r="AF33" s="3111"/>
      <c r="AG33" s="3111"/>
      <c r="AH33" s="2564"/>
      <c r="AI33" s="2564"/>
      <c r="AJ33" s="2564"/>
      <c r="AK33" s="2570"/>
      <c r="AL33" s="2566"/>
      <c r="AM33" s="2564"/>
      <c r="AN33" s="2574"/>
      <c r="AO33" s="2574"/>
      <c r="AP33" s="2574"/>
      <c r="AQ33" s="2574"/>
      <c r="AR33" s="2574"/>
      <c r="AS33" s="2574"/>
      <c r="AT33" s="2574"/>
      <c r="AU33" s="2574"/>
      <c r="AV33" s="2574"/>
      <c r="AW33" s="2574"/>
      <c r="AX33" s="2574"/>
      <c r="AY33" s="2574"/>
      <c r="AZ33" s="2574"/>
      <c r="BA33" s="2574"/>
      <c r="BB33" s="2574"/>
      <c r="BC33" s="2574"/>
      <c r="BD33" s="2574"/>
      <c r="BE33" s="2574"/>
      <c r="BF33" s="2574"/>
      <c r="BG33" s="2574"/>
      <c r="BH33" s="2591"/>
      <c r="BI33" s="2591"/>
      <c r="BJ33" s="2591"/>
      <c r="BK33" s="2591"/>
      <c r="BL33" s="2591"/>
      <c r="BM33" s="2591"/>
      <c r="BN33" s="2591"/>
      <c r="BO33" s="2591"/>
      <c r="BP33" s="2591"/>
      <c r="BQ33" s="2591"/>
      <c r="BR33" s="2591"/>
      <c r="BS33" s="2591"/>
      <c r="BT33" s="2591"/>
      <c r="BU33" s="2591"/>
      <c r="BV33" s="2591"/>
      <c r="BW33" s="2591"/>
      <c r="BX33" s="2591"/>
      <c r="BY33" s="2591"/>
      <c r="BZ33" s="2591"/>
      <c r="CA33" s="2591"/>
      <c r="CB33" s="2591"/>
      <c r="CC33" s="2591"/>
      <c r="CD33" s="2591"/>
      <c r="CE33" s="2591"/>
      <c r="CF33" s="2591"/>
      <c r="CG33" s="2591"/>
      <c r="CH33" s="2591"/>
      <c r="CI33" s="2591"/>
      <c r="CJ33" s="2591"/>
      <c r="CK33" s="2591"/>
      <c r="CL33" s="2591"/>
      <c r="CM33" s="2591"/>
      <c r="CN33" s="2591"/>
      <c r="CO33" s="2591"/>
      <c r="CP33" s="2591"/>
      <c r="CQ33" s="2591"/>
      <c r="CR33" s="2591"/>
      <c r="CS33" s="2591"/>
      <c r="CT33" s="2591"/>
      <c r="CU33" s="2591"/>
      <c r="CV33" s="2591"/>
      <c r="CW33" s="2591"/>
      <c r="CX33" s="2591"/>
      <c r="CY33" s="2591"/>
      <c r="CZ33" s="2591"/>
      <c r="DA33" s="2591"/>
      <c r="DB33" s="2591"/>
      <c r="DC33" s="2567"/>
      <c r="DD33" s="2567"/>
      <c r="DE33" s="2567"/>
    </row>
    <row r="34" spans="1:171" ht="6.75" customHeight="1">
      <c r="A34" s="2564"/>
      <c r="B34" s="2564"/>
      <c r="C34" s="2564"/>
      <c r="D34" s="2564"/>
      <c r="E34" s="2564"/>
      <c r="F34" s="2564"/>
      <c r="G34" s="2564"/>
      <c r="H34" s="2564"/>
      <c r="I34" s="2564"/>
      <c r="J34" s="2564"/>
      <c r="K34" s="2564"/>
      <c r="L34" s="2564"/>
      <c r="M34" s="2564"/>
      <c r="N34" s="2564"/>
      <c r="O34" s="2564"/>
      <c r="P34" s="2564"/>
      <c r="Q34" s="2564"/>
      <c r="R34" s="2564"/>
      <c r="S34" s="2564"/>
      <c r="T34" s="2570"/>
      <c r="U34" s="2570"/>
      <c r="V34" s="2564"/>
      <c r="W34" s="3111"/>
      <c r="X34" s="3111"/>
      <c r="Y34" s="3111"/>
      <c r="Z34" s="3111"/>
      <c r="AA34" s="3111"/>
      <c r="AB34" s="3111"/>
      <c r="AC34" s="3111"/>
      <c r="AD34" s="3111"/>
      <c r="AE34" s="3111"/>
      <c r="AF34" s="3111"/>
      <c r="AG34" s="3111"/>
      <c r="AH34" s="2564"/>
      <c r="AI34" s="2564"/>
      <c r="AJ34" s="2564"/>
      <c r="AK34" s="2570"/>
      <c r="AL34" s="2566"/>
      <c r="AM34" s="2564"/>
      <c r="AN34" s="3104" t="s">
        <v>319</v>
      </c>
      <c r="AO34" s="3104"/>
      <c r="AP34" s="3104"/>
      <c r="AQ34" s="3104"/>
      <c r="AR34" s="3104"/>
      <c r="AS34" s="3104"/>
      <c r="AT34" s="3104"/>
      <c r="AU34" s="3104"/>
      <c r="AV34" s="3104"/>
      <c r="AW34" s="3104"/>
      <c r="AX34" s="3104"/>
      <c r="AY34" s="3104"/>
      <c r="AZ34" s="3104"/>
      <c r="BA34" s="3104"/>
      <c r="BB34" s="3104"/>
      <c r="BC34" s="3104"/>
      <c r="BD34" s="3104"/>
      <c r="BE34" s="3104"/>
      <c r="BF34" s="3104"/>
      <c r="BG34" s="3104"/>
      <c r="BH34" s="3104"/>
      <c r="BI34" s="3104"/>
      <c r="BJ34" s="3104"/>
      <c r="BK34" s="2591"/>
      <c r="BL34" s="2591"/>
      <c r="BM34" s="2591"/>
      <c r="BN34" s="2591"/>
      <c r="BO34" s="2591"/>
      <c r="BP34" s="2591"/>
      <c r="BQ34" s="2591"/>
      <c r="BR34" s="2591"/>
      <c r="BS34" s="2591"/>
      <c r="BT34" s="2591"/>
      <c r="BU34" s="2591"/>
      <c r="BV34" s="2591"/>
      <c r="BW34" s="2591"/>
      <c r="BX34" s="2591"/>
      <c r="BY34" s="2591"/>
      <c r="BZ34" s="2591"/>
      <c r="CA34" s="2591"/>
      <c r="CB34" s="2591"/>
      <c r="CC34" s="2591"/>
      <c r="CD34" s="2591"/>
      <c r="CE34" s="2591"/>
      <c r="CF34" s="2591"/>
      <c r="CG34" s="2591"/>
      <c r="CH34" s="2591"/>
      <c r="CI34" s="2591"/>
      <c r="CJ34" s="2591"/>
      <c r="CK34" s="2591"/>
      <c r="CL34" s="2591"/>
      <c r="CM34" s="2591"/>
      <c r="CN34" s="2591"/>
      <c r="CO34" s="2591"/>
      <c r="CP34" s="2591"/>
      <c r="CQ34" s="2591"/>
      <c r="CR34" s="2591"/>
      <c r="CS34" s="2591"/>
      <c r="CT34" s="2591"/>
      <c r="CU34" s="2591"/>
      <c r="CV34" s="2591"/>
      <c r="CW34" s="2591"/>
      <c r="CX34" s="2591"/>
      <c r="CY34" s="2591"/>
      <c r="CZ34" s="2591"/>
      <c r="DA34" s="2591"/>
      <c r="DB34" s="2591"/>
      <c r="DC34" s="2567"/>
      <c r="DD34" s="2567"/>
      <c r="DE34" s="2567"/>
    </row>
    <row r="35" spans="1:171" ht="6.75" customHeight="1">
      <c r="A35" s="2564"/>
      <c r="B35" s="2564"/>
      <c r="C35" s="2564"/>
      <c r="D35" s="2564"/>
      <c r="E35" s="2564"/>
      <c r="F35" s="2564"/>
      <c r="G35" s="2564"/>
      <c r="H35" s="2564"/>
      <c r="I35" s="2564"/>
      <c r="J35" s="2564"/>
      <c r="K35" s="2564"/>
      <c r="L35" s="2564"/>
      <c r="M35" s="2564"/>
      <c r="N35" s="2564"/>
      <c r="O35" s="2564"/>
      <c r="P35" s="2564"/>
      <c r="Q35" s="2564"/>
      <c r="R35" s="2564"/>
      <c r="S35" s="2564"/>
      <c r="T35" s="2570"/>
      <c r="U35" s="2570"/>
      <c r="V35" s="2564"/>
      <c r="W35" s="3111"/>
      <c r="X35" s="3111"/>
      <c r="Y35" s="3111"/>
      <c r="Z35" s="3111"/>
      <c r="AA35" s="3111"/>
      <c r="AB35" s="3111"/>
      <c r="AC35" s="3111"/>
      <c r="AD35" s="3111"/>
      <c r="AE35" s="3111"/>
      <c r="AF35" s="3111"/>
      <c r="AG35" s="3111"/>
      <c r="AH35" s="2564"/>
      <c r="AI35" s="2564"/>
      <c r="AJ35" s="2564"/>
      <c r="AK35" s="2571"/>
      <c r="AL35" s="2569"/>
      <c r="AM35" s="2564"/>
      <c r="AN35" s="3104"/>
      <c r="AO35" s="3104"/>
      <c r="AP35" s="3104"/>
      <c r="AQ35" s="3104"/>
      <c r="AR35" s="3104"/>
      <c r="AS35" s="3104"/>
      <c r="AT35" s="3104"/>
      <c r="AU35" s="3104"/>
      <c r="AV35" s="3104"/>
      <c r="AW35" s="3104"/>
      <c r="AX35" s="3104"/>
      <c r="AY35" s="3104"/>
      <c r="AZ35" s="3104"/>
      <c r="BA35" s="3104"/>
      <c r="BB35" s="3104"/>
      <c r="BC35" s="3104"/>
      <c r="BD35" s="3104"/>
      <c r="BE35" s="3104"/>
      <c r="BF35" s="3104"/>
      <c r="BG35" s="3104"/>
      <c r="BH35" s="3104"/>
      <c r="BI35" s="3104"/>
      <c r="BJ35" s="3104"/>
      <c r="BK35" s="2591"/>
      <c r="BL35" s="2591"/>
      <c r="BM35" s="2591"/>
      <c r="BN35" s="2591"/>
      <c r="BO35" s="2591"/>
      <c r="BP35" s="2591"/>
      <c r="BQ35" s="2591"/>
      <c r="BR35" s="2591"/>
      <c r="BS35" s="2591"/>
      <c r="BT35" s="2591"/>
      <c r="BU35" s="2591"/>
      <c r="BV35" s="2591"/>
      <c r="BW35" s="2591"/>
      <c r="BX35" s="2591"/>
      <c r="BY35" s="2591"/>
      <c r="BZ35" s="2591"/>
      <c r="CA35" s="2591"/>
      <c r="CB35" s="2591"/>
      <c r="CC35" s="2591"/>
      <c r="CD35" s="2591"/>
      <c r="CE35" s="2591"/>
      <c r="CF35" s="2591"/>
      <c r="CG35" s="2591"/>
      <c r="CH35" s="2591"/>
      <c r="CI35" s="2591"/>
      <c r="CJ35" s="2591"/>
      <c r="CK35" s="2591"/>
      <c r="CL35" s="2591"/>
      <c r="CM35" s="2591"/>
      <c r="CN35" s="2591"/>
      <c r="CO35" s="2591"/>
      <c r="CP35" s="2591"/>
      <c r="CQ35" s="2591"/>
      <c r="CR35" s="2591"/>
      <c r="CS35" s="2591"/>
      <c r="CT35" s="2591"/>
      <c r="CU35" s="2591"/>
      <c r="CV35" s="2591"/>
      <c r="CW35" s="2591"/>
      <c r="CX35" s="2591"/>
      <c r="CY35" s="2591"/>
      <c r="CZ35" s="2591"/>
      <c r="DA35" s="2591"/>
      <c r="DB35" s="2591"/>
      <c r="DC35" s="2567"/>
      <c r="DD35" s="2567"/>
      <c r="DE35" s="2567"/>
    </row>
    <row r="36" spans="1:171" ht="6.75" customHeight="1">
      <c r="A36" s="2564"/>
      <c r="B36" s="2564"/>
      <c r="C36" s="2564"/>
      <c r="D36" s="2564"/>
      <c r="E36" s="2564"/>
      <c r="F36" s="2564"/>
      <c r="G36" s="2564"/>
      <c r="H36" s="2566"/>
      <c r="I36" s="2564"/>
      <c r="J36" s="2564"/>
      <c r="K36" s="2564"/>
      <c r="L36" s="2564"/>
      <c r="M36" s="2564"/>
      <c r="N36" s="2564"/>
      <c r="O36" s="2564"/>
      <c r="P36" s="2564"/>
      <c r="Q36" s="2564"/>
      <c r="R36" s="2564"/>
      <c r="S36" s="2564"/>
      <c r="T36" s="2570"/>
      <c r="U36" s="2570"/>
      <c r="V36" s="2564"/>
      <c r="W36" s="3110" t="s">
        <v>176</v>
      </c>
      <c r="X36" s="3110"/>
      <c r="Y36" s="3110"/>
      <c r="Z36" s="3110"/>
      <c r="AA36" s="3110"/>
      <c r="AB36" s="3110"/>
      <c r="AC36" s="3110"/>
      <c r="AD36" s="3110"/>
      <c r="AE36" s="3110"/>
      <c r="AF36" s="3110"/>
      <c r="AG36" s="3110"/>
      <c r="AH36" s="3110"/>
      <c r="AI36" s="2564"/>
      <c r="AJ36" s="2564"/>
      <c r="AK36" s="2570"/>
      <c r="AL36" s="2566"/>
      <c r="AM36" s="2564"/>
      <c r="AN36" s="2567"/>
      <c r="AO36" s="2567"/>
      <c r="AP36" s="2567"/>
      <c r="AQ36" s="2567"/>
      <c r="AR36" s="2567"/>
      <c r="AS36" s="2567"/>
      <c r="AT36" s="2567"/>
      <c r="AU36" s="2567"/>
      <c r="AV36" s="2564"/>
      <c r="AW36" s="2564"/>
      <c r="AX36" s="2564"/>
      <c r="AY36" s="2564"/>
      <c r="AZ36" s="2564"/>
      <c r="BA36" s="2564"/>
      <c r="BB36" s="2564"/>
      <c r="BC36" s="2564"/>
      <c r="BD36" s="2567"/>
      <c r="BE36" s="2567"/>
      <c r="BF36" s="2567"/>
      <c r="BG36" s="2567"/>
      <c r="BH36" s="2567"/>
      <c r="BI36" s="2567"/>
      <c r="BJ36" s="2567"/>
      <c r="BK36" s="2567"/>
      <c r="BL36" s="2567"/>
      <c r="BM36" s="2567"/>
      <c r="BN36" s="2567"/>
      <c r="BO36" s="2567"/>
      <c r="BP36" s="2567"/>
      <c r="BQ36" s="2567"/>
      <c r="BR36" s="2567"/>
      <c r="BS36" s="2567"/>
      <c r="BT36" s="2567"/>
      <c r="BU36" s="2567"/>
      <c r="BV36" s="2567"/>
      <c r="BW36" s="2567"/>
      <c r="BX36" s="2567"/>
      <c r="BY36" s="2567"/>
      <c r="BZ36" s="2567"/>
      <c r="CA36" s="2567"/>
      <c r="CB36" s="2567"/>
      <c r="CC36" s="2567"/>
      <c r="CD36" s="2567"/>
      <c r="CE36" s="2567"/>
      <c r="CF36" s="2567"/>
      <c r="CG36" s="2567"/>
      <c r="CH36" s="2567"/>
      <c r="CI36" s="2567"/>
      <c r="CJ36" s="2567"/>
      <c r="CK36" s="2567"/>
      <c r="CL36" s="2567"/>
      <c r="CM36" s="2567"/>
      <c r="CN36" s="2567"/>
      <c r="CO36" s="2567"/>
      <c r="CP36" s="2567"/>
      <c r="CQ36" s="2567"/>
      <c r="CR36" s="2567"/>
      <c r="CS36" s="2567"/>
      <c r="CT36" s="2567"/>
      <c r="CU36" s="2567"/>
      <c r="CV36" s="2567"/>
      <c r="CW36" s="2567"/>
      <c r="CX36" s="2567"/>
      <c r="CY36" s="2567"/>
      <c r="CZ36" s="2567"/>
      <c r="DA36" s="2567"/>
      <c r="DB36" s="2567"/>
      <c r="DC36" s="2564"/>
      <c r="DD36" s="2564"/>
      <c r="DE36" s="2564"/>
    </row>
    <row r="37" spans="1:171" ht="6.75" customHeight="1">
      <c r="A37" s="2564"/>
      <c r="B37" s="2564"/>
      <c r="C37" s="2564"/>
      <c r="D37" s="2564"/>
      <c r="E37" s="2564"/>
      <c r="F37" s="2564"/>
      <c r="G37" s="2564"/>
      <c r="H37" s="2566"/>
      <c r="I37" s="2564"/>
      <c r="J37" s="2564"/>
      <c r="K37" s="2564"/>
      <c r="L37" s="2564"/>
      <c r="M37" s="2564"/>
      <c r="N37" s="2564"/>
      <c r="O37" s="2564"/>
      <c r="P37" s="2564"/>
      <c r="Q37" s="2564"/>
      <c r="R37" s="2564"/>
      <c r="S37" s="2564"/>
      <c r="T37" s="2570"/>
      <c r="U37" s="2570"/>
      <c r="V37" s="2564"/>
      <c r="W37" s="3110"/>
      <c r="X37" s="3110"/>
      <c r="Y37" s="3110"/>
      <c r="Z37" s="3110"/>
      <c r="AA37" s="3110"/>
      <c r="AB37" s="3110"/>
      <c r="AC37" s="3110"/>
      <c r="AD37" s="3110"/>
      <c r="AE37" s="3110"/>
      <c r="AF37" s="3110"/>
      <c r="AG37" s="3110"/>
      <c r="AH37" s="3110"/>
      <c r="AI37" s="2564"/>
      <c r="AJ37" s="2564"/>
      <c r="AK37" s="2621"/>
      <c r="AL37" s="2622"/>
      <c r="AM37" s="2564"/>
      <c r="AN37" s="3104" t="s">
        <v>320</v>
      </c>
      <c r="AO37" s="3104"/>
      <c r="AP37" s="3104"/>
      <c r="AQ37" s="3104"/>
      <c r="AR37" s="3104"/>
      <c r="AS37" s="3104"/>
      <c r="AT37" s="3104"/>
      <c r="AU37" s="3104"/>
      <c r="AV37" s="2567"/>
      <c r="AW37" s="2567"/>
      <c r="AX37" s="2567"/>
      <c r="AY37" s="2567"/>
      <c r="AZ37" s="2567"/>
      <c r="BA37" s="2567"/>
      <c r="BB37" s="2567"/>
      <c r="BC37" s="2567"/>
      <c r="BD37" s="3104" t="s">
        <v>321</v>
      </c>
      <c r="BE37" s="3104"/>
      <c r="BF37" s="3104"/>
      <c r="BG37" s="3104"/>
      <c r="BH37" s="3104"/>
      <c r="BI37" s="3104"/>
      <c r="BJ37" s="3104"/>
      <c r="BK37" s="3104"/>
      <c r="BL37" s="3104"/>
      <c r="BM37" s="3104"/>
      <c r="BN37" s="3104"/>
      <c r="BO37" s="3104"/>
      <c r="BP37" s="3104"/>
      <c r="BQ37" s="3104"/>
      <c r="BR37" s="3104"/>
      <c r="BS37" s="3104"/>
      <c r="BT37" s="3104"/>
      <c r="BU37" s="2567"/>
      <c r="BV37" s="2567"/>
      <c r="BW37" s="2567"/>
      <c r="BX37" s="2567"/>
      <c r="BY37" s="2567"/>
      <c r="BZ37" s="2567"/>
      <c r="CA37" s="2567"/>
      <c r="CB37" s="2567"/>
      <c r="CC37" s="2567"/>
      <c r="CD37" s="2567"/>
      <c r="CE37" s="2567"/>
      <c r="CF37" s="2567"/>
      <c r="CG37" s="2567"/>
      <c r="CH37" s="2567"/>
      <c r="CI37" s="2567"/>
      <c r="CJ37" s="2567"/>
      <c r="CK37" s="2567"/>
      <c r="CL37" s="2567"/>
      <c r="CM37" s="2567"/>
      <c r="CN37" s="2567"/>
      <c r="CO37" s="2567"/>
      <c r="CP37" s="2567"/>
      <c r="CQ37" s="2567"/>
      <c r="CR37" s="2567"/>
      <c r="CS37" s="2567"/>
      <c r="CT37" s="2567"/>
      <c r="CU37" s="2567"/>
      <c r="CV37" s="2567"/>
      <c r="CW37" s="2567"/>
      <c r="CX37" s="2567"/>
      <c r="CY37" s="2567"/>
      <c r="CZ37" s="2567"/>
      <c r="DA37" s="2567"/>
      <c r="DB37" s="2567"/>
      <c r="DC37" s="2564"/>
      <c r="DD37" s="2564"/>
      <c r="DE37" s="2564"/>
    </row>
    <row r="38" spans="1:171" ht="6.75" customHeight="1">
      <c r="A38" s="2564"/>
      <c r="B38" s="2564"/>
      <c r="C38" s="2564"/>
      <c r="D38" s="2564"/>
      <c r="E38" s="2564"/>
      <c r="F38" s="2564"/>
      <c r="G38" s="2564"/>
      <c r="H38" s="2566"/>
      <c r="I38" s="2564"/>
      <c r="J38" s="2564"/>
      <c r="K38" s="2564"/>
      <c r="L38" s="2564"/>
      <c r="M38" s="2564"/>
      <c r="N38" s="2564"/>
      <c r="O38" s="2564"/>
      <c r="P38" s="2564"/>
      <c r="Q38" s="2564"/>
      <c r="R38" s="2564"/>
      <c r="S38" s="2564"/>
      <c r="T38" s="2570"/>
      <c r="U38" s="2570"/>
      <c r="V38" s="2564"/>
      <c r="W38" s="2592"/>
      <c r="X38" s="2592"/>
      <c r="Y38" s="2592"/>
      <c r="Z38" s="2592"/>
      <c r="AA38" s="2592"/>
      <c r="AB38" s="2592"/>
      <c r="AC38" s="2592"/>
      <c r="AD38" s="2592"/>
      <c r="AE38" s="2592"/>
      <c r="AF38" s="2592"/>
      <c r="AG38" s="2592"/>
      <c r="AH38" s="2590"/>
      <c r="AI38" s="2564"/>
      <c r="AJ38" s="2564"/>
      <c r="AK38" s="2571"/>
      <c r="AL38" s="2566"/>
      <c r="AM38" s="2564"/>
      <c r="AN38" s="3104"/>
      <c r="AO38" s="3104"/>
      <c r="AP38" s="3104"/>
      <c r="AQ38" s="3104"/>
      <c r="AR38" s="3104"/>
      <c r="AS38" s="3104"/>
      <c r="AT38" s="3104"/>
      <c r="AU38" s="3104"/>
      <c r="AV38" s="2573"/>
      <c r="AW38" s="2573"/>
      <c r="AX38" s="2573"/>
      <c r="AY38" s="2573"/>
      <c r="AZ38" s="2573"/>
      <c r="BA38" s="2573"/>
      <c r="BB38" s="2573"/>
      <c r="BC38" s="2567"/>
      <c r="BD38" s="3104"/>
      <c r="BE38" s="3104"/>
      <c r="BF38" s="3104"/>
      <c r="BG38" s="3104"/>
      <c r="BH38" s="3104"/>
      <c r="BI38" s="3104"/>
      <c r="BJ38" s="3104"/>
      <c r="BK38" s="3104"/>
      <c r="BL38" s="3104"/>
      <c r="BM38" s="3104"/>
      <c r="BN38" s="3104"/>
      <c r="BO38" s="3104"/>
      <c r="BP38" s="3104"/>
      <c r="BQ38" s="3104"/>
      <c r="BR38" s="3104"/>
      <c r="BS38" s="3104"/>
      <c r="BT38" s="3104"/>
      <c r="BU38" s="2567"/>
      <c r="BV38" s="2567"/>
      <c r="BW38" s="2567"/>
      <c r="BX38" s="2567"/>
      <c r="BY38" s="2567"/>
      <c r="BZ38" s="2567"/>
      <c r="CA38" s="2567"/>
      <c r="CB38" s="2567"/>
      <c r="CC38" s="2567"/>
      <c r="CD38" s="2567"/>
      <c r="CE38" s="2567"/>
      <c r="CF38" s="2567"/>
      <c r="CG38" s="2567"/>
      <c r="CH38" s="2567"/>
      <c r="CI38" s="2567"/>
      <c r="CJ38" s="2567"/>
      <c r="CK38" s="2567"/>
      <c r="CL38" s="2567"/>
      <c r="CM38" s="2567"/>
      <c r="CN38" s="2567"/>
      <c r="CO38" s="2567"/>
      <c r="CP38" s="2567"/>
      <c r="CQ38" s="2567"/>
      <c r="CR38" s="2567"/>
      <c r="CS38" s="2567"/>
      <c r="CT38" s="2567"/>
      <c r="CU38" s="2567"/>
      <c r="CV38" s="2567"/>
      <c r="CW38" s="2567"/>
      <c r="CX38" s="2567"/>
      <c r="CY38" s="2567"/>
      <c r="CZ38" s="2567"/>
      <c r="DA38" s="2567"/>
      <c r="DB38" s="2567"/>
      <c r="DC38" s="2564"/>
      <c r="DD38" s="2564"/>
      <c r="DE38" s="2564"/>
    </row>
    <row r="39" spans="1:171" ht="6.75" customHeight="1">
      <c r="A39" s="2564"/>
      <c r="B39" s="2564"/>
      <c r="C39" s="2564"/>
      <c r="D39" s="2564"/>
      <c r="E39" s="2564"/>
      <c r="F39" s="2564"/>
      <c r="G39" s="2564"/>
      <c r="H39" s="2566"/>
      <c r="I39" s="2564"/>
      <c r="J39" s="2564"/>
      <c r="K39" s="2564"/>
      <c r="L39" s="2564"/>
      <c r="M39" s="2564"/>
      <c r="N39" s="2564"/>
      <c r="O39" s="2564"/>
      <c r="P39" s="2564"/>
      <c r="Q39" s="2564"/>
      <c r="R39" s="2564"/>
      <c r="S39" s="2564"/>
      <c r="T39" s="2570"/>
      <c r="U39" s="2621"/>
      <c r="V39" s="2564"/>
      <c r="W39" s="3111" t="s">
        <v>293</v>
      </c>
      <c r="X39" s="3111"/>
      <c r="Y39" s="3111"/>
      <c r="Z39" s="3111"/>
      <c r="AA39" s="3111"/>
      <c r="AB39" s="3111"/>
      <c r="AC39" s="3111"/>
      <c r="AD39" s="3111"/>
      <c r="AE39" s="3111"/>
      <c r="AF39" s="3111"/>
      <c r="AG39" s="3111"/>
      <c r="AH39" s="2590"/>
      <c r="AI39" s="2564"/>
      <c r="AJ39" s="2564"/>
      <c r="AK39" s="2570"/>
      <c r="AL39" s="2566"/>
      <c r="AM39" s="2564"/>
      <c r="AN39" s="2574"/>
      <c r="AO39" s="2574"/>
      <c r="AP39" s="2574"/>
      <c r="AQ39" s="2574"/>
      <c r="AR39" s="2574"/>
      <c r="AS39" s="2574"/>
      <c r="AT39" s="2574"/>
      <c r="AU39" s="2567"/>
      <c r="AV39" s="2565"/>
      <c r="AW39" s="2565"/>
      <c r="AX39" s="2565"/>
      <c r="AY39" s="2565"/>
      <c r="AZ39" s="2565"/>
      <c r="BA39" s="2565"/>
      <c r="BB39" s="2565"/>
      <c r="BC39" s="2567"/>
      <c r="BD39" s="2574"/>
      <c r="BE39" s="2574"/>
      <c r="BF39" s="2574"/>
      <c r="BG39" s="2574"/>
      <c r="BH39" s="2574"/>
      <c r="BI39" s="2574"/>
      <c r="BJ39" s="2574"/>
      <c r="BK39" s="2574"/>
      <c r="BL39" s="2574"/>
      <c r="BM39" s="2574"/>
      <c r="BN39" s="2574"/>
      <c r="BO39" s="2574"/>
      <c r="BP39" s="2574"/>
      <c r="BQ39" s="2574"/>
      <c r="BR39" s="2574"/>
      <c r="BS39" s="2574"/>
      <c r="BT39" s="2574"/>
      <c r="BU39" s="2567"/>
      <c r="BV39" s="2567"/>
      <c r="BW39" s="2567"/>
      <c r="BX39" s="2567"/>
      <c r="BY39" s="2567"/>
      <c r="BZ39" s="2567"/>
      <c r="CA39" s="2567"/>
      <c r="CB39" s="2567"/>
      <c r="CC39" s="2567"/>
      <c r="CD39" s="2567"/>
      <c r="CE39" s="2567"/>
      <c r="CF39" s="2567"/>
      <c r="CG39" s="2567"/>
      <c r="CH39" s="2567"/>
      <c r="CI39" s="2567"/>
      <c r="CJ39" s="2567"/>
      <c r="CK39" s="2567"/>
      <c r="CL39" s="2567"/>
      <c r="CM39" s="2567"/>
      <c r="CN39" s="2567"/>
      <c r="CO39" s="2567"/>
      <c r="CP39" s="2567"/>
      <c r="CQ39" s="2567"/>
      <c r="CR39" s="2567"/>
      <c r="CS39" s="2567"/>
      <c r="CT39" s="2567"/>
      <c r="CU39" s="2567"/>
      <c r="CV39" s="2567"/>
      <c r="CW39" s="2567"/>
      <c r="CX39" s="2567"/>
      <c r="CY39" s="2567"/>
      <c r="CZ39" s="2567"/>
      <c r="DA39" s="2567"/>
      <c r="DB39" s="2567"/>
      <c r="DC39" s="2564"/>
      <c r="DD39" s="2564"/>
      <c r="DE39" s="2564"/>
    </row>
    <row r="40" spans="1:171" ht="6.75" customHeight="1">
      <c r="A40" s="2564"/>
      <c r="B40" s="2564"/>
      <c r="C40" s="2564"/>
      <c r="D40" s="2564"/>
      <c r="E40" s="2564"/>
      <c r="F40" s="2564"/>
      <c r="G40" s="2564"/>
      <c r="H40" s="2566"/>
      <c r="I40" s="2564"/>
      <c r="J40" s="2564"/>
      <c r="K40" s="2564"/>
      <c r="L40" s="2564"/>
      <c r="M40" s="2564"/>
      <c r="N40" s="2564"/>
      <c r="O40" s="2564"/>
      <c r="P40" s="2564"/>
      <c r="Q40" s="2564"/>
      <c r="R40" s="2564"/>
      <c r="S40" s="2564"/>
      <c r="T40" s="2570"/>
      <c r="U40" s="2566"/>
      <c r="V40" s="2566"/>
      <c r="W40" s="3111"/>
      <c r="X40" s="3111"/>
      <c r="Y40" s="3111"/>
      <c r="Z40" s="3111"/>
      <c r="AA40" s="3111"/>
      <c r="AB40" s="3111"/>
      <c r="AC40" s="3111"/>
      <c r="AD40" s="3111"/>
      <c r="AE40" s="3111"/>
      <c r="AF40" s="3111"/>
      <c r="AG40" s="3111"/>
      <c r="AH40" s="2590"/>
      <c r="AI40" s="2564"/>
      <c r="AJ40" s="2564"/>
      <c r="AK40" s="2621"/>
      <c r="AL40" s="2622"/>
      <c r="AM40" s="2566"/>
      <c r="AN40" s="3104" t="s">
        <v>322</v>
      </c>
      <c r="AO40" s="3104"/>
      <c r="AP40" s="3104"/>
      <c r="AQ40" s="3104"/>
      <c r="AR40" s="3104"/>
      <c r="AS40" s="3104"/>
      <c r="AT40" s="3104"/>
      <c r="AU40" s="3102"/>
      <c r="AV40" s="3102"/>
      <c r="AW40" s="2676"/>
      <c r="AX40" s="2676"/>
      <c r="AY40" s="2676"/>
      <c r="AZ40" s="2676"/>
      <c r="BA40" s="2676"/>
      <c r="BB40" s="2670"/>
      <c r="BC40" s="2567"/>
      <c r="BD40" s="3104" t="s">
        <v>292</v>
      </c>
      <c r="BE40" s="3104"/>
      <c r="BF40" s="3104"/>
      <c r="BG40" s="3104"/>
      <c r="BH40" s="3104"/>
      <c r="BI40" s="3104"/>
      <c r="BJ40" s="3104"/>
      <c r="BK40" s="3104"/>
      <c r="BL40" s="3104"/>
      <c r="BM40" s="3104"/>
      <c r="BN40" s="3104"/>
      <c r="BO40" s="3104"/>
      <c r="BP40" s="3104"/>
      <c r="BQ40" s="3104"/>
      <c r="BR40" s="3104"/>
      <c r="BS40" s="3104"/>
      <c r="BT40" s="3104"/>
      <c r="BU40" s="3104"/>
      <c r="BV40" s="3104"/>
      <c r="BW40" s="3104"/>
      <c r="BX40" s="3104"/>
      <c r="BY40" s="3104"/>
      <c r="BZ40" s="3104"/>
      <c r="CA40" s="3104"/>
      <c r="CB40" s="3104"/>
      <c r="CC40" s="3104"/>
      <c r="CD40" s="3104"/>
      <c r="CE40" s="3104"/>
      <c r="CF40" s="3104"/>
      <c r="CG40" s="3104"/>
      <c r="CH40" s="3104"/>
      <c r="CI40" s="3104"/>
      <c r="CJ40" s="3104"/>
      <c r="CK40" s="3104"/>
      <c r="CL40" s="3104"/>
      <c r="CM40" s="3104"/>
      <c r="CN40" s="3104"/>
      <c r="CO40" s="3104"/>
      <c r="CP40" s="3104"/>
      <c r="CQ40" s="3104"/>
      <c r="CR40" s="3104"/>
      <c r="CS40" s="3104"/>
      <c r="CT40" s="3104"/>
      <c r="CU40" s="3104"/>
      <c r="CV40" s="3104"/>
      <c r="CW40" s="3104"/>
      <c r="CX40" s="3104"/>
      <c r="CY40" s="3104"/>
      <c r="CZ40" s="3104"/>
      <c r="DA40" s="3104"/>
      <c r="DB40" s="3104"/>
      <c r="DC40" s="2564"/>
      <c r="DD40" s="2564"/>
      <c r="DE40" s="2564"/>
    </row>
    <row r="41" spans="1:171" ht="6.75" customHeight="1">
      <c r="A41" s="2564"/>
      <c r="B41" s="2564"/>
      <c r="C41" s="2564"/>
      <c r="D41" s="2564"/>
      <c r="E41" s="2564"/>
      <c r="F41" s="2564"/>
      <c r="G41" s="2564"/>
      <c r="H41" s="2566"/>
      <c r="I41" s="2564"/>
      <c r="J41" s="2564"/>
      <c r="K41" s="2564"/>
      <c r="L41" s="2564"/>
      <c r="M41" s="2564"/>
      <c r="N41" s="2564"/>
      <c r="O41" s="2564"/>
      <c r="P41" s="2564"/>
      <c r="Q41" s="2564"/>
      <c r="R41" s="2564"/>
      <c r="S41" s="2564"/>
      <c r="T41" s="2570"/>
      <c r="U41" s="2566"/>
      <c r="V41" s="2566"/>
      <c r="W41" s="3111"/>
      <c r="X41" s="3111"/>
      <c r="Y41" s="3111"/>
      <c r="Z41" s="3111"/>
      <c r="AA41" s="3111"/>
      <c r="AB41" s="3111"/>
      <c r="AC41" s="3111"/>
      <c r="AD41" s="3111"/>
      <c r="AE41" s="3111"/>
      <c r="AF41" s="3111"/>
      <c r="AG41" s="3111"/>
      <c r="AH41" s="2590"/>
      <c r="AI41" s="2564"/>
      <c r="AJ41" s="2564"/>
      <c r="AK41" s="2572"/>
      <c r="AL41" s="2565"/>
      <c r="AM41" s="2566"/>
      <c r="AN41" s="3104"/>
      <c r="AO41" s="3104"/>
      <c r="AP41" s="3104"/>
      <c r="AQ41" s="3104"/>
      <c r="AR41" s="3104"/>
      <c r="AS41" s="3104"/>
      <c r="AT41" s="3104"/>
      <c r="AU41" s="3102"/>
      <c r="AV41" s="3102"/>
      <c r="AW41" s="2574"/>
      <c r="AX41" s="2574"/>
      <c r="AY41" s="2574"/>
      <c r="AZ41" s="2574"/>
      <c r="BA41" s="2574"/>
      <c r="BB41" s="2567"/>
      <c r="BC41" s="2567"/>
      <c r="BD41" s="3104"/>
      <c r="BE41" s="3104"/>
      <c r="BF41" s="3104"/>
      <c r="BG41" s="3104"/>
      <c r="BH41" s="3104"/>
      <c r="BI41" s="3104"/>
      <c r="BJ41" s="3104"/>
      <c r="BK41" s="3104"/>
      <c r="BL41" s="3104"/>
      <c r="BM41" s="3104"/>
      <c r="BN41" s="3104"/>
      <c r="BO41" s="3104"/>
      <c r="BP41" s="3104"/>
      <c r="BQ41" s="3104"/>
      <c r="BR41" s="3104"/>
      <c r="BS41" s="3104"/>
      <c r="BT41" s="3104"/>
      <c r="BU41" s="3104"/>
      <c r="BV41" s="3104"/>
      <c r="BW41" s="3104"/>
      <c r="BX41" s="3104"/>
      <c r="BY41" s="3104"/>
      <c r="BZ41" s="3104"/>
      <c r="CA41" s="3104"/>
      <c r="CB41" s="3104"/>
      <c r="CC41" s="3104"/>
      <c r="CD41" s="3104"/>
      <c r="CE41" s="3104"/>
      <c r="CF41" s="3104"/>
      <c r="CG41" s="3104"/>
      <c r="CH41" s="3104"/>
      <c r="CI41" s="3104"/>
      <c r="CJ41" s="3104"/>
      <c r="CK41" s="3104"/>
      <c r="CL41" s="3104"/>
      <c r="CM41" s="3104"/>
      <c r="CN41" s="3104"/>
      <c r="CO41" s="3104"/>
      <c r="CP41" s="3104"/>
      <c r="CQ41" s="3104"/>
      <c r="CR41" s="3104"/>
      <c r="CS41" s="3104"/>
      <c r="CT41" s="3104"/>
      <c r="CU41" s="3104"/>
      <c r="CV41" s="3104"/>
      <c r="CW41" s="3104"/>
      <c r="CX41" s="3104"/>
      <c r="CY41" s="3104"/>
      <c r="CZ41" s="3104"/>
      <c r="DA41" s="3104"/>
      <c r="DB41" s="3104"/>
      <c r="DC41" s="2564"/>
      <c r="DD41" s="2564"/>
      <c r="DE41" s="2564"/>
    </row>
    <row r="42" spans="1:171" ht="6.75" customHeight="1">
      <c r="A42" s="2564"/>
      <c r="B42" s="2564"/>
      <c r="C42" s="2564"/>
      <c r="D42" s="2564"/>
      <c r="E42" s="2564"/>
      <c r="F42" s="2564"/>
      <c r="G42" s="2564"/>
      <c r="H42" s="2566"/>
      <c r="I42" s="2564"/>
      <c r="J42" s="2564"/>
      <c r="K42" s="2564"/>
      <c r="L42" s="2564"/>
      <c r="M42" s="2564"/>
      <c r="N42" s="2564"/>
      <c r="O42" s="2564"/>
      <c r="P42" s="2564"/>
      <c r="Q42" s="2564"/>
      <c r="R42" s="2564"/>
      <c r="S42" s="2564"/>
      <c r="T42" s="2570"/>
      <c r="U42" s="2566"/>
      <c r="V42" s="2566"/>
      <c r="W42" s="3111"/>
      <c r="X42" s="3111"/>
      <c r="Y42" s="3111"/>
      <c r="Z42" s="3111"/>
      <c r="AA42" s="3111"/>
      <c r="AB42" s="3111"/>
      <c r="AC42" s="3111"/>
      <c r="AD42" s="3111"/>
      <c r="AE42" s="3111"/>
      <c r="AF42" s="3111"/>
      <c r="AG42" s="3111"/>
      <c r="AH42" s="2564"/>
      <c r="AI42" s="2564"/>
      <c r="AJ42" s="2564"/>
      <c r="AK42" s="2570"/>
      <c r="AL42" s="2566"/>
      <c r="AM42" s="2566"/>
      <c r="AN42" s="2564"/>
      <c r="AO42" s="2564"/>
      <c r="AP42" s="2564"/>
      <c r="AQ42" s="2564"/>
      <c r="AR42" s="2564"/>
      <c r="AS42" s="2564"/>
      <c r="AT42" s="2564"/>
      <c r="AU42" s="2564"/>
      <c r="AV42" s="2564"/>
      <c r="AW42" s="2564"/>
      <c r="AX42" s="2564"/>
      <c r="AY42" s="2564"/>
      <c r="AZ42" s="2564"/>
      <c r="BA42" s="2564"/>
      <c r="BB42" s="2564"/>
      <c r="BC42" s="2564"/>
      <c r="BD42" s="2564"/>
      <c r="BE42" s="2564"/>
      <c r="BF42" s="2564"/>
      <c r="BG42" s="2564"/>
      <c r="BH42" s="2564"/>
      <c r="BI42" s="2564"/>
      <c r="BJ42" s="2564"/>
      <c r="BK42" s="2564"/>
      <c r="BL42" s="2564"/>
      <c r="BM42" s="2564"/>
      <c r="BN42" s="2564"/>
      <c r="BO42" s="2564"/>
      <c r="BP42" s="2564"/>
      <c r="BQ42" s="2564"/>
      <c r="BR42" s="2564"/>
      <c r="BS42" s="2564"/>
      <c r="BT42" s="2564"/>
      <c r="BU42" s="2564"/>
      <c r="BV42" s="2564"/>
      <c r="BW42" s="2564"/>
      <c r="BX42" s="2564"/>
      <c r="BY42" s="2564"/>
      <c r="BZ42" s="2564"/>
      <c r="CA42" s="2564"/>
      <c r="CB42" s="2564"/>
      <c r="CC42" s="2564"/>
      <c r="CD42" s="2564"/>
      <c r="CE42" s="2564"/>
      <c r="CF42" s="2564"/>
      <c r="CG42" s="2564"/>
      <c r="CH42" s="2564"/>
      <c r="CI42" s="2564"/>
      <c r="CJ42" s="2564"/>
      <c r="CK42" s="2564"/>
      <c r="CL42" s="2564"/>
      <c r="CM42" s="2564"/>
      <c r="CN42" s="2564"/>
      <c r="CO42" s="2564"/>
      <c r="CP42" s="2564"/>
      <c r="CQ42" s="2564"/>
      <c r="CR42" s="2564"/>
      <c r="CS42" s="2564"/>
      <c r="CT42" s="2564"/>
      <c r="CU42" s="2564"/>
      <c r="CV42" s="2564"/>
      <c r="CW42" s="2564"/>
      <c r="CX42" s="2564"/>
      <c r="CY42" s="2564"/>
      <c r="CZ42" s="2564"/>
      <c r="DA42" s="2564"/>
      <c r="DB42" s="2564"/>
      <c r="DC42" s="2564"/>
      <c r="DD42" s="2564"/>
      <c r="DE42" s="2564"/>
    </row>
    <row r="43" spans="1:171" ht="6.75" customHeight="1">
      <c r="A43" s="2564"/>
      <c r="B43" s="2564"/>
      <c r="C43" s="2564"/>
      <c r="D43" s="2564"/>
      <c r="E43" s="2564"/>
      <c r="F43" s="2564"/>
      <c r="G43" s="2564"/>
      <c r="H43" s="2566"/>
      <c r="I43" s="2564"/>
      <c r="J43" s="2564"/>
      <c r="K43" s="2564"/>
      <c r="L43" s="2564"/>
      <c r="M43" s="2564"/>
      <c r="N43" s="2564"/>
      <c r="O43" s="2564"/>
      <c r="P43" s="2564"/>
      <c r="Q43" s="2564"/>
      <c r="R43" s="2564"/>
      <c r="S43" s="2564"/>
      <c r="T43" s="2570"/>
      <c r="U43" s="2566"/>
      <c r="V43" s="2564"/>
      <c r="W43" s="3111"/>
      <c r="X43" s="3111"/>
      <c r="Y43" s="3111"/>
      <c r="Z43" s="3111"/>
      <c r="AA43" s="3111"/>
      <c r="AB43" s="3111"/>
      <c r="AC43" s="3111"/>
      <c r="AD43" s="3111"/>
      <c r="AE43" s="3111"/>
      <c r="AF43" s="3111"/>
      <c r="AG43" s="3111"/>
      <c r="AH43" s="2564"/>
      <c r="AI43" s="2564"/>
      <c r="AJ43" s="2564"/>
      <c r="AK43" s="2621"/>
      <c r="AL43" s="2622"/>
      <c r="AM43" s="2566"/>
      <c r="AN43" s="3104" t="s">
        <v>323</v>
      </c>
      <c r="AO43" s="3104"/>
      <c r="AP43" s="3104"/>
      <c r="AQ43" s="3104"/>
      <c r="AR43" s="3104"/>
      <c r="AS43" s="3104"/>
      <c r="AT43" s="3104"/>
      <c r="AU43" s="3104"/>
      <c r="AV43" s="3104"/>
      <c r="AW43" s="3104"/>
      <c r="AX43" s="3104"/>
      <c r="AY43" s="2622"/>
      <c r="AZ43" s="2622"/>
      <c r="BA43" s="2622"/>
      <c r="BB43" s="2622"/>
      <c r="BC43" s="2564"/>
      <c r="BD43" s="3103" t="s">
        <v>291</v>
      </c>
      <c r="BE43" s="3103"/>
      <c r="BF43" s="3103"/>
      <c r="BG43" s="3103"/>
      <c r="BH43" s="3103"/>
      <c r="BI43" s="3103"/>
      <c r="BJ43" s="3103"/>
      <c r="BK43" s="3103"/>
      <c r="BL43" s="3103"/>
      <c r="BM43" s="3103"/>
      <c r="BN43" s="3103"/>
      <c r="BO43" s="3103"/>
      <c r="BP43" s="3103"/>
      <c r="BQ43" s="3103"/>
      <c r="BR43" s="3103"/>
      <c r="BS43" s="3103"/>
      <c r="BT43" s="3103"/>
      <c r="BU43" s="3103"/>
      <c r="BV43" s="3103"/>
      <c r="BW43" s="3103"/>
      <c r="BX43" s="3103"/>
      <c r="BY43" s="3103"/>
      <c r="BZ43" s="3103"/>
      <c r="CA43" s="3103"/>
      <c r="CB43" s="3103"/>
      <c r="CC43" s="3103"/>
      <c r="CD43" s="3103"/>
      <c r="CE43" s="3103"/>
      <c r="CF43" s="3103"/>
      <c r="CG43" s="3103"/>
      <c r="CH43" s="3103"/>
      <c r="CI43" s="3103"/>
      <c r="CJ43" s="3103"/>
      <c r="CK43" s="3103"/>
      <c r="CL43" s="3103"/>
      <c r="CM43" s="3103"/>
      <c r="CN43" s="3103"/>
      <c r="CO43" s="3103"/>
      <c r="CP43" s="3103"/>
      <c r="CQ43" s="3103"/>
      <c r="CR43" s="3103"/>
      <c r="CS43" s="3103"/>
      <c r="CT43" s="3103"/>
      <c r="CU43" s="3103"/>
      <c r="CV43" s="3103"/>
      <c r="CW43" s="3103"/>
      <c r="CX43" s="3103"/>
      <c r="CY43" s="3103"/>
      <c r="CZ43" s="3103"/>
      <c r="DA43" s="3103"/>
      <c r="DB43" s="3103"/>
      <c r="DC43" s="2564"/>
      <c r="DD43" s="2564"/>
      <c r="DE43" s="2564"/>
    </row>
    <row r="44" spans="1:171" ht="6.75" customHeight="1">
      <c r="A44" s="2564"/>
      <c r="B44" s="2564"/>
      <c r="C44" s="2564"/>
      <c r="D44" s="2564"/>
      <c r="E44" s="2564"/>
      <c r="F44" s="2564"/>
      <c r="G44" s="2564"/>
      <c r="H44" s="2566"/>
      <c r="I44" s="2564"/>
      <c r="J44" s="2564"/>
      <c r="K44" s="2564"/>
      <c r="L44" s="2564"/>
      <c r="M44" s="2564"/>
      <c r="N44" s="2564"/>
      <c r="O44" s="2564"/>
      <c r="P44" s="2564"/>
      <c r="Q44" s="2564"/>
      <c r="R44" s="2564"/>
      <c r="S44" s="2564"/>
      <c r="T44" s="2570"/>
      <c r="U44" s="2566"/>
      <c r="V44" s="2564"/>
      <c r="W44" s="3110" t="s">
        <v>315</v>
      </c>
      <c r="X44" s="3110"/>
      <c r="Y44" s="3110"/>
      <c r="Z44" s="3110"/>
      <c r="AA44" s="3110"/>
      <c r="AB44" s="3110"/>
      <c r="AC44" s="3110"/>
      <c r="AD44" s="3110"/>
      <c r="AE44" s="3110"/>
      <c r="AF44" s="3110"/>
      <c r="AG44" s="3110"/>
      <c r="AH44" s="3110"/>
      <c r="AI44" s="2564"/>
      <c r="AJ44" s="2564"/>
      <c r="AK44" s="2572"/>
      <c r="AL44" s="2565"/>
      <c r="AM44" s="2566"/>
      <c r="AN44" s="3104"/>
      <c r="AO44" s="3104"/>
      <c r="AP44" s="3104"/>
      <c r="AQ44" s="3104"/>
      <c r="AR44" s="3104"/>
      <c r="AS44" s="3104"/>
      <c r="AT44" s="3104"/>
      <c r="AU44" s="3104"/>
      <c r="AV44" s="3104"/>
      <c r="AW44" s="3104"/>
      <c r="AX44" s="3104"/>
      <c r="AY44" s="2564"/>
      <c r="AZ44" s="2564"/>
      <c r="BA44" s="2564"/>
      <c r="BB44" s="2564"/>
      <c r="BC44" s="2567"/>
      <c r="BD44" s="3103"/>
      <c r="BE44" s="3103"/>
      <c r="BF44" s="3103"/>
      <c r="BG44" s="3103"/>
      <c r="BH44" s="3103"/>
      <c r="BI44" s="3103"/>
      <c r="BJ44" s="3103"/>
      <c r="BK44" s="3103"/>
      <c r="BL44" s="3103"/>
      <c r="BM44" s="3103"/>
      <c r="BN44" s="3103"/>
      <c r="BO44" s="3103"/>
      <c r="BP44" s="3103"/>
      <c r="BQ44" s="3103"/>
      <c r="BR44" s="3103"/>
      <c r="BS44" s="3103"/>
      <c r="BT44" s="3103"/>
      <c r="BU44" s="3103"/>
      <c r="BV44" s="3103"/>
      <c r="BW44" s="3103"/>
      <c r="BX44" s="3103"/>
      <c r="BY44" s="3103"/>
      <c r="BZ44" s="3103"/>
      <c r="CA44" s="3103"/>
      <c r="CB44" s="3103"/>
      <c r="CC44" s="3103"/>
      <c r="CD44" s="3103"/>
      <c r="CE44" s="3103"/>
      <c r="CF44" s="3103"/>
      <c r="CG44" s="3103"/>
      <c r="CH44" s="3103"/>
      <c r="CI44" s="3103"/>
      <c r="CJ44" s="3103"/>
      <c r="CK44" s="3103"/>
      <c r="CL44" s="3103"/>
      <c r="CM44" s="3103"/>
      <c r="CN44" s="3103"/>
      <c r="CO44" s="3103"/>
      <c r="CP44" s="3103"/>
      <c r="CQ44" s="3103"/>
      <c r="CR44" s="3103"/>
      <c r="CS44" s="3103"/>
      <c r="CT44" s="3103"/>
      <c r="CU44" s="3103"/>
      <c r="CV44" s="3103"/>
      <c r="CW44" s="3103"/>
      <c r="CX44" s="3103"/>
      <c r="CY44" s="3103"/>
      <c r="CZ44" s="3103"/>
      <c r="DA44" s="3103"/>
      <c r="DB44" s="3103"/>
      <c r="DC44" s="2564"/>
      <c r="DD44" s="2564"/>
      <c r="DE44" s="2564"/>
    </row>
    <row r="45" spans="1:171" ht="6.75" customHeight="1">
      <c r="A45" s="2564"/>
      <c r="B45" s="2564"/>
      <c r="C45" s="2564"/>
      <c r="D45" s="2564"/>
      <c r="E45" s="2564"/>
      <c r="F45" s="2564"/>
      <c r="G45" s="2564"/>
      <c r="H45" s="2566"/>
      <c r="I45" s="2564"/>
      <c r="J45" s="2564"/>
      <c r="K45" s="2564"/>
      <c r="L45" s="2564"/>
      <c r="M45" s="2564"/>
      <c r="N45" s="2564"/>
      <c r="O45" s="2564"/>
      <c r="P45" s="2564"/>
      <c r="Q45" s="2564"/>
      <c r="R45" s="2564"/>
      <c r="S45" s="2564"/>
      <c r="T45" s="2570"/>
      <c r="U45" s="2566"/>
      <c r="V45" s="2564"/>
      <c r="W45" s="3110"/>
      <c r="X45" s="3110"/>
      <c r="Y45" s="3110"/>
      <c r="Z45" s="3110"/>
      <c r="AA45" s="3110"/>
      <c r="AB45" s="3110"/>
      <c r="AC45" s="3110"/>
      <c r="AD45" s="3110"/>
      <c r="AE45" s="3110"/>
      <c r="AF45" s="3110"/>
      <c r="AG45" s="3110"/>
      <c r="AH45" s="3110"/>
      <c r="AI45" s="2564"/>
      <c r="AJ45" s="2564"/>
      <c r="AK45" s="2570"/>
      <c r="AL45" s="2566"/>
      <c r="AM45" s="2564"/>
      <c r="AN45" s="2564"/>
      <c r="AO45" s="2564"/>
      <c r="AP45" s="2564"/>
      <c r="AQ45" s="2564"/>
      <c r="AR45" s="2564"/>
      <c r="AS45" s="2564"/>
      <c r="AT45" s="2564"/>
      <c r="AU45" s="2564"/>
      <c r="AV45" s="2564"/>
      <c r="AW45" s="2564"/>
      <c r="AX45" s="2564"/>
      <c r="AY45" s="2564"/>
      <c r="AZ45" s="2564"/>
      <c r="BA45" s="2564"/>
      <c r="BB45" s="2564"/>
      <c r="BC45" s="2564"/>
      <c r="BD45" s="2564"/>
      <c r="BE45" s="2564"/>
      <c r="BF45" s="2564"/>
      <c r="BG45" s="2564"/>
      <c r="BH45" s="2564"/>
      <c r="BI45" s="2564"/>
      <c r="BJ45" s="2564"/>
      <c r="BK45" s="2564"/>
      <c r="BL45" s="2564"/>
      <c r="BM45" s="2564"/>
      <c r="BN45" s="2564"/>
      <c r="BO45" s="2564"/>
      <c r="BP45" s="2564"/>
      <c r="BQ45" s="2564"/>
      <c r="BR45" s="2564"/>
      <c r="BS45" s="2564"/>
      <c r="BT45" s="2564"/>
      <c r="BU45" s="2564"/>
      <c r="BV45" s="2564"/>
      <c r="BW45" s="2564"/>
      <c r="BX45" s="2564"/>
      <c r="BY45" s="2564"/>
      <c r="BZ45" s="2564"/>
      <c r="CA45" s="2564"/>
      <c r="CB45" s="2564"/>
      <c r="CC45" s="2564"/>
      <c r="CD45" s="2564"/>
      <c r="CE45" s="2564"/>
      <c r="CF45" s="2564"/>
      <c r="CG45" s="2564"/>
      <c r="CH45" s="2564"/>
      <c r="CI45" s="2564"/>
      <c r="CJ45" s="2564"/>
      <c r="CK45" s="2564"/>
      <c r="CL45" s="2564"/>
      <c r="CM45" s="2564"/>
      <c r="CN45" s="2564"/>
      <c r="CO45" s="2564"/>
      <c r="CP45" s="2564"/>
      <c r="CQ45" s="2564"/>
      <c r="CR45" s="2564"/>
      <c r="CS45" s="2564"/>
      <c r="CT45" s="2564"/>
      <c r="CU45" s="2564"/>
      <c r="CV45" s="2564"/>
      <c r="CW45" s="2564"/>
      <c r="CX45" s="2564"/>
      <c r="CY45" s="2564"/>
      <c r="CZ45" s="2564"/>
      <c r="DA45" s="2564"/>
      <c r="DB45" s="2564"/>
      <c r="DC45" s="2564"/>
      <c r="DD45" s="2564"/>
      <c r="DE45" s="2564"/>
      <c r="DF45" s="1349"/>
      <c r="DG45" s="1349"/>
      <c r="DH45" s="1349"/>
      <c r="DI45" s="1349"/>
      <c r="DJ45" s="1349"/>
      <c r="DK45" s="1349"/>
      <c r="DL45" s="1349"/>
      <c r="DM45" s="1349"/>
      <c r="DN45" s="1349"/>
      <c r="DO45" s="1349"/>
      <c r="DP45" s="1349"/>
      <c r="DQ45" s="1349"/>
      <c r="DR45" s="1349"/>
      <c r="DS45" s="1349"/>
      <c r="DT45" s="1349"/>
      <c r="DU45" s="1349"/>
      <c r="DV45" s="1349"/>
      <c r="DW45" s="1349"/>
      <c r="DX45" s="1349"/>
      <c r="DY45" s="1349"/>
      <c r="DZ45" s="1349"/>
      <c r="EA45" s="1349"/>
      <c r="EB45" s="1349"/>
      <c r="EC45" s="1349"/>
      <c r="ED45" s="1349"/>
      <c r="EE45" s="1349"/>
      <c r="EF45" s="1349"/>
      <c r="EG45" s="1349"/>
      <c r="EH45" s="1349"/>
      <c r="EI45" s="1349"/>
      <c r="EJ45" s="1349"/>
      <c r="EK45" s="1349"/>
      <c r="EL45" s="1349"/>
      <c r="EM45" s="1349"/>
      <c r="EN45" s="1349"/>
      <c r="EO45" s="1349"/>
    </row>
    <row r="46" spans="1:171" ht="6.75" customHeight="1">
      <c r="A46" s="2564"/>
      <c r="B46" s="2564"/>
      <c r="C46" s="2564"/>
      <c r="D46" s="2564"/>
      <c r="E46" s="2564"/>
      <c r="F46" s="2564"/>
      <c r="G46" s="2564"/>
      <c r="H46" s="2566"/>
      <c r="I46" s="2564"/>
      <c r="J46" s="2564"/>
      <c r="K46" s="2564"/>
      <c r="L46" s="2564"/>
      <c r="M46" s="2564"/>
      <c r="N46" s="2564"/>
      <c r="O46" s="2564"/>
      <c r="P46" s="2564"/>
      <c r="Q46" s="2564"/>
      <c r="R46" s="2564"/>
      <c r="S46" s="2564"/>
      <c r="T46" s="2570"/>
      <c r="U46" s="2566"/>
      <c r="V46" s="2564"/>
      <c r="W46" s="2592"/>
      <c r="X46" s="2592"/>
      <c r="Y46" s="2592"/>
      <c r="Z46" s="2592"/>
      <c r="AA46" s="2592"/>
      <c r="AB46" s="2592"/>
      <c r="AC46" s="2592"/>
      <c r="AD46" s="2592"/>
      <c r="AE46" s="2592"/>
      <c r="AF46" s="2592"/>
      <c r="AG46" s="2592"/>
      <c r="AH46" s="2564"/>
      <c r="AI46" s="2564"/>
      <c r="AJ46" s="2564"/>
      <c r="AK46" s="2621"/>
      <c r="AL46" s="2622"/>
      <c r="AM46" s="2564"/>
      <c r="AN46" s="3104" t="s">
        <v>324</v>
      </c>
      <c r="AO46" s="3104"/>
      <c r="AP46" s="3104"/>
      <c r="AQ46" s="3104"/>
      <c r="AR46" s="3104"/>
      <c r="AS46" s="3104"/>
      <c r="AT46" s="3104"/>
      <c r="AU46" s="3104"/>
      <c r="AV46" s="3104"/>
      <c r="AW46" s="3104"/>
      <c r="AX46" s="2566"/>
      <c r="AY46" s="2566"/>
      <c r="AZ46" s="2566"/>
      <c r="BA46" s="2566"/>
      <c r="BB46" s="2566"/>
      <c r="BC46" s="2564"/>
      <c r="BD46" s="3104" t="s">
        <v>325</v>
      </c>
      <c r="BE46" s="3104"/>
      <c r="BF46" s="3104"/>
      <c r="BG46" s="3104"/>
      <c r="BH46" s="3104"/>
      <c r="BI46" s="3104"/>
      <c r="BJ46" s="3104"/>
      <c r="BK46" s="3104"/>
      <c r="BL46" s="3104"/>
      <c r="BM46" s="3104"/>
      <c r="BN46" s="3104"/>
      <c r="BO46" s="3104"/>
      <c r="BP46" s="3104"/>
      <c r="BQ46" s="3104"/>
      <c r="BR46" s="3104"/>
      <c r="BS46" s="3104"/>
      <c r="BT46" s="3104"/>
      <c r="BU46" s="3104"/>
      <c r="BV46" s="3104"/>
      <c r="BW46" s="3104"/>
      <c r="BX46" s="3104"/>
      <c r="BY46" s="3104"/>
      <c r="BZ46" s="3104"/>
      <c r="CA46" s="3104"/>
      <c r="CB46" s="3104"/>
      <c r="CC46" s="3104"/>
      <c r="CD46" s="3104"/>
      <c r="CE46" s="3104"/>
      <c r="CF46" s="3104"/>
      <c r="CG46" s="3104"/>
      <c r="CH46" s="3104"/>
      <c r="CI46" s="3104"/>
      <c r="CJ46" s="3104"/>
      <c r="CK46" s="2567"/>
      <c r="CL46" s="2567"/>
      <c r="CM46" s="2567"/>
      <c r="CN46" s="2567"/>
      <c r="CO46" s="2567"/>
      <c r="CP46" s="2567"/>
      <c r="CQ46" s="2567"/>
      <c r="CR46" s="2567"/>
      <c r="CS46" s="2567"/>
      <c r="CT46" s="2567"/>
      <c r="CU46" s="2567"/>
      <c r="CV46" s="2567"/>
      <c r="CW46" s="2567"/>
      <c r="CX46" s="2567"/>
      <c r="CY46" s="2567"/>
      <c r="CZ46" s="2567"/>
      <c r="DA46" s="2567"/>
      <c r="DB46" s="2567"/>
      <c r="DC46" s="2564"/>
      <c r="DD46" s="2564"/>
      <c r="DE46" s="2564"/>
      <c r="DF46" s="1349"/>
      <c r="DG46" s="1349"/>
      <c r="DH46" s="1349"/>
      <c r="DI46" s="1349"/>
      <c r="DJ46" s="1349"/>
      <c r="DK46" s="1349"/>
      <c r="DL46" s="1349"/>
      <c r="DM46" s="1349"/>
      <c r="DN46" s="1349"/>
      <c r="DO46" s="1349"/>
      <c r="DP46" s="1349"/>
      <c r="DQ46" s="1349"/>
      <c r="DR46" s="1349"/>
      <c r="DS46" s="1349"/>
      <c r="DT46" s="1349"/>
      <c r="DU46" s="1349"/>
      <c r="DV46" s="1349"/>
      <c r="DW46" s="1349"/>
      <c r="DX46" s="1349"/>
      <c r="DY46" s="1349"/>
      <c r="DZ46" s="1349"/>
      <c r="EA46" s="1349"/>
      <c r="EB46" s="1349"/>
      <c r="EC46" s="1349"/>
      <c r="ED46" s="1349"/>
      <c r="EE46" s="1349"/>
      <c r="EF46" s="1349"/>
      <c r="EG46" s="1349"/>
      <c r="EH46" s="1349"/>
      <c r="EI46" s="1349"/>
      <c r="EJ46" s="1349"/>
      <c r="EK46" s="1349"/>
      <c r="EL46" s="1349"/>
      <c r="EM46" s="1349"/>
      <c r="EN46" s="1349"/>
      <c r="EO46" s="1349"/>
    </row>
    <row r="47" spans="1:171" ht="6.75" customHeight="1">
      <c r="A47" s="2564"/>
      <c r="B47" s="2564"/>
      <c r="C47" s="2564"/>
      <c r="D47" s="2564"/>
      <c r="E47" s="2564"/>
      <c r="F47" s="2564"/>
      <c r="G47" s="2564"/>
      <c r="H47" s="2566"/>
      <c r="I47" s="2564"/>
      <c r="J47" s="2564"/>
      <c r="K47" s="2564"/>
      <c r="L47" s="2564"/>
      <c r="M47" s="2564"/>
      <c r="N47" s="2564"/>
      <c r="O47" s="2564"/>
      <c r="P47" s="2564"/>
      <c r="Q47" s="2564"/>
      <c r="R47" s="2564"/>
      <c r="S47" s="2564"/>
      <c r="T47" s="2570"/>
      <c r="U47" s="2566"/>
      <c r="V47" s="2564"/>
      <c r="W47" s="2590"/>
      <c r="X47" s="2590"/>
      <c r="Y47" s="2590"/>
      <c r="Z47" s="2590"/>
      <c r="AA47" s="2590"/>
      <c r="AB47" s="2590"/>
      <c r="AC47" s="2590"/>
      <c r="AD47" s="2590"/>
      <c r="AE47" s="2590"/>
      <c r="AF47" s="2590"/>
      <c r="AG47" s="2590"/>
      <c r="AH47" s="2590"/>
      <c r="AI47" s="2564"/>
      <c r="AJ47" s="2564"/>
      <c r="AK47" s="2571"/>
      <c r="AL47" s="2566"/>
      <c r="AM47" s="2564"/>
      <c r="AN47" s="3104"/>
      <c r="AO47" s="3104"/>
      <c r="AP47" s="3104"/>
      <c r="AQ47" s="3104"/>
      <c r="AR47" s="3104"/>
      <c r="AS47" s="3104"/>
      <c r="AT47" s="3104"/>
      <c r="AU47" s="3104"/>
      <c r="AV47" s="3104"/>
      <c r="AW47" s="3104"/>
      <c r="AX47" s="2569"/>
      <c r="AY47" s="2569"/>
      <c r="AZ47" s="2569"/>
      <c r="BA47" s="2569"/>
      <c r="BB47" s="2569"/>
      <c r="BC47" s="2564"/>
      <c r="BD47" s="3104"/>
      <c r="BE47" s="3104"/>
      <c r="BF47" s="3104"/>
      <c r="BG47" s="3104"/>
      <c r="BH47" s="3104"/>
      <c r="BI47" s="3104"/>
      <c r="BJ47" s="3104"/>
      <c r="BK47" s="3104"/>
      <c r="BL47" s="3104"/>
      <c r="BM47" s="3104"/>
      <c r="BN47" s="3104"/>
      <c r="BO47" s="3104"/>
      <c r="BP47" s="3104"/>
      <c r="BQ47" s="3104"/>
      <c r="BR47" s="3104"/>
      <c r="BS47" s="3104"/>
      <c r="BT47" s="3104"/>
      <c r="BU47" s="3104"/>
      <c r="BV47" s="3104"/>
      <c r="BW47" s="3104"/>
      <c r="BX47" s="3104"/>
      <c r="BY47" s="3104"/>
      <c r="BZ47" s="3104"/>
      <c r="CA47" s="3104"/>
      <c r="CB47" s="3104"/>
      <c r="CC47" s="3104"/>
      <c r="CD47" s="3104"/>
      <c r="CE47" s="3104"/>
      <c r="CF47" s="3104"/>
      <c r="CG47" s="3104"/>
      <c r="CH47" s="3104"/>
      <c r="CI47" s="3104"/>
      <c r="CJ47" s="3104"/>
      <c r="CK47" s="2567"/>
      <c r="CL47" s="2567"/>
      <c r="CM47" s="2567"/>
      <c r="CN47" s="2567"/>
      <c r="CO47" s="2567"/>
      <c r="CP47" s="2567"/>
      <c r="CQ47" s="2567"/>
      <c r="CR47" s="2567"/>
      <c r="CS47" s="2567"/>
      <c r="CT47" s="2567"/>
      <c r="CU47" s="2567"/>
      <c r="CV47" s="2567"/>
      <c r="CW47" s="2567"/>
      <c r="CX47" s="2567"/>
      <c r="CY47" s="2567"/>
      <c r="CZ47" s="2567"/>
      <c r="DA47" s="2567"/>
      <c r="DB47" s="2567"/>
      <c r="DC47" s="2564"/>
      <c r="DD47" s="2564"/>
      <c r="DE47" s="2564"/>
    </row>
    <row r="48" spans="1:171" ht="6.75" customHeight="1">
      <c r="A48" s="2564"/>
      <c r="B48" s="2564"/>
      <c r="C48" s="2564"/>
      <c r="D48" s="2564"/>
      <c r="E48" s="2564"/>
      <c r="F48" s="2564"/>
      <c r="G48" s="2564"/>
      <c r="H48" s="2564"/>
      <c r="I48" s="2564"/>
      <c r="J48" s="2564"/>
      <c r="K48" s="2564"/>
      <c r="L48" s="2564"/>
      <c r="M48" s="2564"/>
      <c r="N48" s="2564"/>
      <c r="O48" s="2564"/>
      <c r="P48" s="2564"/>
      <c r="Q48" s="2564"/>
      <c r="R48" s="2564"/>
      <c r="S48" s="2564"/>
      <c r="T48" s="2570"/>
      <c r="U48" s="2566"/>
      <c r="V48" s="2564"/>
      <c r="W48" s="2590"/>
      <c r="X48" s="2590"/>
      <c r="Y48" s="2590"/>
      <c r="Z48" s="2590"/>
      <c r="AA48" s="2590"/>
      <c r="AB48" s="2590"/>
      <c r="AC48" s="2590"/>
      <c r="AD48" s="2590"/>
      <c r="AE48" s="2590"/>
      <c r="AF48" s="2590"/>
      <c r="AG48" s="2590"/>
      <c r="AH48" s="2590"/>
      <c r="AI48" s="2564"/>
      <c r="AJ48" s="2564"/>
      <c r="AK48" s="2570"/>
      <c r="AL48" s="2566"/>
      <c r="AM48" s="2564"/>
      <c r="AN48" s="2564"/>
      <c r="AO48" s="2564"/>
      <c r="AP48" s="2564"/>
      <c r="AQ48" s="2564"/>
      <c r="AR48" s="2564"/>
      <c r="AS48" s="2564"/>
      <c r="AT48" s="2564"/>
      <c r="AU48" s="2564"/>
      <c r="AV48" s="2564"/>
      <c r="AW48" s="2564"/>
      <c r="AX48" s="2564"/>
      <c r="AY48" s="2564"/>
      <c r="AZ48" s="2564"/>
      <c r="BA48" s="2564"/>
      <c r="BB48" s="2564"/>
      <c r="BC48" s="2564"/>
      <c r="BD48" s="2564"/>
      <c r="BE48" s="2564"/>
      <c r="BF48" s="2564"/>
      <c r="BG48" s="2564"/>
      <c r="BH48" s="2564"/>
      <c r="BI48" s="2564"/>
      <c r="BJ48" s="2564"/>
      <c r="BK48" s="2564"/>
      <c r="BL48" s="2564"/>
      <c r="BM48" s="2564"/>
      <c r="BN48" s="2564"/>
      <c r="BO48" s="2564"/>
      <c r="BP48" s="2564"/>
      <c r="BQ48" s="2564"/>
      <c r="BR48" s="2564"/>
      <c r="BS48" s="2564"/>
      <c r="BT48" s="2564"/>
      <c r="BU48" s="2564"/>
      <c r="BV48" s="2564"/>
      <c r="BW48" s="2564"/>
      <c r="BX48" s="2564"/>
      <c r="BY48" s="2564"/>
      <c r="BZ48" s="2564"/>
      <c r="CA48" s="2564"/>
      <c r="CB48" s="2564"/>
      <c r="CC48" s="2564"/>
      <c r="CD48" s="2564"/>
      <c r="CE48" s="2564"/>
      <c r="CF48" s="2564"/>
      <c r="CG48" s="2564"/>
      <c r="CH48" s="2564"/>
      <c r="CI48" s="2564"/>
      <c r="CJ48" s="2564"/>
      <c r="CK48" s="2564"/>
      <c r="CL48" s="2564"/>
      <c r="CM48" s="2564"/>
      <c r="CN48" s="2564"/>
      <c r="CO48" s="2564"/>
      <c r="CP48" s="2564"/>
      <c r="CQ48" s="2564"/>
      <c r="CR48" s="2564"/>
      <c r="CS48" s="2564"/>
      <c r="CT48" s="2564"/>
      <c r="CU48" s="2564"/>
      <c r="CV48" s="2564"/>
      <c r="CW48" s="2564"/>
      <c r="CX48" s="2564"/>
      <c r="CY48" s="2564"/>
      <c r="CZ48" s="2564"/>
      <c r="DA48" s="2564"/>
      <c r="DB48" s="2564"/>
      <c r="DC48" s="2564"/>
      <c r="DD48" s="2564"/>
      <c r="DE48" s="2564"/>
      <c r="DF48" s="1349"/>
      <c r="DG48" s="1349"/>
      <c r="DH48" s="1349"/>
      <c r="DI48" s="1349"/>
      <c r="DJ48" s="1349"/>
      <c r="DK48" s="1349"/>
      <c r="DL48" s="1349"/>
      <c r="DM48" s="1349"/>
      <c r="DN48" s="1349"/>
      <c r="DO48" s="1349"/>
      <c r="DP48" s="1349"/>
      <c r="DQ48" s="1349"/>
      <c r="DR48" s="1349"/>
      <c r="DS48" s="1349"/>
      <c r="DT48" s="1349"/>
      <c r="DU48" s="1349"/>
      <c r="DV48" s="1349"/>
      <c r="DW48" s="1349"/>
      <c r="DX48" s="1349"/>
      <c r="DY48" s="1349"/>
      <c r="DZ48" s="1349"/>
      <c r="EA48" s="1349"/>
      <c r="EB48" s="1349"/>
      <c r="EC48" s="1349"/>
      <c r="ED48" s="1349"/>
      <c r="EE48" s="1349"/>
      <c r="EF48" s="1349"/>
      <c r="EG48" s="1349"/>
      <c r="EH48" s="1349"/>
      <c r="EI48" s="1349"/>
      <c r="EJ48" s="1349"/>
      <c r="EK48" s="1349"/>
      <c r="EL48" s="1349"/>
      <c r="EM48" s="1349"/>
      <c r="EN48" s="1349"/>
      <c r="EO48" s="1349"/>
      <c r="EP48" s="1349"/>
      <c r="EQ48" s="1349"/>
      <c r="ER48" s="1349"/>
      <c r="ES48" s="1349"/>
      <c r="ET48" s="1349"/>
      <c r="EU48" s="1349"/>
      <c r="EV48" s="1349"/>
      <c r="EW48" s="1349"/>
      <c r="EX48" s="1349"/>
      <c r="EY48" s="1349"/>
      <c r="EZ48" s="1349"/>
      <c r="FA48" s="1349"/>
      <c r="FB48" s="1349"/>
      <c r="FC48" s="1349"/>
      <c r="FD48" s="1349"/>
      <c r="FE48" s="1349"/>
      <c r="FF48" s="1349"/>
      <c r="FG48" s="1349"/>
      <c r="FH48" s="1349"/>
      <c r="FI48" s="1349"/>
      <c r="FJ48" s="1349"/>
      <c r="FK48" s="1349"/>
      <c r="FL48" s="1349"/>
      <c r="FM48" s="1349"/>
      <c r="FN48" s="1349"/>
      <c r="FO48" s="1349"/>
    </row>
    <row r="49" spans="1:188" ht="6.75" customHeight="1">
      <c r="A49" s="2564"/>
      <c r="B49" s="2564"/>
      <c r="C49" s="2564"/>
      <c r="D49" s="2564"/>
      <c r="E49" s="2564"/>
      <c r="F49" s="2564"/>
      <c r="G49" s="2564"/>
      <c r="H49" s="2564"/>
      <c r="I49" s="2564"/>
      <c r="J49" s="2564"/>
      <c r="K49" s="2564"/>
      <c r="L49" s="2564"/>
      <c r="M49" s="2564"/>
      <c r="N49" s="2564"/>
      <c r="O49" s="2564"/>
      <c r="P49" s="2564"/>
      <c r="Q49" s="2564"/>
      <c r="R49" s="2564"/>
      <c r="S49" s="2564"/>
      <c r="T49" s="2570"/>
      <c r="U49" s="2566"/>
      <c r="V49" s="2564"/>
      <c r="W49" s="2590"/>
      <c r="X49" s="2590"/>
      <c r="Y49" s="2590"/>
      <c r="Z49" s="2590"/>
      <c r="AA49" s="2590"/>
      <c r="AB49" s="2590"/>
      <c r="AC49" s="2590"/>
      <c r="AD49" s="2590"/>
      <c r="AE49" s="2590"/>
      <c r="AF49" s="2590"/>
      <c r="AG49" s="2590"/>
      <c r="AH49" s="2590"/>
      <c r="AI49" s="2564"/>
      <c r="AJ49" s="2564"/>
      <c r="AK49" s="2621"/>
      <c r="AL49" s="2622"/>
      <c r="AM49" s="2564"/>
      <c r="AN49" s="3104" t="s">
        <v>326</v>
      </c>
      <c r="AO49" s="3104"/>
      <c r="AP49" s="3104"/>
      <c r="AQ49" s="3104"/>
      <c r="AR49" s="3104"/>
      <c r="AS49" s="3104"/>
      <c r="AT49" s="3104"/>
      <c r="AU49" s="2567"/>
      <c r="AV49" s="2567"/>
      <c r="AW49" s="2567"/>
      <c r="AX49" s="2567"/>
      <c r="AY49" s="2566"/>
      <c r="AZ49" s="2566"/>
      <c r="BA49" s="2566"/>
      <c r="BB49" s="2566"/>
      <c r="BC49" s="2564"/>
      <c r="BD49" s="3104" t="s">
        <v>327</v>
      </c>
      <c r="BE49" s="3104"/>
      <c r="BF49" s="3104"/>
      <c r="BG49" s="3104"/>
      <c r="BH49" s="3104"/>
      <c r="BI49" s="3104"/>
      <c r="BJ49" s="3104"/>
      <c r="BK49" s="3104"/>
      <c r="BL49" s="3104"/>
      <c r="BM49" s="3104"/>
      <c r="BN49" s="3104"/>
      <c r="BO49" s="3104"/>
      <c r="BP49" s="3104"/>
      <c r="BQ49" s="3104"/>
      <c r="BR49" s="3104"/>
      <c r="BS49" s="3104"/>
      <c r="BT49" s="3104"/>
      <c r="BU49" s="3104"/>
      <c r="BV49" s="3104"/>
      <c r="BW49" s="3104"/>
      <c r="BX49" s="3104"/>
      <c r="BY49" s="3104"/>
      <c r="BZ49" s="3104"/>
      <c r="CA49" s="3104"/>
      <c r="CB49" s="3104"/>
      <c r="CC49" s="3104"/>
      <c r="CD49" s="3104"/>
      <c r="CE49" s="3104"/>
      <c r="CF49" s="3104"/>
      <c r="CG49" s="3104"/>
      <c r="CH49" s="3104"/>
      <c r="CI49" s="3104"/>
      <c r="CJ49" s="3104"/>
      <c r="CK49" s="3104"/>
      <c r="CL49" s="3104"/>
      <c r="CM49" s="3104"/>
      <c r="CN49" s="3104"/>
      <c r="CO49" s="3104"/>
      <c r="CP49" s="3104"/>
      <c r="CQ49" s="3104"/>
      <c r="CR49" s="3104"/>
      <c r="CS49" s="3104"/>
      <c r="CT49" s="2567"/>
      <c r="CU49" s="2567"/>
      <c r="CV49" s="2567"/>
      <c r="CW49" s="2567"/>
      <c r="CX49" s="2567"/>
      <c r="CY49" s="2567"/>
      <c r="CZ49" s="2567"/>
      <c r="DA49" s="2567"/>
      <c r="DB49" s="2567"/>
      <c r="DC49" s="2567"/>
      <c r="DD49" s="2567"/>
      <c r="DE49" s="2567"/>
      <c r="DF49" s="1349"/>
      <c r="DG49" s="1349"/>
      <c r="DH49" s="1349"/>
      <c r="DI49" s="1349"/>
      <c r="DJ49" s="1349"/>
      <c r="DK49" s="1349"/>
      <c r="DL49" s="1349"/>
      <c r="DM49" s="1349"/>
      <c r="DN49" s="1349"/>
      <c r="DO49" s="1349"/>
      <c r="DP49" s="1349"/>
      <c r="DQ49" s="1349"/>
      <c r="DR49" s="1349"/>
      <c r="DS49" s="1349"/>
      <c r="DT49" s="1349"/>
      <c r="DU49" s="1349"/>
      <c r="DV49" s="1349"/>
      <c r="DW49" s="1349"/>
      <c r="DX49" s="1349"/>
      <c r="DY49" s="1349"/>
      <c r="DZ49" s="1349"/>
      <c r="EA49" s="1349"/>
      <c r="EB49" s="1349"/>
      <c r="EC49" s="1349"/>
      <c r="ED49" s="1349"/>
      <c r="EE49" s="1349"/>
      <c r="EF49" s="1349"/>
      <c r="EG49" s="1349"/>
      <c r="EH49" s="1349"/>
      <c r="EI49" s="1349"/>
      <c r="EJ49" s="1349"/>
      <c r="EK49" s="1349"/>
      <c r="EL49" s="1349"/>
      <c r="EM49" s="1349"/>
      <c r="EN49" s="1349"/>
      <c r="EO49" s="1349"/>
      <c r="EP49" s="1349"/>
      <c r="EQ49" s="1349"/>
      <c r="ER49" s="1349"/>
      <c r="ES49" s="1349"/>
      <c r="ET49" s="1349"/>
      <c r="EU49" s="1349"/>
      <c r="EV49" s="1349"/>
      <c r="EW49" s="1349"/>
      <c r="EX49" s="1349"/>
      <c r="EY49" s="1349"/>
      <c r="EZ49" s="1349"/>
      <c r="FA49" s="1349"/>
      <c r="FB49" s="1349"/>
      <c r="FC49" s="1349"/>
      <c r="FD49" s="1349"/>
      <c r="FE49" s="1349"/>
      <c r="FF49" s="1349"/>
      <c r="FG49" s="1349"/>
      <c r="FH49" s="1349"/>
      <c r="FI49" s="1349"/>
      <c r="FJ49" s="1349"/>
      <c r="FK49" s="1349"/>
      <c r="FL49" s="1349"/>
      <c r="FM49" s="1349"/>
      <c r="FN49" s="1349"/>
      <c r="FO49" s="1349"/>
    </row>
    <row r="50" spans="1:188" ht="6.75" customHeight="1">
      <c r="A50" s="2564"/>
      <c r="B50" s="2564"/>
      <c r="C50" s="2564"/>
      <c r="D50" s="2564"/>
      <c r="E50" s="2564"/>
      <c r="F50" s="2564"/>
      <c r="G50" s="2564"/>
      <c r="H50" s="2564"/>
      <c r="I50" s="2564"/>
      <c r="J50" s="2564"/>
      <c r="K50" s="2564"/>
      <c r="L50" s="2564"/>
      <c r="M50" s="2564"/>
      <c r="N50" s="2564"/>
      <c r="O50" s="2564"/>
      <c r="P50" s="2564"/>
      <c r="Q50" s="2564"/>
      <c r="R50" s="2564"/>
      <c r="S50" s="2564"/>
      <c r="T50" s="2570"/>
      <c r="U50" s="2566"/>
      <c r="V50" s="2564"/>
      <c r="W50" s="2590"/>
      <c r="X50" s="2590"/>
      <c r="Y50" s="2590"/>
      <c r="Z50" s="2590"/>
      <c r="AA50" s="2590"/>
      <c r="AB50" s="2590"/>
      <c r="AC50" s="2590"/>
      <c r="AD50" s="2590"/>
      <c r="AE50" s="2590"/>
      <c r="AF50" s="2590"/>
      <c r="AG50" s="2590"/>
      <c r="AH50" s="2590"/>
      <c r="AI50" s="2564"/>
      <c r="AJ50" s="2564"/>
      <c r="AK50" s="2571"/>
      <c r="AL50" s="2566"/>
      <c r="AM50" s="2564"/>
      <c r="AN50" s="3104"/>
      <c r="AO50" s="3104"/>
      <c r="AP50" s="3104"/>
      <c r="AQ50" s="3104"/>
      <c r="AR50" s="3104"/>
      <c r="AS50" s="3104"/>
      <c r="AT50" s="3104"/>
      <c r="AU50" s="2573"/>
      <c r="AV50" s="2573"/>
      <c r="AW50" s="2573"/>
      <c r="AX50" s="2573"/>
      <c r="AY50" s="2569"/>
      <c r="AZ50" s="2569"/>
      <c r="BA50" s="2569"/>
      <c r="BB50" s="2569"/>
      <c r="BC50" s="2564"/>
      <c r="BD50" s="3104"/>
      <c r="BE50" s="3104"/>
      <c r="BF50" s="3104"/>
      <c r="BG50" s="3104"/>
      <c r="BH50" s="3104"/>
      <c r="BI50" s="3104"/>
      <c r="BJ50" s="3104"/>
      <c r="BK50" s="3104"/>
      <c r="BL50" s="3104"/>
      <c r="BM50" s="3104"/>
      <c r="BN50" s="3104"/>
      <c r="BO50" s="3104"/>
      <c r="BP50" s="3104"/>
      <c r="BQ50" s="3104"/>
      <c r="BR50" s="3104"/>
      <c r="BS50" s="3104"/>
      <c r="BT50" s="3104"/>
      <c r="BU50" s="3104"/>
      <c r="BV50" s="3104"/>
      <c r="BW50" s="3104"/>
      <c r="BX50" s="3104"/>
      <c r="BY50" s="3104"/>
      <c r="BZ50" s="3104"/>
      <c r="CA50" s="3104"/>
      <c r="CB50" s="3104"/>
      <c r="CC50" s="3104"/>
      <c r="CD50" s="3104"/>
      <c r="CE50" s="3104"/>
      <c r="CF50" s="3104"/>
      <c r="CG50" s="3104"/>
      <c r="CH50" s="3104"/>
      <c r="CI50" s="3104"/>
      <c r="CJ50" s="3104"/>
      <c r="CK50" s="3104"/>
      <c r="CL50" s="3104"/>
      <c r="CM50" s="3104"/>
      <c r="CN50" s="3104"/>
      <c r="CO50" s="3104"/>
      <c r="CP50" s="3104"/>
      <c r="CQ50" s="3104"/>
      <c r="CR50" s="3104"/>
      <c r="CS50" s="3104"/>
      <c r="CT50" s="2567"/>
      <c r="CU50" s="2567"/>
      <c r="CV50" s="2567"/>
      <c r="CW50" s="2567"/>
      <c r="CX50" s="2567"/>
      <c r="CY50" s="2567"/>
      <c r="CZ50" s="2567"/>
      <c r="DA50" s="2567"/>
      <c r="DB50" s="2567"/>
      <c r="DC50" s="2567"/>
      <c r="DD50" s="2567"/>
      <c r="DE50" s="2567"/>
    </row>
    <row r="51" spans="1:188" ht="6.75" customHeight="1">
      <c r="A51" s="2564"/>
      <c r="B51" s="2564"/>
      <c r="C51" s="2564"/>
      <c r="D51" s="2564"/>
      <c r="E51" s="2564"/>
      <c r="F51" s="2564"/>
      <c r="G51" s="2564"/>
      <c r="H51" s="2564"/>
      <c r="I51" s="2564"/>
      <c r="J51" s="2564"/>
      <c r="K51" s="2564"/>
      <c r="L51" s="2564"/>
      <c r="M51" s="2564"/>
      <c r="N51" s="2564"/>
      <c r="O51" s="2564"/>
      <c r="P51" s="2564"/>
      <c r="Q51" s="2564"/>
      <c r="R51" s="2564"/>
      <c r="S51" s="2564"/>
      <c r="T51" s="2570"/>
      <c r="U51" s="2566"/>
      <c r="V51" s="2564"/>
      <c r="W51" s="2564"/>
      <c r="X51" s="2564"/>
      <c r="Y51" s="2564"/>
      <c r="Z51" s="2564"/>
      <c r="AA51" s="2564"/>
      <c r="AB51" s="2564"/>
      <c r="AC51" s="2564"/>
      <c r="AD51" s="2564"/>
      <c r="AE51" s="2564"/>
      <c r="AF51" s="2564"/>
      <c r="AG51" s="2564"/>
      <c r="AH51" s="2564"/>
      <c r="AI51" s="2564"/>
      <c r="AJ51" s="2564"/>
      <c r="AK51" s="2570"/>
      <c r="AL51" s="2566"/>
      <c r="AM51" s="2564"/>
      <c r="AN51" s="2564"/>
      <c r="AO51" s="2564"/>
      <c r="AP51" s="2564"/>
      <c r="AQ51" s="2564"/>
      <c r="AR51" s="2564"/>
      <c r="AS51" s="2564"/>
      <c r="AT51" s="2564"/>
      <c r="AU51" s="2564"/>
      <c r="AV51" s="2564"/>
      <c r="AW51" s="2564"/>
      <c r="AX51" s="2564"/>
      <c r="AY51" s="2564"/>
      <c r="AZ51" s="2564"/>
      <c r="BA51" s="2564"/>
      <c r="BB51" s="2564"/>
      <c r="BC51" s="2564"/>
      <c r="BD51" s="2564"/>
      <c r="BE51" s="2564"/>
      <c r="BF51" s="2564"/>
      <c r="BG51" s="2564"/>
      <c r="BH51" s="2564"/>
      <c r="BI51" s="2564"/>
      <c r="BJ51" s="2564"/>
      <c r="BK51" s="2564"/>
      <c r="BL51" s="2564"/>
      <c r="BM51" s="2564"/>
      <c r="BN51" s="2564"/>
      <c r="BO51" s="2564"/>
      <c r="BP51" s="2564"/>
      <c r="BQ51" s="2564"/>
      <c r="BR51" s="2564"/>
      <c r="BS51" s="2564"/>
      <c r="BT51" s="2564"/>
      <c r="BU51" s="2564"/>
      <c r="BV51" s="2564"/>
      <c r="BW51" s="2564"/>
      <c r="BX51" s="2564"/>
      <c r="BY51" s="2564"/>
      <c r="BZ51" s="2564"/>
      <c r="CA51" s="2564"/>
      <c r="CB51" s="2564"/>
      <c r="CC51" s="2564"/>
      <c r="CD51" s="2564"/>
      <c r="CE51" s="2564"/>
      <c r="CF51" s="2564"/>
      <c r="CG51" s="2564"/>
      <c r="CH51" s="2564"/>
      <c r="CI51" s="2564"/>
      <c r="CJ51" s="2564"/>
      <c r="CK51" s="2564"/>
      <c r="CL51" s="2564"/>
      <c r="CM51" s="2564"/>
      <c r="CN51" s="2564"/>
      <c r="CO51" s="2564"/>
      <c r="CP51" s="2564"/>
      <c r="CQ51" s="2564"/>
      <c r="CR51" s="2564"/>
      <c r="CS51" s="2564"/>
      <c r="CT51" s="2564"/>
      <c r="CU51" s="2564"/>
      <c r="CV51" s="2564"/>
      <c r="CW51" s="2564"/>
      <c r="CX51" s="2564"/>
      <c r="CY51" s="2564"/>
      <c r="CZ51" s="2564"/>
      <c r="DA51" s="2564"/>
      <c r="DB51" s="2564"/>
      <c r="DC51" s="2564"/>
      <c r="DD51" s="2564"/>
      <c r="DE51" s="2564"/>
      <c r="DF51" s="1349"/>
      <c r="DG51" s="1349"/>
      <c r="DH51" s="1349"/>
      <c r="DI51" s="1349"/>
      <c r="DJ51" s="1349"/>
      <c r="DK51" s="1349"/>
    </row>
    <row r="52" spans="1:188" ht="6.75" customHeight="1">
      <c r="A52" s="2564"/>
      <c r="B52" s="2564"/>
      <c r="C52" s="2564"/>
      <c r="D52" s="2564"/>
      <c r="E52" s="2564"/>
      <c r="F52" s="2564"/>
      <c r="G52" s="2564"/>
      <c r="H52" s="2566"/>
      <c r="I52" s="2564"/>
      <c r="J52" s="2564"/>
      <c r="K52" s="2564"/>
      <c r="L52" s="2564"/>
      <c r="M52" s="2564"/>
      <c r="N52" s="2564"/>
      <c r="O52" s="2564"/>
      <c r="P52" s="2564"/>
      <c r="Q52" s="2564"/>
      <c r="R52" s="2564"/>
      <c r="S52" s="2564"/>
      <c r="T52" s="2570"/>
      <c r="U52" s="2566"/>
      <c r="V52" s="2564"/>
      <c r="W52" s="2564"/>
      <c r="X52" s="2564"/>
      <c r="Y52" s="2564"/>
      <c r="Z52" s="2564"/>
      <c r="AA52" s="2564"/>
      <c r="AB52" s="2564"/>
      <c r="AC52" s="2564"/>
      <c r="AD52" s="2564"/>
      <c r="AE52" s="2564"/>
      <c r="AF52" s="2564"/>
      <c r="AG52" s="2564"/>
      <c r="AH52" s="2564"/>
      <c r="AI52" s="2564"/>
      <c r="AJ52" s="2564"/>
      <c r="AK52" s="2621"/>
      <c r="AL52" s="2622"/>
      <c r="AM52" s="2564"/>
      <c r="AN52" s="3103" t="s">
        <v>139</v>
      </c>
      <c r="AO52" s="3103"/>
      <c r="AP52" s="3103"/>
      <c r="AQ52" s="3103"/>
      <c r="AR52" s="3103"/>
      <c r="AS52" s="3103"/>
      <c r="AT52" s="3103"/>
      <c r="AU52" s="3103"/>
      <c r="AV52" s="3103"/>
      <c r="AW52" s="3103"/>
      <c r="AX52" s="2567"/>
      <c r="AY52" s="2564"/>
      <c r="AZ52" s="2564"/>
      <c r="BA52" s="2564"/>
      <c r="BB52" s="2564"/>
      <c r="BC52" s="2564"/>
      <c r="BD52" s="3104" t="s">
        <v>290</v>
      </c>
      <c r="BE52" s="3104"/>
      <c r="BF52" s="3104"/>
      <c r="BG52" s="3104"/>
      <c r="BH52" s="3104"/>
      <c r="BI52" s="3104"/>
      <c r="BJ52" s="3104"/>
      <c r="BK52" s="3104"/>
      <c r="BL52" s="3104"/>
      <c r="BM52" s="3104"/>
      <c r="BN52" s="3104"/>
      <c r="BO52" s="3104"/>
      <c r="BP52" s="3104"/>
      <c r="BQ52" s="3104"/>
      <c r="BR52" s="3104"/>
      <c r="BS52" s="3104"/>
      <c r="BT52" s="3104"/>
      <c r="BU52" s="3104"/>
      <c r="BV52" s="3104"/>
      <c r="BW52" s="3104"/>
      <c r="BX52" s="3104"/>
      <c r="BY52" s="3104"/>
      <c r="BZ52" s="3104"/>
      <c r="CA52" s="3104"/>
      <c r="CB52" s="3104"/>
      <c r="CC52" s="3104"/>
      <c r="CD52" s="3104"/>
      <c r="CE52" s="3104"/>
      <c r="CF52" s="3104"/>
      <c r="CG52" s="3104"/>
      <c r="CH52" s="3104"/>
      <c r="CI52" s="3104"/>
      <c r="CJ52" s="3104"/>
      <c r="CK52" s="3104"/>
      <c r="CL52" s="3104"/>
      <c r="CM52" s="3104"/>
      <c r="CN52" s="3104"/>
      <c r="CO52" s="3104"/>
      <c r="CP52" s="3104"/>
      <c r="CQ52" s="3104"/>
      <c r="CR52" s="3104"/>
      <c r="CS52" s="3104"/>
      <c r="CT52" s="3104"/>
      <c r="CU52" s="3104"/>
      <c r="CV52" s="3104"/>
      <c r="CW52" s="3104"/>
      <c r="CX52" s="3104"/>
      <c r="CY52" s="3104"/>
      <c r="CZ52" s="3104"/>
      <c r="DA52" s="3104"/>
      <c r="DB52" s="3104"/>
      <c r="DC52" s="2567"/>
      <c r="DD52" s="2567"/>
      <c r="DE52" s="2567"/>
      <c r="DF52" s="1349"/>
      <c r="DG52" s="1349"/>
      <c r="DH52" s="1349"/>
      <c r="DI52" s="1349"/>
      <c r="DJ52" s="1349"/>
      <c r="DK52" s="1349"/>
    </row>
    <row r="53" spans="1:188" ht="6.75" customHeight="1">
      <c r="A53" s="2564"/>
      <c r="B53" s="2564"/>
      <c r="C53" s="2564"/>
      <c r="D53" s="2564"/>
      <c r="E53" s="2564"/>
      <c r="F53" s="2564"/>
      <c r="G53" s="2564"/>
      <c r="H53" s="2566"/>
      <c r="I53" s="2564"/>
      <c r="J53" s="2564"/>
      <c r="K53" s="2564"/>
      <c r="L53" s="2564"/>
      <c r="M53" s="2564"/>
      <c r="N53" s="2564"/>
      <c r="O53" s="2564"/>
      <c r="P53" s="2564"/>
      <c r="Q53" s="2564"/>
      <c r="R53" s="2564"/>
      <c r="S53" s="2564"/>
      <c r="T53" s="2570"/>
      <c r="U53" s="2566"/>
      <c r="V53" s="2564"/>
      <c r="W53" s="2564"/>
      <c r="X53" s="2564"/>
      <c r="Y53" s="2564"/>
      <c r="Z53" s="2564"/>
      <c r="AA53" s="2564"/>
      <c r="AB53" s="2564"/>
      <c r="AC53" s="2564"/>
      <c r="AD53" s="2564"/>
      <c r="AE53" s="2564"/>
      <c r="AF53" s="2564"/>
      <c r="AG53" s="2564"/>
      <c r="AH53" s="2564"/>
      <c r="AI53" s="2564"/>
      <c r="AJ53" s="2564"/>
      <c r="AK53" s="2570"/>
      <c r="AL53" s="2566"/>
      <c r="AM53" s="2564"/>
      <c r="AN53" s="3103"/>
      <c r="AO53" s="3103"/>
      <c r="AP53" s="3103"/>
      <c r="AQ53" s="3103"/>
      <c r="AR53" s="3103"/>
      <c r="AS53" s="3103"/>
      <c r="AT53" s="3103"/>
      <c r="AU53" s="3103"/>
      <c r="AV53" s="3103"/>
      <c r="AW53" s="3103"/>
      <c r="AX53" s="2573"/>
      <c r="AY53" s="2569"/>
      <c r="AZ53" s="2569"/>
      <c r="BA53" s="2569"/>
      <c r="BB53" s="2569"/>
      <c r="BC53" s="2564"/>
      <c r="BD53" s="3104"/>
      <c r="BE53" s="3104"/>
      <c r="BF53" s="3104"/>
      <c r="BG53" s="3104"/>
      <c r="BH53" s="3104"/>
      <c r="BI53" s="3104"/>
      <c r="BJ53" s="3104"/>
      <c r="BK53" s="3104"/>
      <c r="BL53" s="3104"/>
      <c r="BM53" s="3104"/>
      <c r="BN53" s="3104"/>
      <c r="BO53" s="3104"/>
      <c r="BP53" s="3104"/>
      <c r="BQ53" s="3104"/>
      <c r="BR53" s="3104"/>
      <c r="BS53" s="3104"/>
      <c r="BT53" s="3104"/>
      <c r="BU53" s="3104"/>
      <c r="BV53" s="3104"/>
      <c r="BW53" s="3104"/>
      <c r="BX53" s="3104"/>
      <c r="BY53" s="3104"/>
      <c r="BZ53" s="3104"/>
      <c r="CA53" s="3104"/>
      <c r="CB53" s="3104"/>
      <c r="CC53" s="3104"/>
      <c r="CD53" s="3104"/>
      <c r="CE53" s="3104"/>
      <c r="CF53" s="3104"/>
      <c r="CG53" s="3104"/>
      <c r="CH53" s="3104"/>
      <c r="CI53" s="3104"/>
      <c r="CJ53" s="3104"/>
      <c r="CK53" s="3104"/>
      <c r="CL53" s="3104"/>
      <c r="CM53" s="3104"/>
      <c r="CN53" s="3104"/>
      <c r="CO53" s="3104"/>
      <c r="CP53" s="3104"/>
      <c r="CQ53" s="3104"/>
      <c r="CR53" s="3104"/>
      <c r="CS53" s="3104"/>
      <c r="CT53" s="3104"/>
      <c r="CU53" s="3104"/>
      <c r="CV53" s="3104"/>
      <c r="CW53" s="3104"/>
      <c r="CX53" s="3104"/>
      <c r="CY53" s="3104"/>
      <c r="CZ53" s="3104"/>
      <c r="DA53" s="3104"/>
      <c r="DB53" s="3104"/>
      <c r="DC53" s="2567"/>
      <c r="DD53" s="2567"/>
      <c r="DE53" s="2567"/>
    </row>
    <row r="54" spans="1:188" ht="6.75" customHeight="1">
      <c r="A54" s="2564"/>
      <c r="B54" s="2564"/>
      <c r="C54" s="2564"/>
      <c r="D54" s="2564"/>
      <c r="E54" s="2564"/>
      <c r="F54" s="2564"/>
      <c r="G54" s="2564"/>
      <c r="H54" s="2566"/>
      <c r="I54" s="2564"/>
      <c r="J54" s="2564"/>
      <c r="K54" s="2564"/>
      <c r="L54" s="2564"/>
      <c r="M54" s="2564"/>
      <c r="N54" s="2564"/>
      <c r="O54" s="2564"/>
      <c r="P54" s="2564"/>
      <c r="Q54" s="2564"/>
      <c r="R54" s="2564"/>
      <c r="S54" s="2564"/>
      <c r="T54" s="2570"/>
      <c r="U54" s="2566"/>
      <c r="V54" s="2564"/>
      <c r="W54" s="2564"/>
      <c r="X54" s="2564"/>
      <c r="Y54" s="2564"/>
      <c r="Z54" s="2564"/>
      <c r="AA54" s="2564"/>
      <c r="AB54" s="2564"/>
      <c r="AC54" s="2564"/>
      <c r="AD54" s="2564"/>
      <c r="AE54" s="2564"/>
      <c r="AF54" s="2564"/>
      <c r="AG54" s="2564"/>
      <c r="AH54" s="2564"/>
      <c r="AI54" s="2564"/>
      <c r="AJ54" s="2564"/>
      <c r="AK54" s="2570"/>
      <c r="AL54" s="2566"/>
      <c r="AM54" s="2564"/>
      <c r="AN54" s="2564"/>
      <c r="AO54" s="2564"/>
      <c r="AP54" s="2564"/>
      <c r="AQ54" s="2564"/>
      <c r="AR54" s="2564"/>
      <c r="AS54" s="2564"/>
      <c r="AT54" s="2564"/>
      <c r="AU54" s="2564"/>
      <c r="AV54" s="2564"/>
      <c r="AW54" s="2564"/>
      <c r="AX54" s="2564"/>
      <c r="AY54" s="2564"/>
      <c r="AZ54" s="2564"/>
      <c r="BA54" s="2564"/>
      <c r="BB54" s="2564"/>
      <c r="BC54" s="2564"/>
      <c r="BD54" s="2564"/>
      <c r="BE54" s="2564"/>
      <c r="BF54" s="2564"/>
      <c r="BG54" s="2564"/>
      <c r="BH54" s="2564"/>
      <c r="BI54" s="2564"/>
      <c r="BJ54" s="2564"/>
      <c r="BK54" s="2564"/>
      <c r="BL54" s="2564"/>
      <c r="BM54" s="2564"/>
      <c r="BN54" s="2564"/>
      <c r="BO54" s="2564"/>
      <c r="BP54" s="2564"/>
      <c r="BQ54" s="2564"/>
      <c r="BR54" s="2564"/>
      <c r="BS54" s="2564"/>
      <c r="BT54" s="2564"/>
      <c r="BU54" s="2564"/>
      <c r="BV54" s="2564"/>
      <c r="BW54" s="2564"/>
      <c r="BX54" s="2564"/>
      <c r="BY54" s="2564"/>
      <c r="BZ54" s="2564"/>
      <c r="CA54" s="2564"/>
      <c r="CB54" s="2564"/>
      <c r="CC54" s="2564"/>
      <c r="CD54" s="2564"/>
      <c r="CE54" s="2564"/>
      <c r="CF54" s="2564"/>
      <c r="CG54" s="2564"/>
      <c r="CH54" s="2564"/>
      <c r="CI54" s="2564"/>
      <c r="CJ54" s="2564"/>
      <c r="CK54" s="2564"/>
      <c r="CL54" s="2564"/>
      <c r="CM54" s="2564"/>
      <c r="CN54" s="2564"/>
      <c r="CO54" s="2564"/>
      <c r="CP54" s="2564"/>
      <c r="CQ54" s="2564"/>
      <c r="CR54" s="2564"/>
      <c r="CS54" s="2564"/>
      <c r="CT54" s="2564"/>
      <c r="CU54" s="2564"/>
      <c r="CV54" s="2564"/>
      <c r="CW54" s="2564"/>
      <c r="CX54" s="2564"/>
      <c r="CY54" s="2564"/>
      <c r="CZ54" s="2564"/>
      <c r="DA54" s="2564"/>
      <c r="DB54" s="2564"/>
      <c r="DC54" s="2564"/>
      <c r="DD54" s="2564"/>
      <c r="DE54" s="2564"/>
      <c r="DF54" s="1349"/>
      <c r="DG54" s="1349"/>
      <c r="DH54" s="1349"/>
      <c r="DI54" s="1349"/>
      <c r="DJ54" s="1349"/>
      <c r="DK54" s="1349"/>
      <c r="DL54" s="1349"/>
      <c r="DM54" s="1349"/>
      <c r="DN54" s="1349"/>
      <c r="DO54" s="1349"/>
      <c r="DP54" s="1349"/>
      <c r="DQ54" s="1349"/>
    </row>
    <row r="55" spans="1:188" ht="6.75" customHeight="1">
      <c r="A55" s="2564"/>
      <c r="B55" s="2564"/>
      <c r="C55" s="2564"/>
      <c r="D55" s="2564"/>
      <c r="E55" s="2564"/>
      <c r="F55" s="2564"/>
      <c r="G55" s="2564"/>
      <c r="H55" s="2566"/>
      <c r="I55" s="2564"/>
      <c r="J55" s="2564"/>
      <c r="K55" s="2564"/>
      <c r="L55" s="2564"/>
      <c r="M55" s="2564"/>
      <c r="N55" s="2564"/>
      <c r="O55" s="2564"/>
      <c r="P55" s="2564"/>
      <c r="Q55" s="2564"/>
      <c r="R55" s="2564"/>
      <c r="S55" s="2564"/>
      <c r="T55" s="2570"/>
      <c r="U55" s="2566"/>
      <c r="V55" s="2564"/>
      <c r="W55" s="2564"/>
      <c r="X55" s="2564"/>
      <c r="Y55" s="2564"/>
      <c r="Z55" s="2564"/>
      <c r="AA55" s="2564"/>
      <c r="AB55" s="2564"/>
      <c r="AC55" s="2564"/>
      <c r="AD55" s="2564"/>
      <c r="AE55" s="2564"/>
      <c r="AF55" s="2564"/>
      <c r="AG55" s="2564"/>
      <c r="AH55" s="2564"/>
      <c r="AI55" s="2564"/>
      <c r="AJ55" s="2564"/>
      <c r="AK55" s="2621"/>
      <c r="AL55" s="2622"/>
      <c r="AM55" s="2564"/>
      <c r="AN55" s="3103" t="s">
        <v>289</v>
      </c>
      <c r="AO55" s="3103"/>
      <c r="AP55" s="3103"/>
      <c r="AQ55" s="3103"/>
      <c r="AR55" s="3103"/>
      <c r="AS55" s="3103"/>
      <c r="AT55" s="3103"/>
      <c r="AU55" s="3103"/>
      <c r="AV55" s="3103"/>
      <c r="AW55" s="3103"/>
      <c r="AX55" s="2567"/>
      <c r="AY55" s="2622"/>
      <c r="AZ55" s="2566"/>
      <c r="BA55" s="2566"/>
      <c r="BB55" s="2566"/>
      <c r="BC55" s="2564"/>
      <c r="BD55" s="3103" t="s">
        <v>288</v>
      </c>
      <c r="BE55" s="3103"/>
      <c r="BF55" s="3103"/>
      <c r="BG55" s="3103"/>
      <c r="BH55" s="3103"/>
      <c r="BI55" s="3103"/>
      <c r="BJ55" s="3103"/>
      <c r="BK55" s="3103"/>
      <c r="BL55" s="3103"/>
      <c r="BM55" s="3103"/>
      <c r="BN55" s="3103"/>
      <c r="BO55" s="3103"/>
      <c r="BP55" s="3103"/>
      <c r="BQ55" s="3103"/>
      <c r="BR55" s="3103"/>
      <c r="BS55" s="3103"/>
      <c r="BT55" s="3103"/>
      <c r="BU55" s="3103"/>
      <c r="BV55" s="3103"/>
      <c r="BW55" s="3103"/>
      <c r="BX55" s="3103"/>
      <c r="BY55" s="3103"/>
      <c r="BZ55" s="3103"/>
      <c r="CA55" s="3103"/>
      <c r="CB55" s="3103"/>
      <c r="CC55" s="3103"/>
      <c r="CD55" s="3103"/>
      <c r="CE55" s="3103"/>
      <c r="CF55" s="3103"/>
      <c r="CG55" s="3103"/>
      <c r="CH55" s="3103"/>
      <c r="CI55" s="3103"/>
      <c r="CJ55" s="3103"/>
      <c r="CK55" s="3103"/>
      <c r="CL55" s="3103"/>
      <c r="CM55" s="3103"/>
      <c r="CN55" s="3103"/>
      <c r="CO55" s="3103"/>
      <c r="CP55" s="3103"/>
      <c r="CQ55" s="3103"/>
      <c r="CR55" s="3103"/>
      <c r="CS55" s="3103"/>
      <c r="CT55" s="3103"/>
      <c r="CU55" s="3103"/>
      <c r="CV55" s="3103"/>
      <c r="CW55" s="3103"/>
      <c r="CX55" s="3103"/>
      <c r="CY55" s="3103"/>
      <c r="CZ55" s="3103"/>
      <c r="DA55" s="3103"/>
      <c r="DB55" s="3103"/>
      <c r="DC55" s="2567"/>
      <c r="DD55" s="2567"/>
      <c r="DE55" s="2567"/>
      <c r="DF55" s="1349"/>
      <c r="DG55" s="1349"/>
      <c r="DH55" s="1349"/>
      <c r="DI55" s="1349"/>
      <c r="DJ55" s="1349"/>
      <c r="DK55" s="1349"/>
      <c r="DL55" s="1349"/>
      <c r="DM55" s="1349"/>
      <c r="DN55" s="1349"/>
      <c r="DO55" s="1349"/>
      <c r="DP55" s="1349"/>
      <c r="DQ55" s="1349"/>
    </row>
    <row r="56" spans="1:188" ht="6.75" customHeight="1">
      <c r="A56" s="2564"/>
      <c r="B56" s="2564"/>
      <c r="C56" s="2564"/>
      <c r="D56" s="2564"/>
      <c r="E56" s="2564"/>
      <c r="F56" s="2564"/>
      <c r="G56" s="2564"/>
      <c r="H56" s="2566"/>
      <c r="I56" s="2564"/>
      <c r="J56" s="2564"/>
      <c r="K56" s="2564"/>
      <c r="L56" s="2564"/>
      <c r="M56" s="2564"/>
      <c r="N56" s="2564"/>
      <c r="O56" s="2564"/>
      <c r="P56" s="2564"/>
      <c r="Q56" s="2564"/>
      <c r="R56" s="2564"/>
      <c r="S56" s="2564"/>
      <c r="T56" s="2570"/>
      <c r="U56" s="2566"/>
      <c r="V56" s="2564"/>
      <c r="W56" s="2564"/>
      <c r="X56" s="2564"/>
      <c r="Y56" s="2564"/>
      <c r="Z56" s="2564"/>
      <c r="AA56" s="2564"/>
      <c r="AB56" s="2564"/>
      <c r="AC56" s="2564"/>
      <c r="AD56" s="2564"/>
      <c r="AE56" s="2564"/>
      <c r="AF56" s="2564"/>
      <c r="AG56" s="2564"/>
      <c r="AH56" s="2564"/>
      <c r="AI56" s="2564"/>
      <c r="AJ56" s="2564"/>
      <c r="AK56" s="2571"/>
      <c r="AL56" s="2566"/>
      <c r="AM56" s="2564"/>
      <c r="AN56" s="3103"/>
      <c r="AO56" s="3103"/>
      <c r="AP56" s="3103"/>
      <c r="AQ56" s="3103"/>
      <c r="AR56" s="3103"/>
      <c r="AS56" s="3103"/>
      <c r="AT56" s="3103"/>
      <c r="AU56" s="3103"/>
      <c r="AV56" s="3103"/>
      <c r="AW56" s="3103"/>
      <c r="AX56" s="2573"/>
      <c r="AY56" s="2564"/>
      <c r="AZ56" s="2569"/>
      <c r="BA56" s="2569"/>
      <c r="BB56" s="2569"/>
      <c r="BC56" s="2564"/>
      <c r="BD56" s="3103"/>
      <c r="BE56" s="3103"/>
      <c r="BF56" s="3103"/>
      <c r="BG56" s="3103"/>
      <c r="BH56" s="3103"/>
      <c r="BI56" s="3103"/>
      <c r="BJ56" s="3103"/>
      <c r="BK56" s="3103"/>
      <c r="BL56" s="3103"/>
      <c r="BM56" s="3103"/>
      <c r="BN56" s="3103"/>
      <c r="BO56" s="3103"/>
      <c r="BP56" s="3103"/>
      <c r="BQ56" s="3103"/>
      <c r="BR56" s="3103"/>
      <c r="BS56" s="3103"/>
      <c r="BT56" s="3103"/>
      <c r="BU56" s="3103"/>
      <c r="BV56" s="3103"/>
      <c r="BW56" s="3103"/>
      <c r="BX56" s="3103"/>
      <c r="BY56" s="3103"/>
      <c r="BZ56" s="3103"/>
      <c r="CA56" s="3103"/>
      <c r="CB56" s="3103"/>
      <c r="CC56" s="3103"/>
      <c r="CD56" s="3103"/>
      <c r="CE56" s="3103"/>
      <c r="CF56" s="3103"/>
      <c r="CG56" s="3103"/>
      <c r="CH56" s="3103"/>
      <c r="CI56" s="3103"/>
      <c r="CJ56" s="3103"/>
      <c r="CK56" s="3103"/>
      <c r="CL56" s="3103"/>
      <c r="CM56" s="3103"/>
      <c r="CN56" s="3103"/>
      <c r="CO56" s="3103"/>
      <c r="CP56" s="3103"/>
      <c r="CQ56" s="3103"/>
      <c r="CR56" s="3103"/>
      <c r="CS56" s="3103"/>
      <c r="CT56" s="3103"/>
      <c r="CU56" s="3103"/>
      <c r="CV56" s="3103"/>
      <c r="CW56" s="3103"/>
      <c r="CX56" s="3103"/>
      <c r="CY56" s="3103"/>
      <c r="CZ56" s="3103"/>
      <c r="DA56" s="3103"/>
      <c r="DB56" s="3103"/>
      <c r="DC56" s="2567"/>
      <c r="DD56" s="2567"/>
      <c r="DE56" s="2567"/>
    </row>
    <row r="57" spans="1:188" ht="6.75" customHeight="1">
      <c r="A57" s="2564"/>
      <c r="B57" s="2564"/>
      <c r="C57" s="2564"/>
      <c r="D57" s="2564"/>
      <c r="E57" s="2564"/>
      <c r="F57" s="2564"/>
      <c r="G57" s="2564"/>
      <c r="H57" s="2566"/>
      <c r="I57" s="2564"/>
      <c r="J57" s="2564"/>
      <c r="K57" s="2564"/>
      <c r="L57" s="2564"/>
      <c r="M57" s="2564"/>
      <c r="N57" s="2564"/>
      <c r="O57" s="2564"/>
      <c r="P57" s="2564"/>
      <c r="Q57" s="2564"/>
      <c r="R57" s="2564"/>
      <c r="S57" s="2564"/>
      <c r="T57" s="2570"/>
      <c r="U57" s="2566"/>
      <c r="V57" s="2564"/>
      <c r="W57" s="2564"/>
      <c r="X57" s="2564"/>
      <c r="Y57" s="2564"/>
      <c r="Z57" s="2564"/>
      <c r="AA57" s="2564"/>
      <c r="AB57" s="2564"/>
      <c r="AC57" s="2564"/>
      <c r="AD57" s="2564"/>
      <c r="AE57" s="2564"/>
      <c r="AF57" s="2564"/>
      <c r="AG57" s="2564"/>
      <c r="AH57" s="2564"/>
      <c r="AI57" s="2564"/>
      <c r="AJ57" s="2564"/>
      <c r="AK57" s="2570"/>
      <c r="AL57" s="2566"/>
      <c r="AM57" s="2564"/>
      <c r="AN57" s="2564"/>
      <c r="AO57" s="2564"/>
      <c r="AP57" s="2564"/>
      <c r="AQ57" s="2564"/>
      <c r="AR57" s="2564"/>
      <c r="AS57" s="2564"/>
      <c r="AT57" s="2564"/>
      <c r="AU57" s="2564"/>
      <c r="AV57" s="2564"/>
      <c r="AW57" s="2564"/>
      <c r="AX57" s="2564"/>
      <c r="AY57" s="2564"/>
      <c r="AZ57" s="2564"/>
      <c r="BA57" s="2566"/>
      <c r="BB57" s="2566"/>
      <c r="BC57" s="2564"/>
      <c r="BD57" s="2564"/>
      <c r="BE57" s="2564"/>
      <c r="BF57" s="2564"/>
      <c r="BG57" s="2564"/>
      <c r="BH57" s="2564"/>
      <c r="BI57" s="2564"/>
      <c r="BJ57" s="2564"/>
      <c r="BK57" s="2564"/>
      <c r="BL57" s="2564"/>
      <c r="BM57" s="2564"/>
      <c r="BN57" s="2564"/>
      <c r="BO57" s="2564"/>
      <c r="BP57" s="2564"/>
      <c r="BQ57" s="2564"/>
      <c r="BR57" s="2564"/>
      <c r="BS57" s="2564"/>
      <c r="BT57" s="2564"/>
      <c r="BU57" s="2564"/>
      <c r="BV57" s="2564"/>
      <c r="BW57" s="2564"/>
      <c r="BX57" s="2564"/>
      <c r="BY57" s="2564"/>
      <c r="BZ57" s="2564"/>
      <c r="CA57" s="2564"/>
      <c r="CB57" s="2564"/>
      <c r="CC57" s="2564"/>
      <c r="CD57" s="2564"/>
      <c r="CE57" s="2564"/>
      <c r="CF57" s="2564"/>
      <c r="CG57" s="2564"/>
      <c r="CH57" s="2564"/>
      <c r="CI57" s="2564"/>
      <c r="CJ57" s="2564"/>
      <c r="CK57" s="2564"/>
      <c r="CL57" s="2564"/>
      <c r="CM57" s="2564"/>
      <c r="CN57" s="2564"/>
      <c r="CO57" s="2564"/>
      <c r="CP57" s="2564"/>
      <c r="CQ57" s="2564"/>
      <c r="CR57" s="2564"/>
      <c r="CS57" s="2564"/>
      <c r="CT57" s="2564"/>
      <c r="CU57" s="2564"/>
      <c r="CV57" s="2564"/>
      <c r="CW57" s="2564"/>
      <c r="CX57" s="2564"/>
      <c r="CY57" s="2564"/>
      <c r="CZ57" s="2564"/>
      <c r="DA57" s="2564"/>
      <c r="DB57" s="2564"/>
      <c r="DC57" s="2564"/>
      <c r="DD57" s="2564"/>
      <c r="DE57" s="2564"/>
      <c r="DF57" s="1349"/>
      <c r="DG57" s="1349"/>
      <c r="DH57" s="1349"/>
      <c r="DI57" s="1349"/>
      <c r="DJ57" s="1349"/>
      <c r="DK57" s="1349"/>
      <c r="DL57" s="1349"/>
      <c r="DM57" s="1349"/>
      <c r="DN57" s="1349"/>
      <c r="DO57" s="1349"/>
      <c r="DP57" s="1349"/>
      <c r="DQ57" s="1349"/>
      <c r="DR57" s="1349"/>
      <c r="DS57" s="1349"/>
      <c r="DT57" s="1349"/>
      <c r="DU57" s="1349"/>
      <c r="DV57" s="1349"/>
      <c r="DW57" s="1349"/>
      <c r="DX57" s="1349"/>
      <c r="DY57" s="1349"/>
      <c r="DZ57" s="1349"/>
      <c r="EA57" s="1349"/>
      <c r="EB57" s="1349"/>
      <c r="EC57" s="1349"/>
      <c r="ED57" s="1349"/>
      <c r="EE57" s="1349"/>
      <c r="EF57" s="1349"/>
      <c r="EG57" s="1349"/>
      <c r="EH57" s="1349"/>
      <c r="EI57" s="1349"/>
      <c r="EJ57" s="1349"/>
      <c r="EK57" s="1349"/>
      <c r="EL57" s="1349"/>
      <c r="EM57" s="1349"/>
      <c r="EN57" s="1349"/>
      <c r="EO57" s="1349"/>
      <c r="EP57" s="1349"/>
      <c r="EQ57" s="1349"/>
      <c r="ER57" s="1349"/>
      <c r="ES57" s="1349"/>
      <c r="ET57" s="1349"/>
      <c r="EU57" s="1349"/>
      <c r="EV57" s="1349"/>
      <c r="EW57" s="1349"/>
      <c r="EX57" s="1349"/>
      <c r="EY57" s="1349"/>
      <c r="EZ57" s="1349"/>
      <c r="FA57" s="1349"/>
      <c r="FB57" s="1349"/>
      <c r="FC57" s="1349"/>
      <c r="FD57" s="1349"/>
      <c r="FE57" s="1349"/>
      <c r="FF57" s="1349"/>
      <c r="FG57" s="1349"/>
      <c r="FH57" s="1349"/>
      <c r="FI57" s="1349"/>
      <c r="FJ57" s="1349"/>
      <c r="FK57" s="1349"/>
      <c r="FL57" s="1349"/>
      <c r="FM57" s="1349"/>
      <c r="FN57" s="1349"/>
      <c r="FO57" s="1349"/>
      <c r="FP57" s="1349"/>
      <c r="FQ57" s="1349"/>
      <c r="FR57" s="1349"/>
      <c r="FS57" s="1349"/>
      <c r="FT57" s="1349"/>
      <c r="FU57" s="1349"/>
      <c r="FV57" s="1349"/>
      <c r="FW57" s="1349"/>
      <c r="FX57" s="1349"/>
      <c r="FY57" s="1349"/>
      <c r="FZ57" s="1349"/>
      <c r="GA57" s="1349"/>
      <c r="GB57" s="1349"/>
      <c r="GC57" s="1349"/>
      <c r="GD57" s="1349"/>
      <c r="GE57" s="1349"/>
      <c r="GF57" s="1349"/>
    </row>
    <row r="58" spans="1:188" ht="6.75" customHeight="1">
      <c r="A58" s="2564"/>
      <c r="B58" s="2564"/>
      <c r="C58" s="2564"/>
      <c r="D58" s="2564"/>
      <c r="E58" s="2564"/>
      <c r="F58" s="2564"/>
      <c r="G58" s="2564"/>
      <c r="H58" s="2566"/>
      <c r="I58" s="2564"/>
      <c r="J58" s="2564"/>
      <c r="K58" s="2564"/>
      <c r="L58" s="2564"/>
      <c r="M58" s="2564"/>
      <c r="N58" s="2564"/>
      <c r="O58" s="2564"/>
      <c r="P58" s="2564"/>
      <c r="Q58" s="2564"/>
      <c r="R58" s="2564"/>
      <c r="S58" s="2564"/>
      <c r="T58" s="2570"/>
      <c r="U58" s="2566"/>
      <c r="V58" s="2564"/>
      <c r="W58" s="2564"/>
      <c r="X58" s="2564"/>
      <c r="Y58" s="2564"/>
      <c r="Z58" s="2564"/>
      <c r="AA58" s="2564"/>
      <c r="AB58" s="2564"/>
      <c r="AC58" s="2564"/>
      <c r="AD58" s="2564"/>
      <c r="AE58" s="2564"/>
      <c r="AF58" s="2564"/>
      <c r="AG58" s="2564"/>
      <c r="AH58" s="2564"/>
      <c r="AI58" s="2564"/>
      <c r="AJ58" s="2564"/>
      <c r="AK58" s="2621"/>
      <c r="AL58" s="2622"/>
      <c r="AM58" s="2564"/>
      <c r="AN58" s="3103" t="s">
        <v>287</v>
      </c>
      <c r="AO58" s="3103"/>
      <c r="AP58" s="3103"/>
      <c r="AQ58" s="3103"/>
      <c r="AR58" s="3103"/>
      <c r="AS58" s="3103"/>
      <c r="AT58" s="3103"/>
      <c r="AU58" s="3103"/>
      <c r="AV58" s="3103"/>
      <c r="AW58" s="3103"/>
      <c r="AX58" s="2567"/>
      <c r="AY58" s="2622"/>
      <c r="AZ58" s="2566"/>
      <c r="BA58" s="2566"/>
      <c r="BB58" s="2566"/>
      <c r="BC58" s="2564"/>
      <c r="BD58" s="3103" t="s">
        <v>286</v>
      </c>
      <c r="BE58" s="3103"/>
      <c r="BF58" s="3103"/>
      <c r="BG58" s="3103"/>
      <c r="BH58" s="3103"/>
      <c r="BI58" s="3103"/>
      <c r="BJ58" s="3103"/>
      <c r="BK58" s="3103"/>
      <c r="BL58" s="3103"/>
      <c r="BM58" s="3103"/>
      <c r="BN58" s="3103"/>
      <c r="BO58" s="3103"/>
      <c r="BP58" s="3103"/>
      <c r="BQ58" s="3103"/>
      <c r="BR58" s="3103"/>
      <c r="BS58" s="3103"/>
      <c r="BT58" s="3103"/>
      <c r="BU58" s="3103"/>
      <c r="BV58" s="3103"/>
      <c r="BW58" s="3103"/>
      <c r="BX58" s="3103"/>
      <c r="BY58" s="3103"/>
      <c r="BZ58" s="3103"/>
      <c r="CA58" s="3103"/>
      <c r="CB58" s="3103"/>
      <c r="CC58" s="3103"/>
      <c r="CD58" s="3103"/>
      <c r="CE58" s="3103"/>
      <c r="CF58" s="3103"/>
      <c r="CG58" s="3103"/>
      <c r="CH58" s="3103"/>
      <c r="CI58" s="3103"/>
      <c r="CJ58" s="3103"/>
      <c r="CK58" s="3103"/>
      <c r="CL58" s="3103"/>
      <c r="CM58" s="3103"/>
      <c r="CN58" s="3103"/>
      <c r="CO58" s="3103"/>
      <c r="CP58" s="3103"/>
      <c r="CQ58" s="3103"/>
      <c r="CR58" s="3103"/>
      <c r="CS58" s="3103"/>
      <c r="CT58" s="3103"/>
      <c r="CU58" s="3103"/>
      <c r="CV58" s="3103"/>
      <c r="CW58" s="3103"/>
      <c r="CX58" s="3103"/>
      <c r="CY58" s="3103"/>
      <c r="CZ58" s="3103"/>
      <c r="DA58" s="3103"/>
      <c r="DB58" s="3103"/>
      <c r="DC58" s="2567"/>
      <c r="DD58" s="2567"/>
      <c r="DE58" s="2567"/>
      <c r="DF58" s="1349"/>
      <c r="DG58" s="1349"/>
      <c r="DH58" s="1349"/>
      <c r="DI58" s="1349"/>
      <c r="DJ58" s="1349"/>
      <c r="DK58" s="1349"/>
      <c r="DL58" s="1349"/>
      <c r="DM58" s="1349"/>
      <c r="DN58" s="1349"/>
      <c r="DO58" s="1349"/>
      <c r="DP58" s="1349"/>
      <c r="DQ58" s="1349"/>
      <c r="DR58" s="1349"/>
      <c r="DS58" s="1349"/>
      <c r="DT58" s="1349"/>
      <c r="DU58" s="1349"/>
      <c r="DV58" s="1349"/>
      <c r="DW58" s="1349"/>
      <c r="DX58" s="1349"/>
      <c r="DY58" s="1349"/>
      <c r="DZ58" s="1349"/>
      <c r="EA58" s="1349"/>
      <c r="EB58" s="1349"/>
      <c r="EC58" s="1349"/>
      <c r="ED58" s="1349"/>
      <c r="EE58" s="1349"/>
      <c r="EF58" s="1349"/>
      <c r="EG58" s="1349"/>
      <c r="EH58" s="1349"/>
      <c r="EI58" s="1349"/>
      <c r="EJ58" s="1349"/>
      <c r="EK58" s="1349"/>
      <c r="EL58" s="1349"/>
      <c r="EM58" s="1349"/>
      <c r="EN58" s="1349"/>
      <c r="EO58" s="1349"/>
      <c r="EP58" s="1349"/>
      <c r="EQ58" s="1349"/>
      <c r="ER58" s="1349"/>
      <c r="ES58" s="1349"/>
      <c r="ET58" s="1349"/>
      <c r="EU58" s="1349"/>
      <c r="EV58" s="1349"/>
      <c r="EW58" s="1349"/>
      <c r="EX58" s="1349"/>
      <c r="EY58" s="1349"/>
      <c r="EZ58" s="1349"/>
      <c r="FA58" s="1349"/>
      <c r="FB58" s="1349"/>
      <c r="FC58" s="1349"/>
      <c r="FD58" s="1349"/>
      <c r="FE58" s="1349"/>
      <c r="FF58" s="1349"/>
      <c r="FG58" s="1349"/>
      <c r="FH58" s="1349"/>
      <c r="FI58" s="1349"/>
      <c r="FJ58" s="1349"/>
      <c r="FK58" s="1349"/>
      <c r="FL58" s="1349"/>
      <c r="FM58" s="1349"/>
      <c r="FN58" s="1349"/>
      <c r="FO58" s="1349"/>
      <c r="FP58" s="1349"/>
      <c r="FQ58" s="1349"/>
      <c r="FR58" s="1349"/>
      <c r="FS58" s="1349"/>
      <c r="FT58" s="1349"/>
      <c r="FU58" s="1349"/>
      <c r="FV58" s="1349"/>
      <c r="FW58" s="1349"/>
      <c r="FX58" s="1349"/>
      <c r="FY58" s="1349"/>
      <c r="FZ58" s="1349"/>
      <c r="GA58" s="1349"/>
      <c r="GB58" s="1349"/>
      <c r="GC58" s="1349"/>
      <c r="GD58" s="1349"/>
      <c r="GE58" s="1349"/>
      <c r="GF58" s="1349"/>
    </row>
    <row r="59" spans="1:188" ht="6.75" customHeight="1">
      <c r="A59" s="2564"/>
      <c r="B59" s="2564"/>
      <c r="C59" s="2564"/>
      <c r="D59" s="2564"/>
      <c r="E59" s="2564"/>
      <c r="F59" s="2564"/>
      <c r="G59" s="2564"/>
      <c r="H59" s="2566"/>
      <c r="I59" s="2564"/>
      <c r="J59" s="2564"/>
      <c r="K59" s="2564"/>
      <c r="L59" s="2564"/>
      <c r="M59" s="2564"/>
      <c r="N59" s="2564"/>
      <c r="O59" s="2564"/>
      <c r="P59" s="2564"/>
      <c r="Q59" s="2564"/>
      <c r="R59" s="2564"/>
      <c r="S59" s="2564"/>
      <c r="T59" s="2570"/>
      <c r="U59" s="2566"/>
      <c r="V59" s="2564"/>
      <c r="W59" s="2564"/>
      <c r="X59" s="2564"/>
      <c r="Y59" s="2564"/>
      <c r="Z59" s="2564"/>
      <c r="AA59" s="2564"/>
      <c r="AB59" s="2564"/>
      <c r="AC59" s="2564"/>
      <c r="AD59" s="2564"/>
      <c r="AE59" s="2564"/>
      <c r="AF59" s="2564"/>
      <c r="AG59" s="2564"/>
      <c r="AH59" s="2564"/>
      <c r="AI59" s="2564"/>
      <c r="AJ59" s="2564"/>
      <c r="AK59" s="2571"/>
      <c r="AL59" s="2566"/>
      <c r="AM59" s="2564"/>
      <c r="AN59" s="3103"/>
      <c r="AO59" s="3103"/>
      <c r="AP59" s="3103"/>
      <c r="AQ59" s="3103"/>
      <c r="AR59" s="3103"/>
      <c r="AS59" s="3103"/>
      <c r="AT59" s="3103"/>
      <c r="AU59" s="3103"/>
      <c r="AV59" s="3103"/>
      <c r="AW59" s="3103"/>
      <c r="AX59" s="2573"/>
      <c r="AY59" s="2564"/>
      <c r="AZ59" s="2569"/>
      <c r="BA59" s="2569"/>
      <c r="BB59" s="2569"/>
      <c r="BC59" s="2564"/>
      <c r="BD59" s="3103"/>
      <c r="BE59" s="3103"/>
      <c r="BF59" s="3103"/>
      <c r="BG59" s="3103"/>
      <c r="BH59" s="3103"/>
      <c r="BI59" s="3103"/>
      <c r="BJ59" s="3103"/>
      <c r="BK59" s="3103"/>
      <c r="BL59" s="3103"/>
      <c r="BM59" s="3103"/>
      <c r="BN59" s="3103"/>
      <c r="BO59" s="3103"/>
      <c r="BP59" s="3103"/>
      <c r="BQ59" s="3103"/>
      <c r="BR59" s="3103"/>
      <c r="BS59" s="3103"/>
      <c r="BT59" s="3103"/>
      <c r="BU59" s="3103"/>
      <c r="BV59" s="3103"/>
      <c r="BW59" s="3103"/>
      <c r="BX59" s="3103"/>
      <c r="BY59" s="3103"/>
      <c r="BZ59" s="3103"/>
      <c r="CA59" s="3103"/>
      <c r="CB59" s="3103"/>
      <c r="CC59" s="3103"/>
      <c r="CD59" s="3103"/>
      <c r="CE59" s="3103"/>
      <c r="CF59" s="3103"/>
      <c r="CG59" s="3103"/>
      <c r="CH59" s="3103"/>
      <c r="CI59" s="3103"/>
      <c r="CJ59" s="3103"/>
      <c r="CK59" s="3103"/>
      <c r="CL59" s="3103"/>
      <c r="CM59" s="3103"/>
      <c r="CN59" s="3103"/>
      <c r="CO59" s="3103"/>
      <c r="CP59" s="3103"/>
      <c r="CQ59" s="3103"/>
      <c r="CR59" s="3103"/>
      <c r="CS59" s="3103"/>
      <c r="CT59" s="3103"/>
      <c r="CU59" s="3103"/>
      <c r="CV59" s="3103"/>
      <c r="CW59" s="3103"/>
      <c r="CX59" s="3103"/>
      <c r="CY59" s="3103"/>
      <c r="CZ59" s="3103"/>
      <c r="DA59" s="3103"/>
      <c r="DB59" s="3103"/>
      <c r="DC59" s="2567"/>
      <c r="DD59" s="2567"/>
      <c r="DE59" s="2567"/>
      <c r="DF59" s="1349"/>
      <c r="DG59" s="1349"/>
      <c r="DH59" s="1349"/>
      <c r="DI59" s="1349"/>
      <c r="DJ59" s="1349"/>
      <c r="DK59" s="1349"/>
      <c r="DL59" s="1349"/>
      <c r="DM59" s="1349"/>
      <c r="DN59" s="1349"/>
      <c r="DO59" s="1349"/>
      <c r="DP59" s="1349"/>
      <c r="DQ59" s="1349"/>
      <c r="DR59" s="1349"/>
      <c r="DS59" s="1349"/>
      <c r="DT59" s="1349"/>
    </row>
    <row r="60" spans="1:188" ht="6.75" customHeight="1">
      <c r="A60" s="2564"/>
      <c r="B60" s="2564"/>
      <c r="C60" s="2564"/>
      <c r="D60" s="2564"/>
      <c r="E60" s="2564"/>
      <c r="F60" s="2564"/>
      <c r="G60" s="2564"/>
      <c r="H60" s="2566"/>
      <c r="I60" s="2564"/>
      <c r="J60" s="2564"/>
      <c r="K60" s="2564"/>
      <c r="L60" s="2564"/>
      <c r="M60" s="2564"/>
      <c r="N60" s="2564"/>
      <c r="O60" s="2564"/>
      <c r="P60" s="2564"/>
      <c r="Q60" s="2564"/>
      <c r="R60" s="2564"/>
      <c r="S60" s="2564"/>
      <c r="T60" s="2570"/>
      <c r="U60" s="2566"/>
      <c r="V60" s="2564"/>
      <c r="W60" s="2564"/>
      <c r="X60" s="2564"/>
      <c r="Y60" s="2564"/>
      <c r="Z60" s="2564"/>
      <c r="AA60" s="2564"/>
      <c r="AB60" s="2564"/>
      <c r="AC60" s="2564"/>
      <c r="AD60" s="2564"/>
      <c r="AE60" s="2564"/>
      <c r="AF60" s="2564"/>
      <c r="AG60" s="2564"/>
      <c r="AH60" s="2564"/>
      <c r="AI60" s="2564"/>
      <c r="AJ60" s="2564"/>
      <c r="AK60" s="2570"/>
      <c r="AL60" s="2566"/>
      <c r="AM60" s="2564"/>
      <c r="AN60" s="2564"/>
      <c r="AO60" s="2564"/>
      <c r="AP60" s="2564"/>
      <c r="AQ60" s="2564"/>
      <c r="AR60" s="2564"/>
      <c r="AS60" s="2564"/>
      <c r="AT60" s="2564"/>
      <c r="AU60" s="2564"/>
      <c r="AV60" s="2564"/>
      <c r="AW60" s="2564"/>
      <c r="AX60" s="2564"/>
      <c r="AY60" s="2564"/>
      <c r="AZ60" s="2564"/>
      <c r="BA60" s="2566"/>
      <c r="BB60" s="2566"/>
      <c r="BC60" s="2564"/>
      <c r="BD60" s="2564"/>
      <c r="BE60" s="2564"/>
      <c r="BF60" s="2564"/>
      <c r="BG60" s="2564"/>
      <c r="BH60" s="2564"/>
      <c r="BI60" s="2564"/>
      <c r="BJ60" s="2564"/>
      <c r="BK60" s="2564"/>
      <c r="BL60" s="2564"/>
      <c r="BM60" s="2564"/>
      <c r="BN60" s="2564"/>
      <c r="BO60" s="2564"/>
      <c r="BP60" s="2564"/>
      <c r="BQ60" s="2564"/>
      <c r="BR60" s="2564"/>
      <c r="BS60" s="2564"/>
      <c r="BT60" s="2564"/>
      <c r="BU60" s="2564"/>
      <c r="BV60" s="2564"/>
      <c r="BW60" s="2564"/>
      <c r="BX60" s="2564"/>
      <c r="BY60" s="2564"/>
      <c r="BZ60" s="2564"/>
      <c r="CA60" s="2564"/>
      <c r="CB60" s="2564"/>
      <c r="CC60" s="2564"/>
      <c r="CD60" s="2564"/>
      <c r="CE60" s="2564"/>
      <c r="CF60" s="2564"/>
      <c r="CG60" s="2564"/>
      <c r="CH60" s="2564"/>
      <c r="CI60" s="2564"/>
      <c r="CJ60" s="2564"/>
      <c r="CK60" s="2564"/>
      <c r="CL60" s="2564"/>
      <c r="CM60" s="2564"/>
      <c r="CN60" s="2564"/>
      <c r="CO60" s="2564"/>
      <c r="CP60" s="2564"/>
      <c r="CQ60" s="2564"/>
      <c r="CR60" s="2564"/>
      <c r="CS60" s="2564"/>
      <c r="CT60" s="2564"/>
      <c r="CU60" s="2564"/>
      <c r="CV60" s="2564"/>
      <c r="CW60" s="2564"/>
      <c r="CX60" s="2564"/>
      <c r="CY60" s="2564"/>
      <c r="CZ60" s="2564"/>
      <c r="DA60" s="2564"/>
      <c r="DB60" s="2564"/>
      <c r="DC60" s="2564"/>
      <c r="DD60" s="2564"/>
      <c r="DE60" s="2564"/>
      <c r="DF60" s="1349"/>
      <c r="DG60" s="1349"/>
      <c r="DH60" s="1349"/>
      <c r="DI60" s="1349"/>
      <c r="DJ60" s="1349"/>
      <c r="DK60" s="1349"/>
      <c r="DL60" s="1349"/>
      <c r="DM60" s="1349"/>
      <c r="DN60" s="1349"/>
      <c r="DO60" s="1349"/>
      <c r="DP60" s="1349"/>
      <c r="DQ60" s="1349"/>
      <c r="DR60" s="1349"/>
      <c r="DS60" s="1349"/>
      <c r="DT60" s="1349"/>
      <c r="DU60" s="1349"/>
      <c r="DV60" s="1349"/>
      <c r="DW60" s="1349"/>
      <c r="DX60" s="1349"/>
      <c r="DY60" s="1349"/>
      <c r="DZ60" s="1349"/>
      <c r="EA60" s="1349"/>
      <c r="EB60" s="1349"/>
      <c r="EC60" s="1349"/>
      <c r="ED60" s="1349"/>
      <c r="EE60" s="1349"/>
      <c r="EF60" s="1349"/>
      <c r="EG60" s="1349"/>
      <c r="EH60" s="1349"/>
      <c r="EI60" s="1349"/>
      <c r="EJ60" s="1349"/>
      <c r="EK60" s="1349"/>
      <c r="EL60" s="1349"/>
      <c r="EM60" s="1349"/>
      <c r="EN60" s="1349"/>
      <c r="EO60" s="1349"/>
      <c r="EP60" s="1349"/>
      <c r="EQ60" s="1349"/>
      <c r="ER60" s="1349"/>
      <c r="ES60" s="1349"/>
      <c r="ET60" s="1349"/>
      <c r="EU60" s="1349"/>
      <c r="EV60" s="1349"/>
      <c r="EW60" s="1349"/>
      <c r="EX60" s="1349"/>
      <c r="EY60" s="1349"/>
      <c r="EZ60" s="1349"/>
      <c r="FA60" s="1349"/>
      <c r="FB60" s="1349"/>
      <c r="FC60" s="1349"/>
      <c r="FD60" s="1349"/>
      <c r="FE60" s="1349"/>
      <c r="FF60" s="1349"/>
      <c r="FG60" s="1349"/>
      <c r="FH60" s="1349"/>
      <c r="FI60" s="1349"/>
      <c r="FJ60" s="1349"/>
      <c r="FK60" s="1349"/>
      <c r="FL60" s="1349"/>
      <c r="FM60" s="1349"/>
      <c r="FN60" s="1349"/>
      <c r="FO60" s="1349"/>
      <c r="FP60" s="1349"/>
      <c r="FQ60" s="1349"/>
      <c r="FR60" s="1349"/>
      <c r="FS60" s="1349"/>
      <c r="FT60" s="1349"/>
      <c r="FU60" s="1349"/>
      <c r="FV60" s="1349"/>
      <c r="FW60" s="1349"/>
      <c r="FX60" s="1349"/>
      <c r="FY60" s="1349"/>
      <c r="FZ60" s="1349"/>
      <c r="GA60" s="1349"/>
      <c r="GB60" s="1349"/>
      <c r="GC60" s="1349"/>
      <c r="GD60" s="1349"/>
      <c r="GE60" s="1349"/>
      <c r="GF60" s="1349"/>
    </row>
    <row r="61" spans="1:188" ht="6.75" customHeight="1">
      <c r="A61" s="2564"/>
      <c r="B61" s="2564"/>
      <c r="C61" s="2564"/>
      <c r="D61" s="2564"/>
      <c r="E61" s="2564"/>
      <c r="F61" s="2564"/>
      <c r="G61" s="2564"/>
      <c r="H61" s="2566"/>
      <c r="I61" s="2564"/>
      <c r="J61" s="2564"/>
      <c r="K61" s="2564"/>
      <c r="L61" s="2564"/>
      <c r="M61" s="2564"/>
      <c r="N61" s="2564"/>
      <c r="O61" s="2564"/>
      <c r="P61" s="2564"/>
      <c r="Q61" s="2564"/>
      <c r="R61" s="2564"/>
      <c r="S61" s="2564"/>
      <c r="T61" s="2570"/>
      <c r="U61" s="2566"/>
      <c r="V61" s="2564"/>
      <c r="W61" s="2564"/>
      <c r="X61" s="2564"/>
      <c r="Y61" s="2564"/>
      <c r="Z61" s="2564"/>
      <c r="AA61" s="2564"/>
      <c r="AB61" s="2564"/>
      <c r="AC61" s="2564"/>
      <c r="AD61" s="2564"/>
      <c r="AE61" s="2564"/>
      <c r="AF61" s="2564"/>
      <c r="AG61" s="2564"/>
      <c r="AH61" s="2564"/>
      <c r="AI61" s="2564"/>
      <c r="AJ61" s="2564"/>
      <c r="AK61" s="2621"/>
      <c r="AL61" s="2622"/>
      <c r="AM61" s="2564"/>
      <c r="AN61" s="3103" t="s">
        <v>285</v>
      </c>
      <c r="AO61" s="3103"/>
      <c r="AP61" s="3103"/>
      <c r="AQ61" s="3103"/>
      <c r="AR61" s="3103"/>
      <c r="AS61" s="3103"/>
      <c r="AT61" s="3103"/>
      <c r="AU61" s="2622"/>
      <c r="AV61" s="2622"/>
      <c r="AW61" s="2622"/>
      <c r="AX61" s="2622"/>
      <c r="AY61" s="2622"/>
      <c r="AZ61" s="2622"/>
      <c r="BA61" s="2670"/>
      <c r="BB61" s="2622"/>
      <c r="BC61" s="2564"/>
      <c r="BD61" s="3104" t="s">
        <v>284</v>
      </c>
      <c r="BE61" s="3104"/>
      <c r="BF61" s="3104"/>
      <c r="BG61" s="3104"/>
      <c r="BH61" s="3104"/>
      <c r="BI61" s="3104"/>
      <c r="BJ61" s="3104"/>
      <c r="BK61" s="3104"/>
      <c r="BL61" s="3104"/>
      <c r="BM61" s="3104"/>
      <c r="BN61" s="3104"/>
      <c r="BO61" s="3104"/>
      <c r="BP61" s="3104"/>
      <c r="BQ61" s="3104"/>
      <c r="BR61" s="3104"/>
      <c r="BS61" s="3104"/>
      <c r="BT61" s="3104"/>
      <c r="BU61" s="3104"/>
      <c r="BV61" s="3104"/>
      <c r="BW61" s="3104"/>
      <c r="BX61" s="3104"/>
      <c r="BY61" s="3104"/>
      <c r="BZ61" s="3104"/>
      <c r="CA61" s="3104"/>
      <c r="CB61" s="3104"/>
      <c r="CC61" s="3104"/>
      <c r="CD61" s="3104"/>
      <c r="CE61" s="3104"/>
      <c r="CF61" s="3104"/>
      <c r="CG61" s="3104"/>
      <c r="CH61" s="3104"/>
      <c r="CI61" s="3104"/>
      <c r="CJ61" s="3104"/>
      <c r="CK61" s="3104"/>
      <c r="CL61" s="3104"/>
      <c r="CM61" s="3104"/>
      <c r="CN61" s="3104"/>
      <c r="CO61" s="3104"/>
      <c r="CP61" s="3104"/>
      <c r="CQ61" s="3104"/>
      <c r="CR61" s="3104"/>
      <c r="CS61" s="3104"/>
      <c r="CT61" s="3104"/>
      <c r="CU61" s="3104"/>
      <c r="CV61" s="3104"/>
      <c r="CW61" s="3104"/>
      <c r="CX61" s="3104"/>
      <c r="CY61" s="3104"/>
      <c r="CZ61" s="3104"/>
      <c r="DA61" s="3104"/>
      <c r="DB61" s="3104"/>
      <c r="DC61" s="3104"/>
      <c r="DD61" s="3104"/>
      <c r="DE61" s="2567"/>
      <c r="DF61" s="1349"/>
      <c r="DG61" s="1349"/>
      <c r="DH61" s="1349"/>
      <c r="DI61" s="1349"/>
      <c r="DJ61" s="1349"/>
      <c r="DK61" s="1349"/>
      <c r="DL61" s="1349"/>
      <c r="DM61" s="1349"/>
      <c r="DN61" s="1349"/>
      <c r="DO61" s="1349"/>
      <c r="DP61" s="1349"/>
      <c r="DQ61" s="1349"/>
      <c r="DR61" s="1349"/>
      <c r="DS61" s="1349"/>
      <c r="DT61" s="1349"/>
      <c r="DU61" s="1349"/>
      <c r="DV61" s="1349"/>
      <c r="DW61" s="1349"/>
      <c r="DX61" s="1349"/>
      <c r="DY61" s="1349"/>
      <c r="DZ61" s="1349"/>
      <c r="EA61" s="1349"/>
      <c r="EB61" s="1349"/>
      <c r="EC61" s="1349"/>
      <c r="ED61" s="1349"/>
      <c r="EE61" s="1349"/>
      <c r="EF61" s="1349"/>
      <c r="EG61" s="1349"/>
      <c r="EH61" s="1349"/>
      <c r="EI61" s="1349"/>
      <c r="EJ61" s="1349"/>
      <c r="EK61" s="1349"/>
      <c r="EL61" s="1349"/>
      <c r="EM61" s="1349"/>
      <c r="EN61" s="1349"/>
      <c r="EO61" s="1349"/>
      <c r="EP61" s="1349"/>
      <c r="EQ61" s="1349"/>
      <c r="ER61" s="1349"/>
      <c r="ES61" s="1349"/>
      <c r="ET61" s="1349"/>
      <c r="EU61" s="1349"/>
      <c r="EV61" s="1349"/>
      <c r="EW61" s="1349"/>
      <c r="EX61" s="1349"/>
      <c r="EY61" s="1349"/>
      <c r="EZ61" s="1349"/>
      <c r="FA61" s="1349"/>
      <c r="FB61" s="1349"/>
      <c r="FC61" s="1349"/>
      <c r="FD61" s="1349"/>
      <c r="FE61" s="1349"/>
      <c r="FF61" s="1349"/>
      <c r="FG61" s="1349"/>
      <c r="FH61" s="1349"/>
      <c r="FI61" s="1349"/>
      <c r="FJ61" s="1349"/>
      <c r="FK61" s="1349"/>
      <c r="FL61" s="1349"/>
      <c r="FM61" s="1349"/>
      <c r="FN61" s="1349"/>
      <c r="FO61" s="1349"/>
      <c r="FP61" s="1349"/>
      <c r="FQ61" s="1349"/>
      <c r="FR61" s="1349"/>
      <c r="FS61" s="1349"/>
      <c r="FT61" s="1349"/>
      <c r="FU61" s="1349"/>
      <c r="FV61" s="1349"/>
      <c r="FW61" s="1349"/>
      <c r="FX61" s="1349"/>
      <c r="FY61" s="1349"/>
      <c r="FZ61" s="1349"/>
      <c r="GA61" s="1349"/>
      <c r="GB61" s="1349"/>
      <c r="GC61" s="1349"/>
      <c r="GD61" s="1349"/>
      <c r="GE61" s="1349"/>
      <c r="GF61" s="1349"/>
    </row>
    <row r="62" spans="1:188" ht="6.75" customHeight="1">
      <c r="A62" s="2564"/>
      <c r="B62" s="2564"/>
      <c r="C62" s="2564"/>
      <c r="D62" s="2564"/>
      <c r="E62" s="2564"/>
      <c r="F62" s="2564"/>
      <c r="G62" s="2564"/>
      <c r="H62" s="2566"/>
      <c r="I62" s="2564"/>
      <c r="J62" s="2564"/>
      <c r="K62" s="2564"/>
      <c r="L62" s="2564"/>
      <c r="M62" s="2564"/>
      <c r="N62" s="2564"/>
      <c r="O62" s="2564"/>
      <c r="P62" s="2564"/>
      <c r="Q62" s="2564"/>
      <c r="R62" s="2564"/>
      <c r="S62" s="2564"/>
      <c r="T62" s="2570"/>
      <c r="U62" s="2566"/>
      <c r="V62" s="2564"/>
      <c r="W62" s="2564"/>
      <c r="X62" s="2564"/>
      <c r="Y62" s="2564"/>
      <c r="Z62" s="2564"/>
      <c r="AA62" s="2564"/>
      <c r="AB62" s="2564"/>
      <c r="AC62" s="2564"/>
      <c r="AD62" s="2564"/>
      <c r="AE62" s="2564"/>
      <c r="AF62" s="2564"/>
      <c r="AG62" s="2564"/>
      <c r="AH62" s="2564"/>
      <c r="AI62" s="2564"/>
      <c r="AJ62" s="2566"/>
      <c r="AK62" s="2569"/>
      <c r="AL62" s="2566"/>
      <c r="AM62" s="2564"/>
      <c r="AN62" s="3103"/>
      <c r="AO62" s="3103"/>
      <c r="AP62" s="3103"/>
      <c r="AQ62" s="3103"/>
      <c r="AR62" s="3103"/>
      <c r="AS62" s="3103"/>
      <c r="AT62" s="3103"/>
      <c r="AU62" s="2564"/>
      <c r="AV62" s="2564"/>
      <c r="AW62" s="2564"/>
      <c r="AX62" s="2564"/>
      <c r="AY62" s="2564"/>
      <c r="AZ62" s="2564"/>
      <c r="BA62" s="2564"/>
      <c r="BB62" s="2564"/>
      <c r="BC62" s="2564"/>
      <c r="BD62" s="3104"/>
      <c r="BE62" s="3104"/>
      <c r="BF62" s="3104"/>
      <c r="BG62" s="3104"/>
      <c r="BH62" s="3104"/>
      <c r="BI62" s="3104"/>
      <c r="BJ62" s="3104"/>
      <c r="BK62" s="3104"/>
      <c r="BL62" s="3104"/>
      <c r="BM62" s="3104"/>
      <c r="BN62" s="3104"/>
      <c r="BO62" s="3104"/>
      <c r="BP62" s="3104"/>
      <c r="BQ62" s="3104"/>
      <c r="BR62" s="3104"/>
      <c r="BS62" s="3104"/>
      <c r="BT62" s="3104"/>
      <c r="BU62" s="3104"/>
      <c r="BV62" s="3104"/>
      <c r="BW62" s="3104"/>
      <c r="BX62" s="3104"/>
      <c r="BY62" s="3104"/>
      <c r="BZ62" s="3104"/>
      <c r="CA62" s="3104"/>
      <c r="CB62" s="3104"/>
      <c r="CC62" s="3104"/>
      <c r="CD62" s="3104"/>
      <c r="CE62" s="3104"/>
      <c r="CF62" s="3104"/>
      <c r="CG62" s="3104"/>
      <c r="CH62" s="3104"/>
      <c r="CI62" s="3104"/>
      <c r="CJ62" s="3104"/>
      <c r="CK62" s="3104"/>
      <c r="CL62" s="3104"/>
      <c r="CM62" s="3104"/>
      <c r="CN62" s="3104"/>
      <c r="CO62" s="3104"/>
      <c r="CP62" s="3104"/>
      <c r="CQ62" s="3104"/>
      <c r="CR62" s="3104"/>
      <c r="CS62" s="3104"/>
      <c r="CT62" s="3104"/>
      <c r="CU62" s="3104"/>
      <c r="CV62" s="3104"/>
      <c r="CW62" s="3104"/>
      <c r="CX62" s="3104"/>
      <c r="CY62" s="3104"/>
      <c r="CZ62" s="3104"/>
      <c r="DA62" s="3104"/>
      <c r="DB62" s="3104"/>
      <c r="DC62" s="3104"/>
      <c r="DD62" s="3104"/>
      <c r="DE62" s="2567"/>
      <c r="DF62" s="1349"/>
      <c r="DG62" s="1349"/>
      <c r="DH62" s="1349"/>
      <c r="DI62" s="1349"/>
      <c r="DJ62" s="1349"/>
      <c r="DK62" s="1349"/>
      <c r="DL62" s="1349"/>
      <c r="DM62" s="1349"/>
      <c r="DN62" s="1349"/>
      <c r="DO62" s="1349"/>
      <c r="DP62" s="1349"/>
      <c r="DQ62" s="1349"/>
      <c r="DR62" s="1349"/>
      <c r="DS62" s="1349"/>
      <c r="DT62" s="1349"/>
      <c r="DU62" s="1349"/>
      <c r="DV62" s="1349"/>
      <c r="DW62" s="1349"/>
      <c r="DX62" s="1349"/>
      <c r="DY62" s="1349"/>
      <c r="DZ62" s="1349"/>
      <c r="EA62" s="1349"/>
      <c r="EB62" s="1349"/>
      <c r="EC62" s="1349"/>
      <c r="ED62" s="1349"/>
      <c r="EE62" s="1349"/>
      <c r="EF62" s="1349"/>
      <c r="EG62" s="1349"/>
      <c r="EH62" s="1349"/>
      <c r="EI62" s="1349"/>
      <c r="EJ62" s="1349"/>
      <c r="EK62" s="1349"/>
      <c r="EL62" s="1349"/>
      <c r="EM62" s="1349"/>
      <c r="EN62" s="1349"/>
      <c r="EO62" s="1349"/>
      <c r="EP62" s="1349"/>
      <c r="EQ62" s="1349"/>
      <c r="ER62" s="1349"/>
      <c r="ES62" s="1349"/>
      <c r="ET62" s="1349"/>
      <c r="EU62" s="1349"/>
      <c r="EV62" s="1349"/>
      <c r="EW62" s="1349"/>
      <c r="EX62" s="1349"/>
      <c r="EY62" s="1349"/>
      <c r="EZ62" s="1349"/>
      <c r="FA62" s="1349"/>
      <c r="FB62" s="1349"/>
      <c r="FC62" s="1349"/>
      <c r="FD62" s="1349"/>
      <c r="FE62" s="1349"/>
      <c r="FF62" s="1349"/>
      <c r="FG62" s="1349"/>
      <c r="FH62" s="1349"/>
      <c r="FI62" s="1349"/>
      <c r="FJ62" s="1349"/>
      <c r="FK62" s="1349"/>
      <c r="FL62" s="1349"/>
      <c r="FM62" s="1349"/>
      <c r="FN62" s="1349"/>
      <c r="FO62" s="1349"/>
      <c r="FP62" s="1349"/>
      <c r="FQ62" s="1349"/>
      <c r="FR62" s="1349"/>
      <c r="FS62" s="1349"/>
      <c r="FT62" s="1349"/>
      <c r="FU62" s="1349"/>
      <c r="FV62" s="1349"/>
      <c r="FW62" s="1349"/>
      <c r="FX62" s="1349"/>
      <c r="FY62" s="1349"/>
      <c r="FZ62" s="1349"/>
      <c r="GA62" s="1349"/>
      <c r="GB62" s="1349"/>
      <c r="GC62" s="1349"/>
      <c r="GD62" s="1349"/>
      <c r="GE62" s="1349"/>
      <c r="GF62" s="1349"/>
    </row>
    <row r="63" spans="1:188" ht="6.75" customHeight="1">
      <c r="A63" s="2564"/>
      <c r="B63" s="2564"/>
      <c r="C63" s="2564"/>
      <c r="D63" s="2564"/>
      <c r="E63" s="2564"/>
      <c r="F63" s="2564"/>
      <c r="G63" s="2564"/>
      <c r="H63" s="2566"/>
      <c r="I63" s="2564"/>
      <c r="J63" s="2564"/>
      <c r="K63" s="2564"/>
      <c r="L63" s="2564"/>
      <c r="M63" s="2564"/>
      <c r="N63" s="2564"/>
      <c r="O63" s="2564"/>
      <c r="P63" s="2564"/>
      <c r="Q63" s="2564"/>
      <c r="R63" s="2564"/>
      <c r="S63" s="2564"/>
      <c r="T63" s="2570"/>
      <c r="U63" s="2566"/>
      <c r="V63" s="2564"/>
      <c r="W63" s="2564"/>
      <c r="X63" s="2564"/>
      <c r="Y63" s="2564"/>
      <c r="Z63" s="2564"/>
      <c r="AA63" s="2564"/>
      <c r="AB63" s="2564"/>
      <c r="AC63" s="2564"/>
      <c r="AD63" s="2564"/>
      <c r="AE63" s="2564"/>
      <c r="AF63" s="2564"/>
      <c r="AG63" s="2564"/>
      <c r="AH63" s="2564"/>
      <c r="AI63" s="2564"/>
      <c r="AJ63" s="2566"/>
      <c r="AK63" s="2566"/>
      <c r="AL63" s="2566"/>
      <c r="AM63" s="2564"/>
      <c r="AN63" s="2567"/>
      <c r="AO63" s="2567"/>
      <c r="AP63" s="2567"/>
      <c r="AQ63" s="2567"/>
      <c r="AR63" s="2567"/>
      <c r="AS63" s="2564"/>
      <c r="AT63" s="2564"/>
      <c r="AU63" s="2564"/>
      <c r="AV63" s="2564"/>
      <c r="AW63" s="2564"/>
      <c r="AX63" s="2564"/>
      <c r="AY63" s="2564"/>
      <c r="AZ63" s="2564"/>
      <c r="BA63" s="2564"/>
      <c r="BB63" s="2564"/>
      <c r="BC63" s="2564"/>
      <c r="BD63" s="2567"/>
      <c r="BE63" s="2567"/>
      <c r="BF63" s="2567"/>
      <c r="BG63" s="2567"/>
      <c r="BH63" s="2567"/>
      <c r="BI63" s="2567"/>
      <c r="BJ63" s="2567"/>
      <c r="BK63" s="2567"/>
      <c r="BL63" s="2567"/>
      <c r="BM63" s="2567"/>
      <c r="BN63" s="2567"/>
      <c r="BO63" s="2567"/>
      <c r="BP63" s="2567"/>
      <c r="BQ63" s="2567"/>
      <c r="BR63" s="2567"/>
      <c r="BS63" s="2567"/>
      <c r="BT63" s="2567"/>
      <c r="BU63" s="2567"/>
      <c r="BV63" s="2567"/>
      <c r="BW63" s="2567"/>
      <c r="BX63" s="2567"/>
      <c r="BY63" s="2567"/>
      <c r="BZ63" s="2567"/>
      <c r="CA63" s="2567"/>
      <c r="CB63" s="2567"/>
      <c r="CC63" s="2567"/>
      <c r="CD63" s="2567"/>
      <c r="CE63" s="2567"/>
      <c r="CF63" s="2567"/>
      <c r="CG63" s="2567"/>
      <c r="CH63" s="2567"/>
      <c r="CI63" s="2567"/>
      <c r="CJ63" s="2567"/>
      <c r="CK63" s="2567"/>
      <c r="CL63" s="2567"/>
      <c r="CM63" s="2567"/>
      <c r="CN63" s="2567"/>
      <c r="CO63" s="2567"/>
      <c r="CP63" s="2567"/>
      <c r="CQ63" s="2567"/>
      <c r="CR63" s="2567"/>
      <c r="CS63" s="2567"/>
      <c r="CT63" s="2567"/>
      <c r="CU63" s="2567"/>
      <c r="CV63" s="2567"/>
      <c r="CW63" s="2567"/>
      <c r="CX63" s="2567"/>
      <c r="CY63" s="2567"/>
      <c r="CZ63" s="2567"/>
      <c r="DA63" s="2567"/>
      <c r="DB63" s="2567"/>
      <c r="DC63" s="2567"/>
      <c r="DD63" s="2567"/>
      <c r="DE63" s="2567"/>
      <c r="DF63" s="1349"/>
      <c r="DG63" s="1349"/>
      <c r="DH63" s="1349"/>
      <c r="DI63" s="1349"/>
      <c r="DJ63" s="1349"/>
      <c r="DK63" s="1349"/>
      <c r="DL63" s="1349"/>
      <c r="DM63" s="1349"/>
      <c r="DN63" s="1349"/>
      <c r="DO63" s="1349"/>
      <c r="DP63" s="1349"/>
      <c r="DQ63" s="1349"/>
      <c r="DR63" s="1349"/>
      <c r="DS63" s="1349"/>
      <c r="DT63" s="1349"/>
      <c r="DU63" s="1349"/>
      <c r="DV63" s="1349"/>
      <c r="DW63" s="1349"/>
      <c r="DX63" s="1349"/>
      <c r="DY63" s="1349"/>
      <c r="DZ63" s="1349"/>
      <c r="EA63" s="1349"/>
      <c r="EB63" s="1349"/>
      <c r="EC63" s="1349"/>
      <c r="ED63" s="1349"/>
      <c r="EE63" s="1349"/>
      <c r="EF63" s="1349"/>
      <c r="EG63" s="1349"/>
      <c r="EH63" s="1349"/>
      <c r="EI63" s="1349"/>
      <c r="EJ63" s="1349"/>
      <c r="EK63" s="1349"/>
      <c r="EL63" s="1349"/>
      <c r="EM63" s="1349"/>
      <c r="EN63" s="1349"/>
      <c r="EO63" s="1349"/>
      <c r="EP63" s="1349"/>
      <c r="EQ63" s="1349"/>
      <c r="ER63" s="1349"/>
      <c r="ES63" s="1349"/>
      <c r="ET63" s="1349"/>
      <c r="EU63" s="1349"/>
      <c r="EV63" s="1349"/>
      <c r="EW63" s="1349"/>
      <c r="EX63" s="1349"/>
      <c r="EY63" s="1349"/>
      <c r="EZ63" s="1349"/>
      <c r="FA63" s="1349"/>
      <c r="FB63" s="1349"/>
      <c r="FC63" s="1349"/>
      <c r="FD63" s="1349"/>
      <c r="FE63" s="1349"/>
      <c r="FF63" s="1349"/>
      <c r="FG63" s="1349"/>
      <c r="FH63" s="1349"/>
      <c r="FI63" s="1349"/>
      <c r="FJ63" s="1349"/>
      <c r="FK63" s="1349"/>
      <c r="FL63" s="1349"/>
      <c r="FM63" s="1349"/>
      <c r="FN63" s="1349"/>
      <c r="FO63" s="1349"/>
      <c r="FP63" s="1349"/>
      <c r="FQ63" s="1349"/>
      <c r="FR63" s="1349"/>
      <c r="FS63" s="1349"/>
      <c r="FT63" s="1349"/>
      <c r="FU63" s="1349"/>
      <c r="FV63" s="1349"/>
      <c r="FW63" s="1349"/>
      <c r="FX63" s="1349"/>
      <c r="FY63" s="1349"/>
      <c r="FZ63" s="1349"/>
      <c r="GA63" s="1349"/>
      <c r="GB63" s="1349"/>
      <c r="GC63" s="1349"/>
      <c r="GD63" s="1349"/>
      <c r="GE63" s="1349"/>
      <c r="GF63" s="1349"/>
    </row>
    <row r="64" spans="1:188" ht="6.75" customHeight="1">
      <c r="A64" s="2564"/>
      <c r="B64" s="2564"/>
      <c r="C64" s="2564"/>
      <c r="D64" s="2564"/>
      <c r="E64" s="2564"/>
      <c r="F64" s="2564"/>
      <c r="G64" s="2564"/>
      <c r="H64" s="2566"/>
      <c r="I64" s="2564"/>
      <c r="J64" s="2564"/>
      <c r="K64" s="2564"/>
      <c r="L64" s="2564"/>
      <c r="M64" s="2564"/>
      <c r="N64" s="2564"/>
      <c r="O64" s="2564"/>
      <c r="P64" s="2564"/>
      <c r="Q64" s="2564"/>
      <c r="R64" s="2564"/>
      <c r="S64" s="2564"/>
      <c r="T64" s="2570"/>
      <c r="U64" s="2566"/>
      <c r="V64" s="2564"/>
      <c r="W64" s="2564"/>
      <c r="X64" s="2564"/>
      <c r="Y64" s="2564"/>
      <c r="Z64" s="2564"/>
      <c r="AA64" s="2564"/>
      <c r="AB64" s="2564"/>
      <c r="AC64" s="2564"/>
      <c r="AD64" s="2564"/>
      <c r="AE64" s="2564"/>
      <c r="AF64" s="2564"/>
      <c r="AG64" s="2564"/>
      <c r="AH64" s="2564"/>
      <c r="AI64" s="2564"/>
      <c r="AJ64" s="2564"/>
      <c r="AK64" s="2564"/>
      <c r="AL64" s="2564"/>
      <c r="AM64" s="2564"/>
      <c r="AN64" s="2591"/>
      <c r="AO64" s="2591"/>
      <c r="AP64" s="2591"/>
      <c r="AQ64" s="2591"/>
      <c r="AR64" s="2591"/>
      <c r="AS64" s="2591"/>
      <c r="AT64" s="2591"/>
      <c r="AU64" s="2591"/>
      <c r="AV64" s="2591"/>
      <c r="AW64" s="2591"/>
      <c r="AX64" s="2591"/>
      <c r="AY64" s="2591"/>
      <c r="AZ64" s="2566"/>
      <c r="BA64" s="2566"/>
      <c r="BB64" s="2566"/>
      <c r="BC64" s="2564"/>
      <c r="BD64" s="2591"/>
      <c r="BE64" s="2591"/>
      <c r="BF64" s="2591"/>
      <c r="BG64" s="2591"/>
      <c r="BH64" s="2591"/>
      <c r="BI64" s="2591"/>
      <c r="BJ64" s="2591"/>
      <c r="BK64" s="2591"/>
      <c r="BL64" s="2591"/>
      <c r="BM64" s="2591"/>
      <c r="BN64" s="2591"/>
      <c r="BO64" s="2591"/>
      <c r="BP64" s="2591"/>
      <c r="BQ64" s="2591"/>
      <c r="BR64" s="2591"/>
      <c r="BS64" s="2591"/>
      <c r="BT64" s="2591"/>
      <c r="BU64" s="2591"/>
      <c r="BV64" s="2591"/>
      <c r="BW64" s="2591"/>
      <c r="BX64" s="2591"/>
      <c r="BY64" s="2591"/>
      <c r="BZ64" s="2591"/>
      <c r="CA64" s="2591"/>
      <c r="CB64" s="2591"/>
      <c r="CC64" s="2591"/>
      <c r="CD64" s="2591"/>
      <c r="CE64" s="2591"/>
      <c r="CF64" s="2591"/>
      <c r="CG64" s="2591"/>
      <c r="CH64" s="2591"/>
      <c r="CI64" s="2591"/>
      <c r="CJ64" s="2591"/>
      <c r="CK64" s="2591"/>
      <c r="CL64" s="2591"/>
      <c r="CM64" s="2591"/>
      <c r="CN64" s="2591"/>
      <c r="CO64" s="2591"/>
      <c r="CP64" s="2591"/>
      <c r="CQ64" s="2591"/>
      <c r="CR64" s="2591"/>
      <c r="CS64" s="2591"/>
      <c r="CT64" s="2591"/>
      <c r="CU64" s="2591"/>
      <c r="CV64" s="2591"/>
      <c r="CW64" s="2591"/>
      <c r="CX64" s="2591"/>
      <c r="CY64" s="2591"/>
      <c r="CZ64" s="2591"/>
      <c r="DA64" s="2591"/>
      <c r="DB64" s="2591"/>
      <c r="DC64" s="2567"/>
      <c r="DD64" s="2567"/>
      <c r="DE64" s="2567"/>
      <c r="DF64" s="1349"/>
      <c r="DG64" s="1349"/>
      <c r="DH64" s="1349"/>
      <c r="DI64" s="1349"/>
      <c r="DJ64" s="1349"/>
      <c r="DK64" s="1349"/>
      <c r="DL64" s="1349"/>
      <c r="DM64" s="1349"/>
      <c r="DN64" s="1349"/>
      <c r="DO64" s="1349"/>
      <c r="DP64" s="1349"/>
      <c r="DQ64" s="1349"/>
      <c r="DR64" s="1349"/>
      <c r="DS64" s="1349"/>
      <c r="DT64" s="1349"/>
      <c r="DU64" s="1349"/>
      <c r="DV64" s="1349"/>
      <c r="DW64" s="1349"/>
      <c r="DX64" s="1349"/>
      <c r="DY64" s="1349"/>
      <c r="DZ64" s="1349"/>
      <c r="EA64" s="1349"/>
      <c r="EB64" s="1349"/>
      <c r="EC64" s="1349"/>
      <c r="ED64" s="1349"/>
      <c r="EE64" s="1349"/>
      <c r="EF64" s="1349"/>
      <c r="EG64" s="1349"/>
      <c r="EH64" s="1349"/>
      <c r="EI64" s="1349"/>
      <c r="EJ64" s="1349"/>
      <c r="EK64" s="1349"/>
      <c r="EL64" s="1349"/>
      <c r="EM64" s="1349"/>
      <c r="EN64" s="1349"/>
      <c r="EO64" s="1349"/>
      <c r="EP64" s="1349"/>
      <c r="EQ64" s="1349"/>
      <c r="ER64" s="1349"/>
      <c r="ES64" s="1349"/>
      <c r="ET64" s="1349"/>
      <c r="EU64" s="1349"/>
      <c r="EV64" s="1349"/>
      <c r="EW64" s="1349"/>
      <c r="EX64" s="1349"/>
      <c r="EY64" s="1349"/>
      <c r="EZ64" s="1349"/>
      <c r="FA64" s="1349"/>
      <c r="FB64" s="1349"/>
      <c r="FC64" s="1349"/>
      <c r="FD64" s="1349"/>
      <c r="FE64" s="1349"/>
      <c r="FF64" s="1349"/>
      <c r="FG64" s="1349"/>
      <c r="FH64" s="1349"/>
      <c r="FI64" s="1349"/>
      <c r="FJ64" s="1349"/>
      <c r="FK64" s="1349"/>
      <c r="FL64" s="1349"/>
      <c r="FM64" s="1349"/>
      <c r="FN64" s="1349"/>
      <c r="FO64" s="1349"/>
      <c r="FP64" s="1349"/>
      <c r="FQ64" s="1349"/>
      <c r="FR64" s="1349"/>
      <c r="FS64" s="1349"/>
      <c r="FT64" s="1349"/>
      <c r="FU64" s="1349"/>
      <c r="FV64" s="1349"/>
      <c r="FW64" s="1349"/>
      <c r="FX64" s="1349"/>
      <c r="FY64" s="1349"/>
      <c r="FZ64" s="1349"/>
      <c r="GA64" s="1349"/>
      <c r="GB64" s="1349"/>
      <c r="GC64" s="1349"/>
      <c r="GD64" s="1349"/>
      <c r="GE64" s="1349"/>
      <c r="GF64" s="1349"/>
    </row>
    <row r="65" spans="1:195" ht="6.75" customHeight="1">
      <c r="A65" s="2564"/>
      <c r="B65" s="2564"/>
      <c r="C65" s="2564"/>
      <c r="D65" s="2564"/>
      <c r="E65" s="2564"/>
      <c r="F65" s="2564"/>
      <c r="G65" s="2564"/>
      <c r="H65" s="2566"/>
      <c r="I65" s="2564"/>
      <c r="J65" s="2564"/>
      <c r="K65" s="2564"/>
      <c r="L65" s="2564"/>
      <c r="M65" s="2564"/>
      <c r="N65" s="2564"/>
      <c r="O65" s="2564"/>
      <c r="P65" s="2564"/>
      <c r="Q65" s="2564"/>
      <c r="R65" s="2564"/>
      <c r="S65" s="2564"/>
      <c r="T65" s="2570"/>
      <c r="U65" s="2566"/>
      <c r="V65" s="2564"/>
      <c r="W65" s="3104" t="s">
        <v>283</v>
      </c>
      <c r="X65" s="3104"/>
      <c r="Y65" s="3104"/>
      <c r="Z65" s="3104"/>
      <c r="AA65" s="3104"/>
      <c r="AB65" s="3104"/>
      <c r="AC65" s="3104"/>
      <c r="AD65" s="2564"/>
      <c r="AE65" s="2564"/>
      <c r="AF65" s="2564"/>
      <c r="AG65" s="2564"/>
      <c r="AH65" s="2564"/>
      <c r="AI65" s="2564"/>
      <c r="AJ65" s="2564"/>
      <c r="AK65" s="2564"/>
      <c r="AL65" s="2564"/>
      <c r="AM65" s="2564"/>
      <c r="AN65" s="3102" t="s">
        <v>148</v>
      </c>
      <c r="AO65" s="3102"/>
      <c r="AP65" s="3102"/>
      <c r="AQ65" s="3102"/>
      <c r="AR65" s="3102"/>
      <c r="AS65" s="3102"/>
      <c r="AT65" s="3102"/>
      <c r="AU65" s="3102"/>
      <c r="AV65" s="3102"/>
      <c r="AW65" s="3102"/>
      <c r="AX65" s="2591"/>
      <c r="AY65" s="2591"/>
      <c r="AZ65" s="2566"/>
      <c r="BA65" s="2566"/>
      <c r="BB65" s="2566"/>
      <c r="BC65" s="2564"/>
      <c r="BD65" s="3102" t="s">
        <v>282</v>
      </c>
      <c r="BE65" s="3102"/>
      <c r="BF65" s="3102"/>
      <c r="BG65" s="3102"/>
      <c r="BH65" s="3102"/>
      <c r="BI65" s="3102"/>
      <c r="BJ65" s="3102"/>
      <c r="BK65" s="3102"/>
      <c r="BL65" s="3102"/>
      <c r="BM65" s="3102"/>
      <c r="BN65" s="3102"/>
      <c r="BO65" s="3102"/>
      <c r="BP65" s="3102"/>
      <c r="BQ65" s="3102"/>
      <c r="BR65" s="3102"/>
      <c r="BS65" s="3102"/>
      <c r="BT65" s="3102"/>
      <c r="BU65" s="3102"/>
      <c r="BV65" s="3102"/>
      <c r="BW65" s="3102"/>
      <c r="BX65" s="3102"/>
      <c r="BY65" s="3102"/>
      <c r="BZ65" s="3102"/>
      <c r="CA65" s="3102"/>
      <c r="CB65" s="3102"/>
      <c r="CC65" s="3102"/>
      <c r="CD65" s="3102"/>
      <c r="CE65" s="3102"/>
      <c r="CF65" s="3102"/>
      <c r="CG65" s="3102"/>
      <c r="CH65" s="3102"/>
      <c r="CI65" s="3102"/>
      <c r="CJ65" s="3102"/>
      <c r="CK65" s="3102"/>
      <c r="CL65" s="3102"/>
      <c r="CM65" s="3102"/>
      <c r="CN65" s="3102"/>
      <c r="CO65" s="3102"/>
      <c r="CP65" s="3102"/>
      <c r="CQ65" s="3102"/>
      <c r="CR65" s="3102"/>
      <c r="CS65" s="3102"/>
      <c r="CT65" s="3102"/>
      <c r="CU65" s="3102"/>
      <c r="CV65" s="3102"/>
      <c r="CW65" s="3102"/>
      <c r="CX65" s="3102"/>
      <c r="CY65" s="3102"/>
      <c r="CZ65" s="3102"/>
      <c r="DA65" s="3102"/>
      <c r="DB65" s="3102"/>
      <c r="DC65" s="3102"/>
      <c r="DD65" s="3102"/>
      <c r="DE65" s="2567"/>
      <c r="DF65" s="1349"/>
      <c r="DG65" s="1349"/>
      <c r="DH65" s="1349"/>
      <c r="DI65" s="1349"/>
      <c r="DJ65" s="1349"/>
      <c r="DK65" s="1349"/>
      <c r="DL65" s="1349"/>
      <c r="DM65" s="1349"/>
      <c r="DN65" s="1349"/>
      <c r="DO65" s="1349"/>
      <c r="DP65" s="1349"/>
      <c r="DQ65" s="1349"/>
      <c r="DR65" s="1349"/>
      <c r="DS65" s="1349"/>
      <c r="DT65" s="1349"/>
      <c r="DU65" s="1349"/>
      <c r="DV65" s="1349"/>
      <c r="DW65" s="1349"/>
      <c r="DX65" s="1349"/>
      <c r="DY65" s="1349"/>
      <c r="DZ65" s="1349"/>
      <c r="EA65" s="1349"/>
      <c r="EB65" s="1349"/>
      <c r="EC65" s="1349"/>
      <c r="ED65" s="1349"/>
      <c r="EE65" s="1349"/>
      <c r="EF65" s="1349"/>
      <c r="EG65" s="1349"/>
      <c r="EH65" s="1349"/>
      <c r="EI65" s="1349"/>
      <c r="EJ65" s="1349"/>
      <c r="EK65" s="1349"/>
      <c r="EL65" s="1349"/>
      <c r="EM65" s="1349"/>
      <c r="EN65" s="1349"/>
      <c r="EO65" s="1349"/>
      <c r="EP65" s="1349"/>
      <c r="EQ65" s="1349"/>
      <c r="ER65" s="1349"/>
      <c r="ES65" s="1349"/>
      <c r="ET65" s="1349"/>
      <c r="EU65" s="1349"/>
      <c r="EV65" s="1349"/>
      <c r="EW65" s="1349"/>
      <c r="EX65" s="1349"/>
      <c r="EY65" s="1349"/>
      <c r="EZ65" s="1349"/>
      <c r="FA65" s="1349"/>
      <c r="FB65" s="1349"/>
      <c r="FC65" s="1349"/>
      <c r="FD65" s="1349"/>
      <c r="FE65" s="1349"/>
      <c r="FF65" s="1349"/>
      <c r="FG65" s="1349"/>
      <c r="FH65" s="1349"/>
      <c r="FI65" s="1349"/>
      <c r="FJ65" s="1349"/>
      <c r="FK65" s="1349"/>
      <c r="FL65" s="1349"/>
      <c r="FM65" s="1349"/>
      <c r="FN65" s="1349"/>
      <c r="FO65" s="1349"/>
      <c r="FP65" s="1349"/>
      <c r="FQ65" s="1349"/>
      <c r="FR65" s="1349"/>
      <c r="FS65" s="1349"/>
      <c r="FT65" s="1349"/>
      <c r="FU65" s="1349"/>
      <c r="FV65" s="1349"/>
      <c r="FW65" s="1349"/>
      <c r="FX65" s="1349"/>
      <c r="FY65" s="1349"/>
      <c r="FZ65" s="1349"/>
      <c r="GA65" s="1349"/>
      <c r="GB65" s="1349"/>
      <c r="GC65" s="1349"/>
      <c r="GD65" s="1349"/>
      <c r="GE65" s="1349"/>
      <c r="GF65" s="1349"/>
    </row>
    <row r="66" spans="1:195" ht="6.75" customHeight="1">
      <c r="A66" s="2564"/>
      <c r="B66" s="2564"/>
      <c r="C66" s="2564"/>
      <c r="D66" s="2564"/>
      <c r="E66" s="2564"/>
      <c r="F66" s="2564"/>
      <c r="G66" s="2564"/>
      <c r="H66" s="2566"/>
      <c r="I66" s="2564"/>
      <c r="J66" s="2564"/>
      <c r="K66" s="2564"/>
      <c r="L66" s="2564"/>
      <c r="M66" s="2564"/>
      <c r="N66" s="2564"/>
      <c r="O66" s="2564"/>
      <c r="P66" s="2564"/>
      <c r="Q66" s="2564"/>
      <c r="R66" s="2564"/>
      <c r="S66" s="2564"/>
      <c r="T66" s="2571"/>
      <c r="U66" s="2569"/>
      <c r="V66" s="2569"/>
      <c r="W66" s="3104"/>
      <c r="X66" s="3104"/>
      <c r="Y66" s="3104"/>
      <c r="Z66" s="3104"/>
      <c r="AA66" s="3104"/>
      <c r="AB66" s="3104"/>
      <c r="AC66" s="3104"/>
      <c r="AD66" s="2569"/>
      <c r="AE66" s="2569"/>
      <c r="AF66" s="2569"/>
      <c r="AG66" s="2569"/>
      <c r="AH66" s="2569"/>
      <c r="AI66" s="2569"/>
      <c r="AJ66" s="2569"/>
      <c r="AK66" s="2571"/>
      <c r="AL66" s="2569"/>
      <c r="AM66" s="2564"/>
      <c r="AN66" s="3102"/>
      <c r="AO66" s="3102"/>
      <c r="AP66" s="3102"/>
      <c r="AQ66" s="3102"/>
      <c r="AR66" s="3102"/>
      <c r="AS66" s="3102"/>
      <c r="AT66" s="3102"/>
      <c r="AU66" s="3102"/>
      <c r="AV66" s="3102"/>
      <c r="AW66" s="3102"/>
      <c r="AX66" s="2593"/>
      <c r="AY66" s="2593"/>
      <c r="AZ66" s="2569"/>
      <c r="BA66" s="2569"/>
      <c r="BB66" s="2569"/>
      <c r="BC66" s="2564"/>
      <c r="BD66" s="3102"/>
      <c r="BE66" s="3102"/>
      <c r="BF66" s="3102"/>
      <c r="BG66" s="3102"/>
      <c r="BH66" s="3102"/>
      <c r="BI66" s="3102"/>
      <c r="BJ66" s="3102"/>
      <c r="BK66" s="3102"/>
      <c r="BL66" s="3102"/>
      <c r="BM66" s="3102"/>
      <c r="BN66" s="3102"/>
      <c r="BO66" s="3102"/>
      <c r="BP66" s="3102"/>
      <c r="BQ66" s="3102"/>
      <c r="BR66" s="3102"/>
      <c r="BS66" s="3102"/>
      <c r="BT66" s="3102"/>
      <c r="BU66" s="3102"/>
      <c r="BV66" s="3102"/>
      <c r="BW66" s="3102"/>
      <c r="BX66" s="3102"/>
      <c r="BY66" s="3102"/>
      <c r="BZ66" s="3102"/>
      <c r="CA66" s="3102"/>
      <c r="CB66" s="3102"/>
      <c r="CC66" s="3102"/>
      <c r="CD66" s="3102"/>
      <c r="CE66" s="3102"/>
      <c r="CF66" s="3102"/>
      <c r="CG66" s="3102"/>
      <c r="CH66" s="3102"/>
      <c r="CI66" s="3102"/>
      <c r="CJ66" s="3102"/>
      <c r="CK66" s="3102"/>
      <c r="CL66" s="3102"/>
      <c r="CM66" s="3102"/>
      <c r="CN66" s="3102"/>
      <c r="CO66" s="3102"/>
      <c r="CP66" s="3102"/>
      <c r="CQ66" s="3102"/>
      <c r="CR66" s="3102"/>
      <c r="CS66" s="3102"/>
      <c r="CT66" s="3102"/>
      <c r="CU66" s="3102"/>
      <c r="CV66" s="3102"/>
      <c r="CW66" s="3102"/>
      <c r="CX66" s="3102"/>
      <c r="CY66" s="3102"/>
      <c r="CZ66" s="3102"/>
      <c r="DA66" s="3102"/>
      <c r="DB66" s="3102"/>
      <c r="DC66" s="3102"/>
      <c r="DD66" s="3102"/>
      <c r="DE66" s="2567"/>
      <c r="DF66" s="1349"/>
      <c r="DG66" s="1349"/>
      <c r="DH66" s="1349"/>
      <c r="DI66" s="1349"/>
      <c r="DJ66" s="1349"/>
      <c r="DK66" s="1349"/>
      <c r="DL66" s="1349"/>
      <c r="DM66" s="1349"/>
      <c r="DN66" s="1349"/>
      <c r="DO66" s="1349"/>
      <c r="DP66" s="1349"/>
      <c r="DQ66" s="1349"/>
      <c r="DR66" s="1349"/>
      <c r="DS66" s="1349"/>
      <c r="DT66" s="1349"/>
      <c r="DU66" s="1349"/>
      <c r="DV66" s="1349"/>
      <c r="DW66" s="1349"/>
      <c r="DX66" s="1349"/>
      <c r="DY66" s="1349"/>
      <c r="DZ66" s="1349"/>
      <c r="EA66" s="1349"/>
      <c r="EB66" s="1349"/>
      <c r="EC66" s="1349"/>
      <c r="ED66" s="1349"/>
      <c r="EE66" s="1349"/>
      <c r="EF66" s="1349"/>
      <c r="EG66" s="1349"/>
      <c r="EH66" s="1349"/>
      <c r="EI66" s="1349"/>
      <c r="EJ66" s="1349"/>
      <c r="EK66" s="1349"/>
      <c r="EL66" s="1349"/>
      <c r="EM66" s="1349"/>
      <c r="EN66" s="1349"/>
      <c r="EO66" s="1349"/>
      <c r="EP66" s="1349"/>
      <c r="EQ66" s="1349"/>
      <c r="ER66" s="1349"/>
      <c r="ES66" s="1349"/>
      <c r="ET66" s="1349"/>
      <c r="EU66" s="1349"/>
      <c r="EV66" s="1349"/>
      <c r="EW66" s="1349"/>
      <c r="EX66" s="1349"/>
      <c r="EY66" s="1349"/>
      <c r="EZ66" s="1349"/>
      <c r="FA66" s="1349"/>
      <c r="FB66" s="1349"/>
      <c r="FC66" s="1349"/>
      <c r="FD66" s="1349"/>
      <c r="FE66" s="1349"/>
      <c r="FF66" s="1349"/>
      <c r="FG66" s="1349"/>
      <c r="FH66" s="1349"/>
      <c r="FI66" s="1349"/>
      <c r="FJ66" s="1349"/>
      <c r="FK66" s="1349"/>
      <c r="FL66" s="1349"/>
      <c r="FM66" s="1349"/>
      <c r="FN66" s="1349"/>
      <c r="FO66" s="1349"/>
      <c r="FP66" s="1349"/>
      <c r="FQ66" s="1349"/>
      <c r="FR66" s="1349"/>
      <c r="FS66" s="1349"/>
      <c r="FT66" s="1349"/>
      <c r="FU66" s="1349"/>
      <c r="FV66" s="1349"/>
      <c r="FW66" s="1349"/>
      <c r="FX66" s="1349"/>
      <c r="FY66" s="1349"/>
      <c r="FZ66" s="1349"/>
      <c r="GA66" s="1349"/>
      <c r="GB66" s="1349"/>
      <c r="GC66" s="1349"/>
      <c r="GD66" s="1349"/>
      <c r="GE66" s="1349"/>
      <c r="GF66" s="1349"/>
    </row>
    <row r="67" spans="1:195" ht="6.75" customHeight="1">
      <c r="A67" s="2564"/>
      <c r="B67" s="2564"/>
      <c r="C67" s="2564"/>
      <c r="D67" s="2564"/>
      <c r="E67" s="2564"/>
      <c r="F67" s="2564"/>
      <c r="G67" s="2564"/>
      <c r="H67" s="2566"/>
      <c r="I67" s="2564"/>
      <c r="J67" s="2564"/>
      <c r="K67" s="2564"/>
      <c r="L67" s="2564"/>
      <c r="M67" s="2564"/>
      <c r="N67" s="2564"/>
      <c r="O67" s="2564"/>
      <c r="P67" s="2564"/>
      <c r="Q67" s="2564"/>
      <c r="R67" s="2564"/>
      <c r="S67" s="2564"/>
      <c r="T67" s="2570"/>
      <c r="U67" s="2566"/>
      <c r="V67" s="2566"/>
      <c r="W67" s="2574"/>
      <c r="X67" s="2574"/>
      <c r="Y67" s="2574"/>
      <c r="Z67" s="2574"/>
      <c r="AA67" s="2574"/>
      <c r="AB67" s="2574"/>
      <c r="AC67" s="2574"/>
      <c r="AD67" s="2566"/>
      <c r="AE67" s="2566"/>
      <c r="AF67" s="2566"/>
      <c r="AG67" s="2566"/>
      <c r="AH67" s="2566"/>
      <c r="AI67" s="2566"/>
      <c r="AJ67" s="2566"/>
      <c r="AK67" s="2570"/>
      <c r="AL67" s="2566"/>
      <c r="AM67" s="2564"/>
      <c r="AN67" s="2594"/>
      <c r="AO67" s="2594"/>
      <c r="AP67" s="2594"/>
      <c r="AQ67" s="2594"/>
      <c r="AR67" s="2594"/>
      <c r="AS67" s="2594"/>
      <c r="AT67" s="2594"/>
      <c r="AU67" s="2594"/>
      <c r="AV67" s="2594"/>
      <c r="AW67" s="2594"/>
      <c r="AX67" s="2595"/>
      <c r="AY67" s="2595"/>
      <c r="AZ67" s="2566"/>
      <c r="BA67" s="2566"/>
      <c r="BB67" s="2566"/>
      <c r="BC67" s="2564"/>
      <c r="BD67" s="2594"/>
      <c r="BE67" s="2594"/>
      <c r="BF67" s="2594"/>
      <c r="BG67" s="2594"/>
      <c r="BH67" s="2594"/>
      <c r="BI67" s="2594"/>
      <c r="BJ67" s="2594"/>
      <c r="BK67" s="2594"/>
      <c r="BL67" s="2594"/>
      <c r="BM67" s="2594"/>
      <c r="BN67" s="2594"/>
      <c r="BO67" s="2594"/>
      <c r="BP67" s="2594"/>
      <c r="BQ67" s="2594"/>
      <c r="BR67" s="2594"/>
      <c r="BS67" s="2594"/>
      <c r="BT67" s="2594"/>
      <c r="BU67" s="2594"/>
      <c r="BV67" s="2594"/>
      <c r="BW67" s="2594"/>
      <c r="BX67" s="2594"/>
      <c r="BY67" s="2594"/>
      <c r="BZ67" s="2594"/>
      <c r="CA67" s="2594"/>
      <c r="CB67" s="2594"/>
      <c r="CC67" s="2594"/>
      <c r="CD67" s="2594"/>
      <c r="CE67" s="2594"/>
      <c r="CF67" s="2594"/>
      <c r="CG67" s="2594"/>
      <c r="CH67" s="2594"/>
      <c r="CI67" s="2594"/>
      <c r="CJ67" s="2594"/>
      <c r="CK67" s="2594"/>
      <c r="CL67" s="2594"/>
      <c r="CM67" s="2594"/>
      <c r="CN67" s="2594"/>
      <c r="CO67" s="2594"/>
      <c r="CP67" s="2594"/>
      <c r="CQ67" s="2594"/>
      <c r="CR67" s="2594"/>
      <c r="CS67" s="2594"/>
      <c r="CT67" s="2594"/>
      <c r="CU67" s="2594"/>
      <c r="CV67" s="2594"/>
      <c r="CW67" s="2594"/>
      <c r="CX67" s="2594"/>
      <c r="CY67" s="2594"/>
      <c r="CZ67" s="2594"/>
      <c r="DA67" s="2594"/>
      <c r="DB67" s="2594"/>
      <c r="DC67" s="2594"/>
      <c r="DD67" s="2594"/>
      <c r="DE67" s="2567"/>
      <c r="DF67" s="1349"/>
      <c r="DG67" s="1349"/>
      <c r="DH67" s="1349"/>
      <c r="DI67" s="1349"/>
      <c r="DJ67" s="1349"/>
      <c r="DK67" s="1349"/>
      <c r="DL67" s="1349"/>
      <c r="DM67" s="1349"/>
      <c r="DN67" s="1349"/>
      <c r="DO67" s="1349"/>
      <c r="DP67" s="1349"/>
      <c r="DQ67" s="1349"/>
      <c r="DR67" s="1349"/>
      <c r="DS67" s="1349"/>
      <c r="DT67" s="1349"/>
      <c r="DU67" s="1349"/>
      <c r="DV67" s="1349"/>
      <c r="DW67" s="1349"/>
      <c r="DX67" s="1349"/>
      <c r="DY67" s="1349"/>
      <c r="DZ67" s="1349"/>
      <c r="EA67" s="1349"/>
      <c r="EB67" s="1349"/>
      <c r="EC67" s="1349"/>
      <c r="ED67" s="1349"/>
      <c r="EE67" s="1349"/>
      <c r="EF67" s="1349"/>
      <c r="EG67" s="1349"/>
      <c r="EH67" s="1349"/>
      <c r="EI67" s="1349"/>
      <c r="EJ67" s="1349"/>
      <c r="EK67" s="1349"/>
      <c r="EL67" s="1349"/>
      <c r="EM67" s="1349"/>
      <c r="EN67" s="1349"/>
      <c r="EO67" s="1349"/>
      <c r="EP67" s="1349"/>
      <c r="EQ67" s="1349"/>
      <c r="ER67" s="1349"/>
      <c r="ES67" s="1349"/>
      <c r="ET67" s="1349"/>
      <c r="EU67" s="1349"/>
      <c r="EV67" s="1349"/>
      <c r="EW67" s="1349"/>
      <c r="EX67" s="1349"/>
      <c r="EY67" s="1349"/>
      <c r="EZ67" s="1349"/>
      <c r="FA67" s="1349"/>
      <c r="FB67" s="1349"/>
      <c r="FC67" s="1349"/>
      <c r="FD67" s="1349"/>
      <c r="FE67" s="1349"/>
      <c r="FF67" s="1349"/>
      <c r="FG67" s="1349"/>
      <c r="FH67" s="1349"/>
      <c r="FI67" s="1349"/>
      <c r="FJ67" s="1349"/>
      <c r="FK67" s="1349"/>
      <c r="FL67" s="1349"/>
      <c r="FM67" s="1349"/>
      <c r="FN67" s="1349"/>
      <c r="FO67" s="1349"/>
      <c r="FP67" s="1349"/>
      <c r="FQ67" s="1349"/>
      <c r="FR67" s="1349"/>
      <c r="FS67" s="1349"/>
      <c r="FT67" s="1349"/>
      <c r="FU67" s="1349"/>
      <c r="FV67" s="1349"/>
      <c r="FW67" s="1349"/>
      <c r="FX67" s="1349"/>
      <c r="FY67" s="1349"/>
      <c r="FZ67" s="1349"/>
      <c r="GA67" s="1349"/>
      <c r="GB67" s="1349"/>
      <c r="GC67" s="1349"/>
      <c r="GD67" s="1349"/>
      <c r="GE67" s="1349"/>
      <c r="GF67" s="1349"/>
    </row>
    <row r="68" spans="1:195" ht="6.75" customHeight="1">
      <c r="A68" s="2564"/>
      <c r="B68" s="2564"/>
      <c r="C68" s="2564"/>
      <c r="D68" s="2564"/>
      <c r="E68" s="2564"/>
      <c r="F68" s="2564"/>
      <c r="G68" s="2564"/>
      <c r="H68" s="2566"/>
      <c r="I68" s="2564"/>
      <c r="J68" s="2564"/>
      <c r="K68" s="2564"/>
      <c r="L68" s="2564"/>
      <c r="M68" s="2564"/>
      <c r="N68" s="2564"/>
      <c r="O68" s="2564"/>
      <c r="P68" s="2564"/>
      <c r="Q68" s="2564"/>
      <c r="R68" s="2564"/>
      <c r="S68" s="2564"/>
      <c r="T68" s="2570"/>
      <c r="U68" s="2566"/>
      <c r="V68" s="2566"/>
      <c r="W68" s="2574"/>
      <c r="X68" s="2574"/>
      <c r="Y68" s="2574"/>
      <c r="Z68" s="2574"/>
      <c r="AA68" s="2574"/>
      <c r="AB68" s="2574"/>
      <c r="AC68" s="2574"/>
      <c r="AD68" s="2566"/>
      <c r="AE68" s="2566"/>
      <c r="AF68" s="2566"/>
      <c r="AG68" s="2566"/>
      <c r="AH68" s="2566"/>
      <c r="AI68" s="2566"/>
      <c r="AJ68" s="2566"/>
      <c r="AK68" s="2570"/>
      <c r="AL68" s="2566"/>
      <c r="AM68" s="2564"/>
      <c r="AN68" s="3104" t="s">
        <v>281</v>
      </c>
      <c r="AO68" s="3104"/>
      <c r="AP68" s="3104"/>
      <c r="AQ68" s="3104"/>
      <c r="AR68" s="3104"/>
      <c r="AS68" s="3104"/>
      <c r="AT68" s="3104"/>
      <c r="AU68" s="3104"/>
      <c r="AV68" s="3104"/>
      <c r="AW68" s="3104"/>
      <c r="AX68" s="3104"/>
      <c r="AY68" s="3104"/>
      <c r="AZ68" s="3104"/>
      <c r="BA68" s="3104"/>
      <c r="BB68" s="3104"/>
      <c r="BC68" s="3104"/>
      <c r="BD68" s="3104"/>
      <c r="BE68" s="3104"/>
      <c r="BF68" s="3104"/>
      <c r="BG68" s="3104"/>
      <c r="BH68" s="2594"/>
      <c r="BI68" s="2594"/>
      <c r="BJ68" s="2594"/>
      <c r="BK68" s="2594"/>
      <c r="BL68" s="2594"/>
      <c r="BM68" s="2594"/>
      <c r="BN68" s="2594"/>
      <c r="BO68" s="2594"/>
      <c r="BP68" s="2594"/>
      <c r="BQ68" s="2594"/>
      <c r="BR68" s="2594"/>
      <c r="BS68" s="2594"/>
      <c r="BT68" s="2594"/>
      <c r="BU68" s="2594"/>
      <c r="BV68" s="2594"/>
      <c r="BW68" s="2594"/>
      <c r="BX68" s="2594"/>
      <c r="BY68" s="2594"/>
      <c r="BZ68" s="2594"/>
      <c r="CA68" s="2594"/>
      <c r="CB68" s="2594"/>
      <c r="CC68" s="2594"/>
      <c r="CD68" s="2594"/>
      <c r="CE68" s="2594"/>
      <c r="CF68" s="2594"/>
      <c r="CG68" s="2594"/>
      <c r="CH68" s="2594"/>
      <c r="CI68" s="2594"/>
      <c r="CJ68" s="2594"/>
      <c r="CK68" s="2594"/>
      <c r="CL68" s="2594"/>
      <c r="CM68" s="2594"/>
      <c r="CN68" s="2594"/>
      <c r="CO68" s="2594"/>
      <c r="CP68" s="2594"/>
      <c r="CQ68" s="2594"/>
      <c r="CR68" s="2594"/>
      <c r="CS68" s="2594"/>
      <c r="CT68" s="2594"/>
      <c r="CU68" s="2594"/>
      <c r="CV68" s="2594"/>
      <c r="CW68" s="2594"/>
      <c r="CX68" s="2594"/>
      <c r="CY68" s="2594"/>
      <c r="CZ68" s="2594"/>
      <c r="DA68" s="2594"/>
      <c r="DB68" s="2594"/>
      <c r="DC68" s="2594"/>
      <c r="DD68" s="2594"/>
      <c r="DE68" s="2567"/>
      <c r="DF68" s="1349"/>
      <c r="DG68" s="1349"/>
      <c r="DH68" s="1349"/>
      <c r="DI68" s="1349"/>
      <c r="DJ68" s="1349"/>
      <c r="DK68" s="1349"/>
      <c r="DL68" s="1349"/>
      <c r="DM68" s="1349"/>
      <c r="DN68" s="1349"/>
      <c r="DO68" s="1349"/>
      <c r="DP68" s="1349"/>
      <c r="DQ68" s="1349"/>
      <c r="DR68" s="1349"/>
      <c r="DS68" s="1349"/>
      <c r="DT68" s="1349"/>
      <c r="DU68" s="1349"/>
      <c r="DV68" s="1349"/>
      <c r="DW68" s="1349"/>
      <c r="DX68" s="1349"/>
      <c r="DY68" s="1349"/>
      <c r="DZ68" s="1349"/>
      <c r="EA68" s="1349"/>
      <c r="EB68" s="1349"/>
      <c r="EC68" s="1349"/>
      <c r="ED68" s="1349"/>
      <c r="EE68" s="1349"/>
      <c r="EF68" s="1349"/>
      <c r="EG68" s="1349"/>
      <c r="EH68" s="1349"/>
      <c r="EI68" s="1349"/>
      <c r="EJ68" s="1349"/>
      <c r="EK68" s="1349"/>
      <c r="EL68" s="1349"/>
      <c r="EM68" s="1349"/>
      <c r="EN68" s="1349"/>
      <c r="EO68" s="1349"/>
      <c r="EP68" s="1349"/>
      <c r="EQ68" s="1349"/>
      <c r="ER68" s="1349"/>
      <c r="ES68" s="1349"/>
      <c r="ET68" s="1349"/>
      <c r="EU68" s="1349"/>
      <c r="EV68" s="1349"/>
      <c r="EW68" s="1349"/>
      <c r="EX68" s="1349"/>
      <c r="EY68" s="1349"/>
      <c r="EZ68" s="1349"/>
      <c r="FA68" s="1349"/>
      <c r="FB68" s="1349"/>
      <c r="FC68" s="1349"/>
      <c r="FD68" s="1349"/>
      <c r="FE68" s="1349"/>
      <c r="FF68" s="1349"/>
      <c r="FG68" s="1349"/>
      <c r="FH68" s="1349"/>
      <c r="FI68" s="1349"/>
      <c r="FJ68" s="1349"/>
      <c r="FK68" s="1349"/>
      <c r="FL68" s="1349"/>
      <c r="FM68" s="1349"/>
      <c r="FN68" s="1349"/>
      <c r="FO68" s="1349"/>
      <c r="FP68" s="1349"/>
      <c r="FQ68" s="1349"/>
      <c r="FR68" s="1349"/>
      <c r="FS68" s="1349"/>
      <c r="FT68" s="1349"/>
      <c r="FU68" s="1349"/>
      <c r="FV68" s="1349"/>
      <c r="FW68" s="1349"/>
      <c r="FX68" s="1349"/>
      <c r="FY68" s="1349"/>
      <c r="FZ68" s="1349"/>
      <c r="GA68" s="1349"/>
      <c r="GB68" s="1349"/>
      <c r="GC68" s="1349"/>
      <c r="GD68" s="1349"/>
      <c r="GE68" s="1349"/>
      <c r="GF68" s="1349"/>
    </row>
    <row r="69" spans="1:195" ht="6.75" customHeight="1">
      <c r="A69" s="2564"/>
      <c r="B69" s="2564"/>
      <c r="C69" s="2564"/>
      <c r="D69" s="2564"/>
      <c r="E69" s="2564"/>
      <c r="F69" s="2564"/>
      <c r="G69" s="2564"/>
      <c r="H69" s="2566"/>
      <c r="I69" s="2564"/>
      <c r="J69" s="2564"/>
      <c r="K69" s="2564"/>
      <c r="L69" s="2564"/>
      <c r="M69" s="2564"/>
      <c r="N69" s="2564"/>
      <c r="O69" s="2564"/>
      <c r="P69" s="2564"/>
      <c r="Q69" s="2564"/>
      <c r="R69" s="2564"/>
      <c r="S69" s="2564"/>
      <c r="T69" s="2570"/>
      <c r="U69" s="2566"/>
      <c r="V69" s="2566"/>
      <c r="W69" s="2574"/>
      <c r="X69" s="2574"/>
      <c r="Y69" s="2574"/>
      <c r="Z69" s="2574"/>
      <c r="AA69" s="2574"/>
      <c r="AB69" s="2574"/>
      <c r="AC69" s="2574"/>
      <c r="AD69" s="2566"/>
      <c r="AE69" s="2566"/>
      <c r="AF69" s="2566"/>
      <c r="AG69" s="2566"/>
      <c r="AH69" s="2566"/>
      <c r="AI69" s="2566"/>
      <c r="AJ69" s="2566"/>
      <c r="AK69" s="2571"/>
      <c r="AL69" s="2569"/>
      <c r="AM69" s="2564"/>
      <c r="AN69" s="3104"/>
      <c r="AO69" s="3104"/>
      <c r="AP69" s="3104"/>
      <c r="AQ69" s="3104"/>
      <c r="AR69" s="3104"/>
      <c r="AS69" s="3104"/>
      <c r="AT69" s="3104"/>
      <c r="AU69" s="3104"/>
      <c r="AV69" s="3104"/>
      <c r="AW69" s="3104"/>
      <c r="AX69" s="3104"/>
      <c r="AY69" s="3104"/>
      <c r="AZ69" s="3104"/>
      <c r="BA69" s="3104"/>
      <c r="BB69" s="3104"/>
      <c r="BC69" s="3104"/>
      <c r="BD69" s="3104"/>
      <c r="BE69" s="3104"/>
      <c r="BF69" s="3104"/>
      <c r="BG69" s="3104"/>
      <c r="BH69" s="2594"/>
      <c r="BI69" s="2594"/>
      <c r="BJ69" s="2594"/>
      <c r="BK69" s="2594"/>
      <c r="BL69" s="2594"/>
      <c r="BM69" s="2594"/>
      <c r="BN69" s="2594"/>
      <c r="BO69" s="2594"/>
      <c r="BP69" s="2594"/>
      <c r="BQ69" s="2594"/>
      <c r="BR69" s="2594"/>
      <c r="BS69" s="2594"/>
      <c r="BT69" s="2594"/>
      <c r="BU69" s="2594"/>
      <c r="BV69" s="2594"/>
      <c r="BW69" s="2594"/>
      <c r="BX69" s="2594"/>
      <c r="BY69" s="2594"/>
      <c r="BZ69" s="2594"/>
      <c r="CA69" s="2594"/>
      <c r="CB69" s="2594"/>
      <c r="CC69" s="2594"/>
      <c r="CD69" s="2594"/>
      <c r="CE69" s="2594"/>
      <c r="CF69" s="2594"/>
      <c r="CG69" s="2594"/>
      <c r="CH69" s="2594"/>
      <c r="CI69" s="2594"/>
      <c r="CJ69" s="2594"/>
      <c r="CK69" s="2594"/>
      <c r="CL69" s="2594"/>
      <c r="CM69" s="2594"/>
      <c r="CN69" s="2594"/>
      <c r="CO69" s="2594"/>
      <c r="CP69" s="2594"/>
      <c r="CQ69" s="2594"/>
      <c r="CR69" s="2594"/>
      <c r="CS69" s="2594"/>
      <c r="CT69" s="2594"/>
      <c r="CU69" s="2594"/>
      <c r="CV69" s="2594"/>
      <c r="CW69" s="2594"/>
      <c r="CX69" s="2594"/>
      <c r="CY69" s="2594"/>
      <c r="CZ69" s="2594"/>
      <c r="DA69" s="2594"/>
      <c r="DB69" s="2594"/>
      <c r="DC69" s="2594"/>
      <c r="DD69" s="2594"/>
      <c r="DE69" s="2567"/>
      <c r="DF69" s="1349"/>
      <c r="DG69" s="1349"/>
      <c r="DH69" s="1349"/>
      <c r="DI69" s="1349"/>
      <c r="DJ69" s="1349"/>
      <c r="DK69" s="1349"/>
      <c r="DL69" s="1349"/>
      <c r="DM69" s="1349"/>
      <c r="DN69" s="1349"/>
      <c r="DO69" s="1349"/>
      <c r="DP69" s="1349"/>
      <c r="DQ69" s="1349"/>
      <c r="DR69" s="1349"/>
      <c r="DS69" s="1349"/>
      <c r="DT69" s="1349"/>
      <c r="DU69" s="1349"/>
      <c r="DV69" s="1349"/>
      <c r="DW69" s="1349"/>
      <c r="DX69" s="1349"/>
      <c r="DY69" s="1349"/>
      <c r="DZ69" s="1349"/>
      <c r="EA69" s="1349"/>
      <c r="EB69" s="1349"/>
      <c r="EC69" s="1349"/>
      <c r="ED69" s="1349"/>
      <c r="EE69" s="1349"/>
      <c r="EF69" s="1349"/>
      <c r="EG69" s="1349"/>
      <c r="EH69" s="1349"/>
      <c r="EI69" s="1349"/>
      <c r="EJ69" s="1349"/>
      <c r="EK69" s="1349"/>
      <c r="EL69" s="1349"/>
      <c r="EM69" s="1349"/>
      <c r="EN69" s="1349"/>
      <c r="EO69" s="1349"/>
      <c r="EP69" s="1349"/>
      <c r="EQ69" s="1349"/>
      <c r="ER69" s="1349"/>
      <c r="ES69" s="1349"/>
      <c r="ET69" s="1349"/>
      <c r="EU69" s="1349"/>
      <c r="EV69" s="1349"/>
      <c r="EW69" s="1349"/>
      <c r="EX69" s="1349"/>
      <c r="EY69" s="1349"/>
      <c r="EZ69" s="1349"/>
      <c r="FA69" s="1349"/>
      <c r="FB69" s="1349"/>
      <c r="FC69" s="1349"/>
      <c r="FD69" s="1349"/>
      <c r="FE69" s="1349"/>
      <c r="FF69" s="1349"/>
      <c r="FG69" s="1349"/>
      <c r="FH69" s="1349"/>
      <c r="FI69" s="1349"/>
      <c r="FJ69" s="1349"/>
      <c r="FK69" s="1349"/>
      <c r="FL69" s="1349"/>
      <c r="FM69" s="1349"/>
      <c r="FN69" s="1349"/>
      <c r="FO69" s="1349"/>
      <c r="FP69" s="1349"/>
      <c r="FQ69" s="1349"/>
      <c r="FR69" s="1349"/>
      <c r="FS69" s="1349"/>
      <c r="FT69" s="1349"/>
      <c r="FU69" s="1349"/>
      <c r="FV69" s="1349"/>
      <c r="FW69" s="1349"/>
      <c r="FX69" s="1349"/>
      <c r="FY69" s="1349"/>
      <c r="FZ69" s="1349"/>
      <c r="GA69" s="1349"/>
      <c r="GB69" s="1349"/>
      <c r="GC69" s="1349"/>
      <c r="GD69" s="1349"/>
      <c r="GE69" s="1349"/>
      <c r="GF69" s="1349"/>
    </row>
    <row r="70" spans="1:195" ht="6.75" customHeight="1">
      <c r="A70" s="2564"/>
      <c r="B70" s="2564"/>
      <c r="C70" s="2564"/>
      <c r="D70" s="2564"/>
      <c r="E70" s="2564"/>
      <c r="F70" s="2564"/>
      <c r="G70" s="2564"/>
      <c r="H70" s="2566"/>
      <c r="I70" s="2564"/>
      <c r="J70" s="2564"/>
      <c r="K70" s="2564"/>
      <c r="L70" s="2564"/>
      <c r="M70" s="2564"/>
      <c r="N70" s="2564"/>
      <c r="O70" s="2564"/>
      <c r="P70" s="2564"/>
      <c r="Q70" s="2564"/>
      <c r="R70" s="2564"/>
      <c r="S70" s="2564"/>
      <c r="T70" s="2570"/>
      <c r="U70" s="2566"/>
      <c r="V70" s="2564"/>
      <c r="W70" s="2564"/>
      <c r="X70" s="2564"/>
      <c r="Y70" s="2564"/>
      <c r="Z70" s="2564"/>
      <c r="AA70" s="2564"/>
      <c r="AB70" s="2564"/>
      <c r="AC70" s="2564"/>
      <c r="AD70" s="2564"/>
      <c r="AE70" s="2564"/>
      <c r="AF70" s="2564"/>
      <c r="AG70" s="2564"/>
      <c r="AH70" s="2564"/>
      <c r="AI70" s="2564"/>
      <c r="AJ70" s="2564"/>
      <c r="AK70" s="2570"/>
      <c r="AL70" s="2566"/>
      <c r="AM70" s="2564"/>
      <c r="AN70" s="2591"/>
      <c r="AO70" s="2591"/>
      <c r="AP70" s="2591"/>
      <c r="AQ70" s="2591"/>
      <c r="AR70" s="2591"/>
      <c r="AS70" s="2591"/>
      <c r="AT70" s="2591"/>
      <c r="AU70" s="2591"/>
      <c r="AV70" s="2591"/>
      <c r="AW70" s="2591"/>
      <c r="AX70" s="2591"/>
      <c r="AY70" s="2591"/>
      <c r="AZ70" s="2566"/>
      <c r="BA70" s="2566"/>
      <c r="BB70" s="2566"/>
      <c r="BC70" s="2564"/>
      <c r="BD70" s="2591"/>
      <c r="BE70" s="2591"/>
      <c r="BF70" s="2591"/>
      <c r="BG70" s="2591"/>
      <c r="BH70" s="2591"/>
      <c r="BI70" s="2591"/>
      <c r="BJ70" s="2591"/>
      <c r="BK70" s="2591"/>
      <c r="BL70" s="2591"/>
      <c r="BM70" s="2591"/>
      <c r="BN70" s="2591"/>
      <c r="BO70" s="2591"/>
      <c r="BP70" s="2591"/>
      <c r="BQ70" s="2591"/>
      <c r="BR70" s="2591"/>
      <c r="BS70" s="2591"/>
      <c r="BT70" s="2591"/>
      <c r="BU70" s="2591"/>
      <c r="BV70" s="2591"/>
      <c r="BW70" s="2591"/>
      <c r="BX70" s="2591"/>
      <c r="BY70" s="2591"/>
      <c r="BZ70" s="2591"/>
      <c r="CA70" s="2591"/>
      <c r="CB70" s="2591"/>
      <c r="CC70" s="2591"/>
      <c r="CD70" s="2591"/>
      <c r="CE70" s="2591"/>
      <c r="CF70" s="2591"/>
      <c r="CG70" s="2591"/>
      <c r="CH70" s="2591"/>
      <c r="CI70" s="2591"/>
      <c r="CJ70" s="2591"/>
      <c r="CK70" s="2591"/>
      <c r="CL70" s="2591"/>
      <c r="CM70" s="2591"/>
      <c r="CN70" s="2591"/>
      <c r="CO70" s="2591"/>
      <c r="CP70" s="2591"/>
      <c r="CQ70" s="2591"/>
      <c r="CR70" s="2591"/>
      <c r="CS70" s="2591"/>
      <c r="CT70" s="2591"/>
      <c r="CU70" s="2591"/>
      <c r="CV70" s="2591"/>
      <c r="CW70" s="2591"/>
      <c r="CX70" s="2591"/>
      <c r="CY70" s="2591"/>
      <c r="CZ70" s="2591"/>
      <c r="DA70" s="2591"/>
      <c r="DB70" s="2591"/>
      <c r="DC70" s="2567"/>
      <c r="DD70" s="2567"/>
      <c r="DE70" s="2567"/>
      <c r="DF70" s="1349"/>
      <c r="DG70" s="1349"/>
      <c r="DH70" s="1349"/>
      <c r="DI70" s="1349"/>
      <c r="DJ70" s="1349"/>
      <c r="DK70" s="1349"/>
      <c r="DL70" s="1349"/>
      <c r="DM70" s="1349"/>
      <c r="DN70" s="1349"/>
      <c r="DO70" s="1349"/>
      <c r="DP70" s="1349"/>
      <c r="DQ70" s="1349"/>
      <c r="DR70" s="1349"/>
      <c r="DS70" s="1349"/>
      <c r="DT70" s="1349"/>
      <c r="DU70" s="1349"/>
      <c r="DV70" s="1349"/>
      <c r="DW70" s="1349"/>
      <c r="DX70" s="1349"/>
      <c r="DY70" s="1349"/>
      <c r="DZ70" s="1349"/>
      <c r="EA70" s="1349"/>
      <c r="EB70" s="1349"/>
      <c r="EC70" s="1349"/>
      <c r="ED70" s="1349"/>
      <c r="EE70" s="1349"/>
      <c r="EF70" s="1349"/>
      <c r="EG70" s="1349"/>
      <c r="EH70" s="1349"/>
      <c r="EI70" s="1349"/>
      <c r="EJ70" s="1349"/>
      <c r="EK70" s="1349"/>
      <c r="EL70" s="1349"/>
      <c r="EM70" s="1349"/>
      <c r="EN70" s="1349"/>
      <c r="EO70" s="1349"/>
      <c r="EP70" s="1349"/>
      <c r="EQ70" s="1349"/>
      <c r="ER70" s="1349"/>
      <c r="ES70" s="1349"/>
      <c r="ET70" s="1349"/>
      <c r="EU70" s="1349"/>
      <c r="EV70" s="1349"/>
      <c r="EW70" s="1349"/>
      <c r="EX70" s="1349"/>
      <c r="EY70" s="1349"/>
      <c r="EZ70" s="1349"/>
      <c r="FA70" s="1349"/>
      <c r="FB70" s="1349"/>
      <c r="FC70" s="1349"/>
      <c r="FD70" s="1349"/>
      <c r="FE70" s="1349"/>
      <c r="FF70" s="1349"/>
      <c r="FG70" s="1349"/>
      <c r="FH70" s="1349"/>
      <c r="FI70" s="1349"/>
      <c r="FJ70" s="1349"/>
      <c r="FK70" s="1349"/>
      <c r="FL70" s="1349"/>
      <c r="FM70" s="1349"/>
      <c r="FN70" s="1349"/>
      <c r="FO70" s="1349"/>
      <c r="FP70" s="1349"/>
      <c r="FQ70" s="1349"/>
      <c r="FR70" s="1349"/>
      <c r="FS70" s="1349"/>
      <c r="FT70" s="1349"/>
      <c r="FU70" s="1349"/>
      <c r="FV70" s="1349"/>
      <c r="FW70" s="1349"/>
      <c r="FX70" s="1349"/>
      <c r="FY70" s="1349"/>
      <c r="FZ70" s="1349"/>
      <c r="GA70" s="1349"/>
      <c r="GB70" s="1349"/>
      <c r="GC70" s="1349"/>
      <c r="GD70" s="1349"/>
      <c r="GE70" s="1349"/>
      <c r="GF70" s="1349"/>
    </row>
    <row r="71" spans="1:195" ht="6.75" customHeight="1">
      <c r="A71" s="2564"/>
      <c r="B71" s="2564"/>
      <c r="C71" s="2564"/>
      <c r="D71" s="2564"/>
      <c r="E71" s="2564"/>
      <c r="F71" s="2564"/>
      <c r="G71" s="2564"/>
      <c r="H71" s="2566"/>
      <c r="I71" s="2564"/>
      <c r="J71" s="2564"/>
      <c r="K71" s="2564"/>
      <c r="L71" s="2564"/>
      <c r="M71" s="2564"/>
      <c r="N71" s="2564"/>
      <c r="O71" s="2564"/>
      <c r="P71" s="2564"/>
      <c r="Q71" s="2564"/>
      <c r="R71" s="2564"/>
      <c r="S71" s="2564"/>
      <c r="T71" s="2570"/>
      <c r="U71" s="2566"/>
      <c r="V71" s="2564"/>
      <c r="W71" s="2564"/>
      <c r="X71" s="2564"/>
      <c r="Y71" s="2564"/>
      <c r="Z71" s="2564"/>
      <c r="AA71" s="2564"/>
      <c r="AB71" s="2564"/>
      <c r="AC71" s="2564"/>
      <c r="AD71" s="2564"/>
      <c r="AE71" s="2564"/>
      <c r="AF71" s="2564"/>
      <c r="AG71" s="2564"/>
      <c r="AH71" s="2564"/>
      <c r="AI71" s="2564"/>
      <c r="AJ71" s="2564"/>
      <c r="AK71" s="2570"/>
      <c r="AL71" s="2566"/>
      <c r="AM71" s="2564"/>
      <c r="AN71" s="3104" t="s">
        <v>280</v>
      </c>
      <c r="AO71" s="3104"/>
      <c r="AP71" s="3104"/>
      <c r="AQ71" s="3104"/>
      <c r="AR71" s="3104"/>
      <c r="AS71" s="3104"/>
      <c r="AT71" s="3104"/>
      <c r="AU71" s="2591"/>
      <c r="AV71" s="2591"/>
      <c r="AW71" s="2591"/>
      <c r="AX71" s="2591"/>
      <c r="AY71" s="2591"/>
      <c r="AZ71" s="2566"/>
      <c r="BA71" s="2566"/>
      <c r="BB71" s="2566"/>
      <c r="BC71" s="2564"/>
      <c r="BD71" s="3102" t="s">
        <v>279</v>
      </c>
      <c r="BE71" s="3102"/>
      <c r="BF71" s="3102"/>
      <c r="BG71" s="3102"/>
      <c r="BH71" s="3102"/>
      <c r="BI71" s="3102"/>
      <c r="BJ71" s="3102"/>
      <c r="BK71" s="3102"/>
      <c r="BL71" s="3102"/>
      <c r="BM71" s="3102"/>
      <c r="BN71" s="3102"/>
      <c r="BO71" s="3102"/>
      <c r="BP71" s="3102"/>
      <c r="BQ71" s="3102"/>
      <c r="BR71" s="3102"/>
      <c r="BS71" s="3102"/>
      <c r="BT71" s="3102"/>
      <c r="BU71" s="3102"/>
      <c r="BV71" s="3102"/>
      <c r="BW71" s="3102"/>
      <c r="BX71" s="3102"/>
      <c r="BY71" s="3102"/>
      <c r="BZ71" s="3102"/>
      <c r="CA71" s="3102"/>
      <c r="CB71" s="3102"/>
      <c r="CC71" s="3102"/>
      <c r="CD71" s="3102"/>
      <c r="CE71" s="3102"/>
      <c r="CF71" s="3102"/>
      <c r="CG71" s="3102"/>
      <c r="CH71" s="3102"/>
      <c r="CI71" s="3102"/>
      <c r="CJ71" s="3102"/>
      <c r="CK71" s="3102"/>
      <c r="CL71" s="3102"/>
      <c r="CM71" s="3102"/>
      <c r="CN71" s="3102"/>
      <c r="CO71" s="3102"/>
      <c r="CP71" s="3102"/>
      <c r="CQ71" s="3102"/>
      <c r="CR71" s="3102"/>
      <c r="CS71" s="3102"/>
      <c r="CT71" s="3102"/>
      <c r="CU71" s="3102"/>
      <c r="CV71" s="3102"/>
      <c r="CW71" s="3102"/>
      <c r="CX71" s="3102"/>
      <c r="CY71" s="3102"/>
      <c r="CZ71" s="3102"/>
      <c r="DA71" s="3102"/>
      <c r="DB71" s="3102"/>
      <c r="DC71" s="3102"/>
      <c r="DD71" s="3102"/>
      <c r="DE71" s="2567"/>
      <c r="DF71" s="1349"/>
      <c r="DG71" s="1349"/>
      <c r="DH71" s="1349"/>
      <c r="DI71" s="1349"/>
      <c r="DJ71" s="1349"/>
      <c r="DK71" s="1349"/>
      <c r="DL71" s="1349"/>
      <c r="DM71" s="1349"/>
      <c r="DN71" s="1349"/>
      <c r="DO71" s="1349"/>
      <c r="DP71" s="1349"/>
      <c r="DQ71" s="1349"/>
      <c r="DR71" s="1349"/>
      <c r="DS71" s="1349"/>
      <c r="DT71" s="1349"/>
      <c r="DU71" s="1349"/>
      <c r="DV71" s="1349"/>
      <c r="DW71" s="1349"/>
      <c r="DX71" s="1349"/>
      <c r="DY71" s="1349"/>
      <c r="DZ71" s="1349"/>
      <c r="EA71" s="1349"/>
      <c r="EB71" s="1349"/>
      <c r="EC71" s="1349"/>
      <c r="ED71" s="1349"/>
      <c r="EE71" s="1349"/>
      <c r="EF71" s="1349"/>
      <c r="EG71" s="1349"/>
      <c r="EH71" s="1349"/>
      <c r="EI71" s="1349"/>
      <c r="EJ71" s="1349"/>
      <c r="EK71" s="1349"/>
      <c r="EL71" s="1349"/>
      <c r="EM71" s="1349"/>
      <c r="EN71" s="1349"/>
      <c r="EO71" s="1349"/>
      <c r="EP71" s="1349"/>
      <c r="EQ71" s="1349"/>
      <c r="ER71" s="1349"/>
      <c r="ES71" s="1349"/>
      <c r="ET71" s="1349"/>
      <c r="EU71" s="1349"/>
      <c r="EV71" s="1349"/>
      <c r="EW71" s="1349"/>
      <c r="EX71" s="1349"/>
      <c r="EY71" s="1349"/>
      <c r="EZ71" s="1349"/>
      <c r="FA71" s="1349"/>
      <c r="FB71" s="1349"/>
      <c r="FC71" s="1349"/>
      <c r="FD71" s="1349"/>
      <c r="FE71" s="1349"/>
      <c r="FF71" s="1349"/>
      <c r="FG71" s="1349"/>
      <c r="FH71" s="1349"/>
      <c r="FI71" s="1349"/>
      <c r="FJ71" s="1349"/>
      <c r="FK71" s="1349"/>
      <c r="FL71" s="1349"/>
      <c r="FM71" s="1349"/>
      <c r="FN71" s="1349"/>
      <c r="FO71" s="1349"/>
      <c r="FP71" s="1349"/>
      <c r="FQ71" s="1349"/>
      <c r="FR71" s="1349"/>
      <c r="FS71" s="1349"/>
      <c r="FT71" s="1349"/>
      <c r="FU71" s="1349"/>
      <c r="FV71" s="1349"/>
      <c r="FW71" s="1349"/>
      <c r="FX71" s="1349"/>
      <c r="FY71" s="1349"/>
      <c r="FZ71" s="1349"/>
      <c r="GA71" s="1349"/>
      <c r="GB71" s="1349"/>
      <c r="GC71" s="1349"/>
      <c r="GD71" s="1349"/>
      <c r="GE71" s="1349"/>
      <c r="GF71" s="1349"/>
    </row>
    <row r="72" spans="1:195" ht="6.75" customHeight="1">
      <c r="A72" s="2564"/>
      <c r="B72" s="2564"/>
      <c r="C72" s="2564"/>
      <c r="D72" s="2564"/>
      <c r="E72" s="2564"/>
      <c r="F72" s="2564"/>
      <c r="G72" s="2564"/>
      <c r="H72" s="2566"/>
      <c r="I72" s="2564"/>
      <c r="J72" s="2564"/>
      <c r="K72" s="2564"/>
      <c r="L72" s="2564"/>
      <c r="M72" s="2564"/>
      <c r="N72" s="2564"/>
      <c r="O72" s="2564"/>
      <c r="P72" s="2564"/>
      <c r="Q72" s="2564"/>
      <c r="R72" s="2564"/>
      <c r="S72" s="2564"/>
      <c r="T72" s="2570"/>
      <c r="U72" s="2566"/>
      <c r="V72" s="2564"/>
      <c r="W72" s="2564"/>
      <c r="X72" s="2564"/>
      <c r="Y72" s="2564"/>
      <c r="Z72" s="2564"/>
      <c r="AA72" s="2564"/>
      <c r="AB72" s="2564"/>
      <c r="AC72" s="2564"/>
      <c r="AD72" s="2564"/>
      <c r="AE72" s="2564"/>
      <c r="AF72" s="2564"/>
      <c r="AG72" s="2564"/>
      <c r="AH72" s="2564"/>
      <c r="AI72" s="2564"/>
      <c r="AJ72" s="2564"/>
      <c r="AK72" s="2571"/>
      <c r="AL72" s="2569"/>
      <c r="AM72" s="2564"/>
      <c r="AN72" s="3104"/>
      <c r="AO72" s="3104"/>
      <c r="AP72" s="3104"/>
      <c r="AQ72" s="3104"/>
      <c r="AR72" s="3104"/>
      <c r="AS72" s="3104"/>
      <c r="AT72" s="3104"/>
      <c r="AU72" s="2593"/>
      <c r="AV72" s="2593"/>
      <c r="AW72" s="2593"/>
      <c r="AX72" s="2593"/>
      <c r="AY72" s="2593"/>
      <c r="AZ72" s="2569"/>
      <c r="BA72" s="2569"/>
      <c r="BB72" s="2569"/>
      <c r="BC72" s="2564"/>
      <c r="BD72" s="3102"/>
      <c r="BE72" s="3102"/>
      <c r="BF72" s="3102"/>
      <c r="BG72" s="3102"/>
      <c r="BH72" s="3102"/>
      <c r="BI72" s="3102"/>
      <c r="BJ72" s="3102"/>
      <c r="BK72" s="3102"/>
      <c r="BL72" s="3102"/>
      <c r="BM72" s="3102"/>
      <c r="BN72" s="3102"/>
      <c r="BO72" s="3102"/>
      <c r="BP72" s="3102"/>
      <c r="BQ72" s="3102"/>
      <c r="BR72" s="3102"/>
      <c r="BS72" s="3102"/>
      <c r="BT72" s="3102"/>
      <c r="BU72" s="3102"/>
      <c r="BV72" s="3102"/>
      <c r="BW72" s="3102"/>
      <c r="BX72" s="3102"/>
      <c r="BY72" s="3102"/>
      <c r="BZ72" s="3102"/>
      <c r="CA72" s="3102"/>
      <c r="CB72" s="3102"/>
      <c r="CC72" s="3102"/>
      <c r="CD72" s="3102"/>
      <c r="CE72" s="3102"/>
      <c r="CF72" s="3102"/>
      <c r="CG72" s="3102"/>
      <c r="CH72" s="3102"/>
      <c r="CI72" s="3102"/>
      <c r="CJ72" s="3102"/>
      <c r="CK72" s="3102"/>
      <c r="CL72" s="3102"/>
      <c r="CM72" s="3102"/>
      <c r="CN72" s="3102"/>
      <c r="CO72" s="3102"/>
      <c r="CP72" s="3102"/>
      <c r="CQ72" s="3102"/>
      <c r="CR72" s="3102"/>
      <c r="CS72" s="3102"/>
      <c r="CT72" s="3102"/>
      <c r="CU72" s="3102"/>
      <c r="CV72" s="3102"/>
      <c r="CW72" s="3102"/>
      <c r="CX72" s="3102"/>
      <c r="CY72" s="3102"/>
      <c r="CZ72" s="3102"/>
      <c r="DA72" s="3102"/>
      <c r="DB72" s="3102"/>
      <c r="DC72" s="3102"/>
      <c r="DD72" s="3102"/>
      <c r="DE72" s="2567"/>
      <c r="DF72" s="1349"/>
      <c r="DG72" s="1349"/>
      <c r="DH72" s="1349"/>
      <c r="DI72" s="1349"/>
      <c r="DJ72" s="1349"/>
      <c r="DK72" s="1349"/>
      <c r="DL72" s="1349"/>
      <c r="DM72" s="1349"/>
      <c r="DN72" s="1349"/>
      <c r="DO72" s="1349"/>
      <c r="DP72" s="1349"/>
      <c r="DQ72" s="1349"/>
      <c r="DR72" s="1349"/>
      <c r="DS72" s="1349"/>
      <c r="DT72" s="1349"/>
      <c r="DU72" s="1349"/>
      <c r="DV72" s="1349"/>
      <c r="DW72" s="1349"/>
      <c r="DX72" s="1349"/>
      <c r="DY72" s="1349"/>
      <c r="DZ72" s="1349"/>
      <c r="EA72" s="1349"/>
      <c r="EB72" s="1349"/>
      <c r="EC72" s="1349"/>
      <c r="ED72" s="1349"/>
      <c r="EE72" s="1349"/>
      <c r="EF72" s="1349"/>
      <c r="EG72" s="1349"/>
      <c r="EH72" s="1349"/>
      <c r="EI72" s="1349"/>
      <c r="EJ72" s="1349"/>
      <c r="EK72" s="1349"/>
      <c r="EL72" s="1349"/>
      <c r="EM72" s="1349"/>
      <c r="EN72" s="1349"/>
      <c r="EO72" s="1349"/>
      <c r="EP72" s="1349"/>
      <c r="EQ72" s="1349"/>
      <c r="ER72" s="1349"/>
      <c r="ES72" s="1349"/>
      <c r="ET72" s="1349"/>
      <c r="EU72" s="1349"/>
      <c r="EV72" s="1349"/>
      <c r="EW72" s="1349"/>
      <c r="EX72" s="1349"/>
      <c r="EY72" s="1349"/>
      <c r="EZ72" s="1349"/>
      <c r="FA72" s="1349"/>
      <c r="FB72" s="1349"/>
      <c r="FC72" s="1349"/>
      <c r="FD72" s="1349"/>
      <c r="FE72" s="1349"/>
      <c r="FF72" s="1349"/>
      <c r="FG72" s="1349"/>
      <c r="FH72" s="1349"/>
      <c r="FI72" s="1349"/>
      <c r="FJ72" s="1349"/>
      <c r="FK72" s="1349"/>
      <c r="FL72" s="1349"/>
      <c r="FM72" s="1349"/>
      <c r="FN72" s="1349"/>
      <c r="FO72" s="1349"/>
      <c r="FP72" s="1349"/>
      <c r="FQ72" s="1349"/>
      <c r="FR72" s="1349"/>
      <c r="FS72" s="1349"/>
      <c r="FT72" s="1349"/>
      <c r="FU72" s="1349"/>
      <c r="FV72" s="1349"/>
      <c r="FW72" s="1349"/>
      <c r="FX72" s="1349"/>
      <c r="FY72" s="1349"/>
      <c r="FZ72" s="1349"/>
      <c r="GA72" s="1349"/>
      <c r="GB72" s="1349"/>
      <c r="GC72" s="1349"/>
      <c r="GD72" s="1349"/>
      <c r="GE72" s="1349"/>
      <c r="GF72" s="1349"/>
    </row>
    <row r="73" spans="1:195" ht="6.75" customHeight="1">
      <c r="A73" s="2564"/>
      <c r="B73" s="2564"/>
      <c r="C73" s="2564"/>
      <c r="D73" s="2564"/>
      <c r="E73" s="2564"/>
      <c r="F73" s="2564"/>
      <c r="G73" s="2564"/>
      <c r="H73" s="2566"/>
      <c r="I73" s="2564"/>
      <c r="J73" s="2564"/>
      <c r="K73" s="2564"/>
      <c r="L73" s="2564"/>
      <c r="M73" s="2564"/>
      <c r="N73" s="2564"/>
      <c r="O73" s="2564"/>
      <c r="P73" s="2564"/>
      <c r="Q73" s="2564"/>
      <c r="R73" s="2564"/>
      <c r="S73" s="2564"/>
      <c r="T73" s="2570"/>
      <c r="U73" s="2566"/>
      <c r="V73" s="2564"/>
      <c r="W73" s="2564"/>
      <c r="X73" s="2564"/>
      <c r="Y73" s="2564"/>
      <c r="Z73" s="2564"/>
      <c r="AA73" s="2564"/>
      <c r="AB73" s="2564"/>
      <c r="AC73" s="2564"/>
      <c r="AD73" s="2564"/>
      <c r="AE73" s="2564"/>
      <c r="AF73" s="2564"/>
      <c r="AG73" s="2564"/>
      <c r="AH73" s="2564"/>
      <c r="AI73" s="2564"/>
      <c r="AJ73" s="2564"/>
      <c r="AK73" s="2570"/>
      <c r="AL73" s="2566"/>
      <c r="AM73" s="2564"/>
      <c r="AN73" s="2574"/>
      <c r="AO73" s="2574"/>
      <c r="AP73" s="2574"/>
      <c r="AQ73" s="2574"/>
      <c r="AR73" s="2574"/>
      <c r="AS73" s="2574"/>
      <c r="AT73" s="2574"/>
      <c r="AU73" s="2595"/>
      <c r="AV73" s="2595"/>
      <c r="AW73" s="2595"/>
      <c r="AX73" s="2595"/>
      <c r="AY73" s="2595"/>
      <c r="AZ73" s="2566"/>
      <c r="BA73" s="2566"/>
      <c r="BB73" s="2566"/>
      <c r="BC73" s="2564"/>
      <c r="BD73" s="2594"/>
      <c r="BE73" s="2594"/>
      <c r="BF73" s="2594"/>
      <c r="BG73" s="2594"/>
      <c r="BH73" s="2594"/>
      <c r="BI73" s="2594"/>
      <c r="BJ73" s="2594"/>
      <c r="BK73" s="2594"/>
      <c r="BL73" s="2594"/>
      <c r="BM73" s="2594"/>
      <c r="BN73" s="2594"/>
      <c r="BO73" s="2594"/>
      <c r="BP73" s="2594"/>
      <c r="BQ73" s="2594"/>
      <c r="BR73" s="2594"/>
      <c r="BS73" s="2594"/>
      <c r="BT73" s="2594"/>
      <c r="BU73" s="2594"/>
      <c r="BV73" s="2594"/>
      <c r="BW73" s="2594"/>
      <c r="BX73" s="2594"/>
      <c r="BY73" s="2594"/>
      <c r="BZ73" s="2594"/>
      <c r="CA73" s="2594"/>
      <c r="CB73" s="2594"/>
      <c r="CC73" s="2594"/>
      <c r="CD73" s="2594"/>
      <c r="CE73" s="2594"/>
      <c r="CF73" s="2594"/>
      <c r="CG73" s="2594"/>
      <c r="CH73" s="2594"/>
      <c r="CI73" s="2594"/>
      <c r="CJ73" s="2594"/>
      <c r="CK73" s="2594"/>
      <c r="CL73" s="2594"/>
      <c r="CM73" s="2594"/>
      <c r="CN73" s="2594"/>
      <c r="CO73" s="2594"/>
      <c r="CP73" s="2594"/>
      <c r="CQ73" s="2594"/>
      <c r="CR73" s="2594"/>
      <c r="CS73" s="2594"/>
      <c r="CT73" s="2594"/>
      <c r="CU73" s="2594"/>
      <c r="CV73" s="2594"/>
      <c r="CW73" s="2594"/>
      <c r="CX73" s="2594"/>
      <c r="CY73" s="2594"/>
      <c r="CZ73" s="2594"/>
      <c r="DA73" s="2594"/>
      <c r="DB73" s="2594"/>
      <c r="DC73" s="2594"/>
      <c r="DD73" s="2594"/>
      <c r="DE73" s="2567"/>
      <c r="DF73" s="1349"/>
      <c r="DG73" s="1349"/>
      <c r="DH73" s="1349"/>
      <c r="DI73" s="1349"/>
      <c r="DJ73" s="1349"/>
      <c r="DK73" s="1349"/>
      <c r="DL73" s="1349"/>
      <c r="DM73" s="1349"/>
      <c r="DN73" s="1349"/>
      <c r="DO73" s="1349"/>
      <c r="DP73" s="1349"/>
      <c r="DQ73" s="1349"/>
      <c r="DR73" s="1349"/>
      <c r="DS73" s="1349"/>
      <c r="DT73" s="1349"/>
      <c r="DU73" s="1349"/>
      <c r="DV73" s="1349"/>
      <c r="DW73" s="1349"/>
      <c r="DX73" s="1349"/>
      <c r="DY73" s="1349"/>
      <c r="DZ73" s="1349"/>
      <c r="EA73" s="1349"/>
      <c r="EB73" s="1349"/>
      <c r="EC73" s="1349"/>
      <c r="ED73" s="1349"/>
      <c r="EE73" s="1349"/>
      <c r="EF73" s="1349"/>
      <c r="EG73" s="1349"/>
      <c r="EH73" s="1349"/>
      <c r="EI73" s="1349"/>
      <c r="EJ73" s="1349"/>
      <c r="EK73" s="1349"/>
      <c r="EL73" s="1349"/>
      <c r="EM73" s="1349"/>
      <c r="EN73" s="1349"/>
      <c r="EO73" s="1349"/>
      <c r="EP73" s="1349"/>
      <c r="EQ73" s="1349"/>
      <c r="ER73" s="1349"/>
      <c r="ES73" s="1349"/>
      <c r="ET73" s="1349"/>
      <c r="EU73" s="1349"/>
      <c r="EV73" s="1349"/>
      <c r="EW73" s="1349"/>
      <c r="EX73" s="1349"/>
      <c r="EY73" s="1349"/>
      <c r="EZ73" s="1349"/>
      <c r="FA73" s="1349"/>
      <c r="FB73" s="1349"/>
      <c r="FC73" s="1349"/>
      <c r="FD73" s="1349"/>
      <c r="FE73" s="1349"/>
      <c r="FF73" s="1349"/>
      <c r="FG73" s="1349"/>
      <c r="FH73" s="1349"/>
      <c r="FI73" s="1349"/>
      <c r="FJ73" s="1349"/>
      <c r="FK73" s="1349"/>
      <c r="FL73" s="1349"/>
      <c r="FM73" s="1349"/>
      <c r="FN73" s="1349"/>
      <c r="FO73" s="1349"/>
      <c r="FP73" s="1349"/>
      <c r="FQ73" s="1349"/>
      <c r="FR73" s="1349"/>
      <c r="FS73" s="1349"/>
      <c r="FT73" s="1349"/>
      <c r="FU73" s="1349"/>
      <c r="FV73" s="1349"/>
      <c r="FW73" s="1349"/>
      <c r="FX73" s="1349"/>
      <c r="FY73" s="1349"/>
      <c r="FZ73" s="1349"/>
      <c r="GA73" s="1349"/>
      <c r="GB73" s="1349"/>
      <c r="GC73" s="1349"/>
      <c r="GD73" s="1349"/>
      <c r="GE73" s="1349"/>
      <c r="GF73" s="1349"/>
    </row>
    <row r="74" spans="1:195" ht="6.75" customHeight="1">
      <c r="A74" s="2564"/>
      <c r="B74" s="2564"/>
      <c r="C74" s="2564"/>
      <c r="D74" s="2564"/>
      <c r="E74" s="2564"/>
      <c r="F74" s="2564"/>
      <c r="G74" s="2564"/>
      <c r="H74" s="2566"/>
      <c r="I74" s="2564"/>
      <c r="J74" s="2564"/>
      <c r="K74" s="2564"/>
      <c r="L74" s="2564"/>
      <c r="M74" s="2564"/>
      <c r="N74" s="2564"/>
      <c r="O74" s="2564"/>
      <c r="P74" s="2564"/>
      <c r="Q74" s="2564"/>
      <c r="R74" s="2564"/>
      <c r="S74" s="2564"/>
      <c r="T74" s="2570"/>
      <c r="U74" s="2566"/>
      <c r="V74" s="2564"/>
      <c r="W74" s="2564"/>
      <c r="X74" s="2564"/>
      <c r="Y74" s="2564"/>
      <c r="Z74" s="2564"/>
      <c r="AA74" s="2564"/>
      <c r="AB74" s="2564"/>
      <c r="AC74" s="2564"/>
      <c r="AD74" s="2564"/>
      <c r="AE74" s="2564"/>
      <c r="AF74" s="2564"/>
      <c r="AG74" s="2564"/>
      <c r="AH74" s="2564"/>
      <c r="AI74" s="2564"/>
      <c r="AJ74" s="2564"/>
      <c r="AK74" s="2570"/>
      <c r="AL74" s="2566"/>
      <c r="AM74" s="2564"/>
      <c r="AN74" s="2574"/>
      <c r="AO74" s="2574"/>
      <c r="AP74" s="2574"/>
      <c r="AQ74" s="2574"/>
      <c r="AR74" s="2574"/>
      <c r="AS74" s="2574"/>
      <c r="AT74" s="2574"/>
      <c r="AU74" s="2595"/>
      <c r="AV74" s="2595"/>
      <c r="AW74" s="2595"/>
      <c r="AX74" s="2595"/>
      <c r="AY74" s="2595"/>
      <c r="AZ74" s="2566"/>
      <c r="BA74" s="2566"/>
      <c r="BB74" s="2566"/>
      <c r="BC74" s="2564"/>
      <c r="BD74" s="3102" t="s">
        <v>278</v>
      </c>
      <c r="BE74" s="3102"/>
      <c r="BF74" s="3102"/>
      <c r="BG74" s="3102"/>
      <c r="BH74" s="3102"/>
      <c r="BI74" s="3102"/>
      <c r="BJ74" s="3102"/>
      <c r="BK74" s="3102"/>
      <c r="BL74" s="3102"/>
      <c r="BM74" s="3102"/>
      <c r="BN74" s="3102"/>
      <c r="BO74" s="3102"/>
      <c r="BP74" s="3102"/>
      <c r="BQ74" s="3102"/>
      <c r="BR74" s="3102"/>
      <c r="BS74" s="3102"/>
      <c r="BT74" s="3102"/>
      <c r="BU74" s="3102"/>
      <c r="BV74" s="3102"/>
      <c r="BW74" s="3102"/>
      <c r="BX74" s="3102"/>
      <c r="BY74" s="3102"/>
      <c r="BZ74" s="3102"/>
      <c r="CA74" s="3102"/>
      <c r="CB74" s="3102"/>
      <c r="CC74" s="3102"/>
      <c r="CD74" s="3102"/>
      <c r="CE74" s="3102"/>
      <c r="CF74" s="3102"/>
      <c r="CG74" s="3102"/>
      <c r="CH74" s="3102"/>
      <c r="CI74" s="3102"/>
      <c r="CJ74" s="3102"/>
      <c r="CK74" s="3102"/>
      <c r="CL74" s="3102"/>
      <c r="CM74" s="3102"/>
      <c r="CN74" s="3102"/>
      <c r="CO74" s="3102"/>
      <c r="CP74" s="3102"/>
      <c r="CQ74" s="3102"/>
      <c r="CR74" s="3102"/>
      <c r="CS74" s="3102"/>
      <c r="CT74" s="3102"/>
      <c r="CU74" s="3102"/>
      <c r="CV74" s="3102"/>
      <c r="CW74" s="3102"/>
      <c r="CX74" s="3102"/>
      <c r="CY74" s="3102"/>
      <c r="CZ74" s="3102"/>
      <c r="DA74" s="3102"/>
      <c r="DB74" s="3102"/>
      <c r="DC74" s="3102"/>
      <c r="DD74" s="3102"/>
      <c r="DE74" s="2567"/>
      <c r="DF74" s="1349"/>
      <c r="DG74" s="1349"/>
      <c r="DH74" s="1349"/>
      <c r="DI74" s="1349"/>
      <c r="DJ74" s="1349"/>
      <c r="DK74" s="1349"/>
      <c r="DL74" s="1349"/>
      <c r="DM74" s="1349"/>
      <c r="DN74" s="1349"/>
      <c r="DO74" s="1349"/>
      <c r="DP74" s="1349"/>
      <c r="DQ74" s="1349"/>
      <c r="DR74" s="1349"/>
      <c r="DS74" s="1349"/>
      <c r="DT74" s="1349"/>
      <c r="DU74" s="1349"/>
      <c r="DV74" s="1349"/>
      <c r="DW74" s="1349"/>
      <c r="DX74" s="1349"/>
      <c r="DY74" s="1349"/>
      <c r="DZ74" s="1349"/>
      <c r="EA74" s="1349"/>
      <c r="EB74" s="1349"/>
      <c r="EC74" s="1349"/>
      <c r="ED74" s="1349"/>
      <c r="EE74" s="1349"/>
      <c r="EF74" s="1349"/>
      <c r="EG74" s="1349"/>
      <c r="EH74" s="1349"/>
      <c r="EI74" s="1349"/>
      <c r="EJ74" s="1349"/>
      <c r="EK74" s="1349"/>
      <c r="EL74" s="1349"/>
      <c r="EM74" s="1349"/>
      <c r="EN74" s="1349"/>
      <c r="EO74" s="1349"/>
      <c r="EP74" s="1349"/>
      <c r="EQ74" s="1349"/>
      <c r="ER74" s="1349"/>
      <c r="ES74" s="1349"/>
      <c r="ET74" s="1349"/>
      <c r="EU74" s="1349"/>
      <c r="EV74" s="1349"/>
      <c r="EW74" s="1349"/>
      <c r="EX74" s="1349"/>
      <c r="EY74" s="1349"/>
      <c r="EZ74" s="1349"/>
      <c r="FA74" s="1349"/>
      <c r="FB74" s="1349"/>
      <c r="FC74" s="1349"/>
      <c r="FD74" s="1349"/>
      <c r="FE74" s="1349"/>
      <c r="FF74" s="1349"/>
      <c r="FG74" s="1349"/>
      <c r="FH74" s="1349"/>
      <c r="FI74" s="1349"/>
      <c r="FJ74" s="1349"/>
      <c r="FK74" s="1349"/>
      <c r="FL74" s="1349"/>
      <c r="FM74" s="1349"/>
      <c r="FN74" s="1349"/>
      <c r="FO74" s="1349"/>
      <c r="FP74" s="1349"/>
      <c r="FQ74" s="1349"/>
      <c r="FR74" s="1349"/>
      <c r="FS74" s="1349"/>
      <c r="FT74" s="1349"/>
      <c r="FU74" s="1349"/>
      <c r="FV74" s="1349"/>
      <c r="FW74" s="1349"/>
      <c r="FX74" s="1349"/>
      <c r="FY74" s="1349"/>
      <c r="FZ74" s="1349"/>
      <c r="GA74" s="1349"/>
      <c r="GB74" s="1349"/>
      <c r="GC74" s="1349"/>
      <c r="GD74" s="1349"/>
      <c r="GE74" s="1349"/>
      <c r="GF74" s="1349"/>
    </row>
    <row r="75" spans="1:195" ht="6.75" customHeight="1">
      <c r="A75" s="2564"/>
      <c r="B75" s="2564"/>
      <c r="C75" s="2564"/>
      <c r="D75" s="2564"/>
      <c r="E75" s="2564"/>
      <c r="F75" s="2564"/>
      <c r="G75" s="2564"/>
      <c r="H75" s="2566"/>
      <c r="I75" s="2564"/>
      <c r="J75" s="2564"/>
      <c r="K75" s="2564"/>
      <c r="L75" s="2564"/>
      <c r="M75" s="2564"/>
      <c r="N75" s="2564"/>
      <c r="O75" s="2564"/>
      <c r="P75" s="2564"/>
      <c r="Q75" s="2564"/>
      <c r="R75" s="2564"/>
      <c r="S75" s="2564"/>
      <c r="T75" s="2570"/>
      <c r="U75" s="2566"/>
      <c r="V75" s="2564"/>
      <c r="W75" s="2564"/>
      <c r="X75" s="2564"/>
      <c r="Y75" s="2564"/>
      <c r="Z75" s="2564"/>
      <c r="AA75" s="2564"/>
      <c r="AB75" s="2564"/>
      <c r="AC75" s="2564"/>
      <c r="AD75" s="2564"/>
      <c r="AE75" s="2564"/>
      <c r="AF75" s="2564"/>
      <c r="AG75" s="2564"/>
      <c r="AH75" s="2564"/>
      <c r="AI75" s="2564"/>
      <c r="AJ75" s="2564"/>
      <c r="AK75" s="2570"/>
      <c r="AL75" s="2566"/>
      <c r="AM75" s="2564"/>
      <c r="AN75" s="2574"/>
      <c r="AO75" s="2574"/>
      <c r="AP75" s="2574"/>
      <c r="AQ75" s="2574"/>
      <c r="AR75" s="2574"/>
      <c r="AS75" s="2574"/>
      <c r="AT75" s="2574"/>
      <c r="AU75" s="2595"/>
      <c r="AV75" s="2595"/>
      <c r="AW75" s="2595"/>
      <c r="AX75" s="2595"/>
      <c r="AY75" s="2595"/>
      <c r="AZ75" s="2566"/>
      <c r="BA75" s="2566"/>
      <c r="BB75" s="2566"/>
      <c r="BC75" s="2564"/>
      <c r="BD75" s="3102"/>
      <c r="BE75" s="3102"/>
      <c r="BF75" s="3102"/>
      <c r="BG75" s="3102"/>
      <c r="BH75" s="3102"/>
      <c r="BI75" s="3102"/>
      <c r="BJ75" s="3102"/>
      <c r="BK75" s="3102"/>
      <c r="BL75" s="3102"/>
      <c r="BM75" s="3102"/>
      <c r="BN75" s="3102"/>
      <c r="BO75" s="3102"/>
      <c r="BP75" s="3102"/>
      <c r="BQ75" s="3102"/>
      <c r="BR75" s="3102"/>
      <c r="BS75" s="3102"/>
      <c r="BT75" s="3102"/>
      <c r="BU75" s="3102"/>
      <c r="BV75" s="3102"/>
      <c r="BW75" s="3102"/>
      <c r="BX75" s="3102"/>
      <c r="BY75" s="3102"/>
      <c r="BZ75" s="3102"/>
      <c r="CA75" s="3102"/>
      <c r="CB75" s="3102"/>
      <c r="CC75" s="3102"/>
      <c r="CD75" s="3102"/>
      <c r="CE75" s="3102"/>
      <c r="CF75" s="3102"/>
      <c r="CG75" s="3102"/>
      <c r="CH75" s="3102"/>
      <c r="CI75" s="3102"/>
      <c r="CJ75" s="3102"/>
      <c r="CK75" s="3102"/>
      <c r="CL75" s="3102"/>
      <c r="CM75" s="3102"/>
      <c r="CN75" s="3102"/>
      <c r="CO75" s="3102"/>
      <c r="CP75" s="3102"/>
      <c r="CQ75" s="3102"/>
      <c r="CR75" s="3102"/>
      <c r="CS75" s="3102"/>
      <c r="CT75" s="3102"/>
      <c r="CU75" s="3102"/>
      <c r="CV75" s="3102"/>
      <c r="CW75" s="3102"/>
      <c r="CX75" s="3102"/>
      <c r="CY75" s="3102"/>
      <c r="CZ75" s="3102"/>
      <c r="DA75" s="3102"/>
      <c r="DB75" s="3102"/>
      <c r="DC75" s="3102"/>
      <c r="DD75" s="3102"/>
      <c r="DE75" s="2567"/>
      <c r="DF75" s="1349"/>
      <c r="DG75" s="1349"/>
      <c r="DH75" s="1349"/>
      <c r="DI75" s="1349"/>
      <c r="DJ75" s="1349"/>
      <c r="DK75" s="1349"/>
      <c r="DL75" s="1349"/>
      <c r="DM75" s="1349"/>
      <c r="DN75" s="1349"/>
      <c r="DO75" s="1349"/>
      <c r="DP75" s="1349"/>
      <c r="DQ75" s="1349"/>
      <c r="DR75" s="1349"/>
      <c r="DS75" s="1349"/>
      <c r="DT75" s="1349"/>
      <c r="DU75" s="1349"/>
      <c r="DV75" s="1349"/>
      <c r="DW75" s="1349"/>
      <c r="DX75" s="1349"/>
      <c r="DY75" s="1349"/>
      <c r="DZ75" s="1349"/>
      <c r="EA75" s="1349"/>
      <c r="EB75" s="1349"/>
      <c r="EC75" s="1349"/>
      <c r="ED75" s="1349"/>
      <c r="EE75" s="1349"/>
      <c r="EF75" s="1349"/>
      <c r="EG75" s="1349"/>
      <c r="EH75" s="1349"/>
      <c r="EI75" s="1349"/>
      <c r="EJ75" s="1349"/>
      <c r="EK75" s="1349"/>
      <c r="EL75" s="1349"/>
      <c r="EM75" s="1349"/>
      <c r="EN75" s="1349"/>
      <c r="EO75" s="1349"/>
      <c r="EP75" s="1349"/>
      <c r="EQ75" s="1349"/>
      <c r="ER75" s="1349"/>
      <c r="ES75" s="1349"/>
      <c r="ET75" s="1349"/>
      <c r="EU75" s="1349"/>
      <c r="EV75" s="1349"/>
      <c r="EW75" s="1349"/>
      <c r="EX75" s="1349"/>
      <c r="EY75" s="1349"/>
      <c r="EZ75" s="1349"/>
      <c r="FA75" s="1349"/>
      <c r="FB75" s="1349"/>
      <c r="FC75" s="1349"/>
      <c r="FD75" s="1349"/>
      <c r="FE75" s="1349"/>
      <c r="FF75" s="1349"/>
      <c r="FG75" s="1349"/>
      <c r="FH75" s="1349"/>
      <c r="FI75" s="1349"/>
      <c r="FJ75" s="1349"/>
      <c r="FK75" s="1349"/>
      <c r="FL75" s="1349"/>
      <c r="FM75" s="1349"/>
      <c r="FN75" s="1349"/>
      <c r="FO75" s="1349"/>
      <c r="FP75" s="1349"/>
      <c r="FQ75" s="1349"/>
      <c r="FR75" s="1349"/>
      <c r="FS75" s="1349"/>
      <c r="FT75" s="1349"/>
      <c r="FU75" s="1349"/>
      <c r="FV75" s="1349"/>
      <c r="FW75" s="1349"/>
      <c r="FX75" s="1349"/>
      <c r="FY75" s="1349"/>
      <c r="FZ75" s="1349"/>
      <c r="GA75" s="1349"/>
      <c r="GB75" s="1349"/>
      <c r="GC75" s="1349"/>
      <c r="GD75" s="1349"/>
      <c r="GE75" s="1349"/>
      <c r="GF75" s="1349"/>
    </row>
    <row r="76" spans="1:195" ht="6.75" customHeight="1">
      <c r="A76" s="2564"/>
      <c r="B76" s="2564"/>
      <c r="C76" s="2564"/>
      <c r="D76" s="2564"/>
      <c r="E76" s="2564"/>
      <c r="F76" s="2564"/>
      <c r="G76" s="2564"/>
      <c r="H76" s="2566"/>
      <c r="I76" s="2564"/>
      <c r="J76" s="2564"/>
      <c r="K76" s="2564"/>
      <c r="L76" s="2564"/>
      <c r="M76" s="2564"/>
      <c r="N76" s="2564"/>
      <c r="O76" s="2564"/>
      <c r="P76" s="2564"/>
      <c r="Q76" s="2564"/>
      <c r="R76" s="2564"/>
      <c r="S76" s="2564"/>
      <c r="T76" s="2570"/>
      <c r="U76" s="2566"/>
      <c r="V76" s="2564"/>
      <c r="W76" s="2564"/>
      <c r="X76" s="2564"/>
      <c r="Y76" s="2564"/>
      <c r="Z76" s="2564"/>
      <c r="AA76" s="2564"/>
      <c r="AB76" s="2564"/>
      <c r="AC76" s="2564"/>
      <c r="AD76" s="2564"/>
      <c r="AE76" s="2564"/>
      <c r="AF76" s="2564"/>
      <c r="AG76" s="2564"/>
      <c r="AH76" s="2564"/>
      <c r="AI76" s="2564"/>
      <c r="AJ76" s="2564"/>
      <c r="AK76" s="2570"/>
      <c r="AL76" s="2566"/>
      <c r="AM76" s="2564"/>
      <c r="AN76" s="2574"/>
      <c r="AO76" s="2574"/>
      <c r="AP76" s="2574"/>
      <c r="AQ76" s="2574"/>
      <c r="AR76" s="2574"/>
      <c r="AS76" s="2574"/>
      <c r="AT76" s="2574"/>
      <c r="AU76" s="2591"/>
      <c r="AV76" s="2595"/>
      <c r="AW76" s="2595"/>
      <c r="AX76" s="2595"/>
      <c r="AY76" s="2595"/>
      <c r="AZ76" s="2566"/>
      <c r="BA76" s="2566"/>
      <c r="BB76" s="2566"/>
      <c r="BC76" s="2564"/>
      <c r="BD76" s="2594"/>
      <c r="BE76" s="2594"/>
      <c r="BF76" s="2594"/>
      <c r="BG76" s="2594"/>
      <c r="BH76" s="2594"/>
      <c r="BI76" s="2594"/>
      <c r="BJ76" s="2594"/>
      <c r="BK76" s="2594"/>
      <c r="BL76" s="2594"/>
      <c r="BM76" s="2594"/>
      <c r="BN76" s="2594"/>
      <c r="BO76" s="2594"/>
      <c r="BP76" s="2594"/>
      <c r="BQ76" s="2594"/>
      <c r="BR76" s="2594"/>
      <c r="BS76" s="2594"/>
      <c r="BT76" s="2594"/>
      <c r="BU76" s="2594"/>
      <c r="BV76" s="2594"/>
      <c r="BW76" s="2594"/>
      <c r="BX76" s="2594"/>
      <c r="BY76" s="2594"/>
      <c r="BZ76" s="2594"/>
      <c r="CA76" s="2594"/>
      <c r="CB76" s="2594"/>
      <c r="CC76" s="2594"/>
      <c r="CD76" s="2594"/>
      <c r="CE76" s="2594"/>
      <c r="CF76" s="2594"/>
      <c r="CG76" s="2594"/>
      <c r="CH76" s="2594"/>
      <c r="CI76" s="2594"/>
      <c r="CJ76" s="2594"/>
      <c r="CK76" s="2594"/>
      <c r="CL76" s="2594"/>
      <c r="CM76" s="2594"/>
      <c r="CN76" s="2594"/>
      <c r="CO76" s="2594"/>
      <c r="CP76" s="2594"/>
      <c r="CQ76" s="2594"/>
      <c r="CR76" s="2594"/>
      <c r="CS76" s="2594"/>
      <c r="CT76" s="2594"/>
      <c r="CU76" s="2594"/>
      <c r="CV76" s="2594"/>
      <c r="CW76" s="2594"/>
      <c r="CX76" s="2594"/>
      <c r="CY76" s="2594"/>
      <c r="CZ76" s="2594"/>
      <c r="DA76" s="2594"/>
      <c r="DB76" s="2594"/>
      <c r="DC76" s="2594"/>
      <c r="DD76" s="2594"/>
      <c r="DE76" s="2567"/>
    </row>
    <row r="77" spans="1:195" ht="6.75" customHeight="1">
      <c r="A77" s="2564"/>
      <c r="B77" s="2564"/>
      <c r="C77" s="2564"/>
      <c r="D77" s="2564"/>
      <c r="E77" s="2564"/>
      <c r="F77" s="2564"/>
      <c r="G77" s="2564"/>
      <c r="H77" s="2566"/>
      <c r="I77" s="2564"/>
      <c r="J77" s="2564"/>
      <c r="K77" s="2564"/>
      <c r="L77" s="2564"/>
      <c r="M77" s="2564"/>
      <c r="N77" s="2564"/>
      <c r="O77" s="2564"/>
      <c r="P77" s="2564"/>
      <c r="Q77" s="2564"/>
      <c r="R77" s="2564"/>
      <c r="S77" s="2564"/>
      <c r="T77" s="2570"/>
      <c r="U77" s="2566"/>
      <c r="V77" s="2564"/>
      <c r="W77" s="2564"/>
      <c r="X77" s="2564"/>
      <c r="Y77" s="2564"/>
      <c r="Z77" s="2564"/>
      <c r="AA77" s="2564"/>
      <c r="AB77" s="2564"/>
      <c r="AC77" s="2564"/>
      <c r="AD77" s="2564"/>
      <c r="AE77" s="2564"/>
      <c r="AF77" s="2564"/>
      <c r="AG77" s="2564"/>
      <c r="AH77" s="2564"/>
      <c r="AI77" s="2564"/>
      <c r="AJ77" s="2564"/>
      <c r="AK77" s="2570"/>
      <c r="AL77" s="2566"/>
      <c r="AM77" s="2564"/>
      <c r="AN77" s="3102" t="s">
        <v>277</v>
      </c>
      <c r="AO77" s="3102"/>
      <c r="AP77" s="3102"/>
      <c r="AQ77" s="3102"/>
      <c r="AR77" s="3102"/>
      <c r="AS77" s="3102"/>
      <c r="AT77" s="3102"/>
      <c r="AU77" s="3102"/>
      <c r="AV77" s="3102"/>
      <c r="AW77" s="3102"/>
      <c r="AX77" s="3102"/>
      <c r="AY77" s="3102"/>
      <c r="AZ77" s="3102"/>
      <c r="BA77" s="3102"/>
      <c r="BB77" s="3102"/>
      <c r="BC77" s="3102"/>
      <c r="BD77" s="2594"/>
      <c r="BE77" s="2594"/>
      <c r="BF77" s="2594"/>
      <c r="BG77" s="2594"/>
      <c r="BH77" s="2594"/>
      <c r="BI77" s="2594"/>
      <c r="BJ77" s="2594"/>
      <c r="BK77" s="2594"/>
      <c r="BL77" s="2594"/>
      <c r="BM77" s="2594"/>
      <c r="BN77" s="2594"/>
      <c r="BO77" s="2594"/>
      <c r="BP77" s="2594"/>
      <c r="BQ77" s="2594"/>
      <c r="BR77" s="2594"/>
      <c r="BS77" s="2594"/>
      <c r="BT77" s="2594"/>
      <c r="BU77" s="2594"/>
      <c r="BV77" s="2594"/>
      <c r="BW77" s="2594"/>
      <c r="BX77" s="2594"/>
      <c r="BY77" s="2594"/>
      <c r="BZ77" s="2594"/>
      <c r="CA77" s="2594"/>
      <c r="CB77" s="2594"/>
      <c r="CC77" s="2594"/>
      <c r="CD77" s="2594"/>
      <c r="CE77" s="2594"/>
      <c r="CF77" s="2594"/>
      <c r="CG77" s="2594"/>
      <c r="CH77" s="2594"/>
      <c r="CI77" s="2594"/>
      <c r="CJ77" s="2594"/>
      <c r="CK77" s="2594"/>
      <c r="CL77" s="2594"/>
      <c r="CM77" s="2594"/>
      <c r="CN77" s="2594"/>
      <c r="CO77" s="2594"/>
      <c r="CP77" s="2594"/>
      <c r="CQ77" s="2594"/>
      <c r="CR77" s="2594"/>
      <c r="CS77" s="2594"/>
      <c r="CT77" s="2594"/>
      <c r="CU77" s="2594"/>
      <c r="CV77" s="2594"/>
      <c r="CW77" s="2594"/>
      <c r="CX77" s="2594"/>
      <c r="CY77" s="2594"/>
      <c r="CZ77" s="2594"/>
      <c r="DA77" s="2594"/>
      <c r="DB77" s="2594"/>
      <c r="DC77" s="2594"/>
      <c r="DD77" s="2594"/>
      <c r="DE77" s="2567"/>
      <c r="DF77" s="1349"/>
      <c r="DG77" s="1349"/>
      <c r="DH77" s="1349"/>
      <c r="DI77" s="1349"/>
      <c r="DJ77" s="1349"/>
      <c r="DK77" s="1349"/>
      <c r="DL77" s="1349"/>
      <c r="DM77" s="1349"/>
      <c r="DN77" s="1349"/>
      <c r="DO77" s="1349"/>
      <c r="DP77" s="1349"/>
      <c r="DQ77" s="1349"/>
      <c r="DR77" s="1349"/>
      <c r="DS77" s="1349"/>
      <c r="DT77" s="1349"/>
      <c r="DU77" s="1349"/>
      <c r="DV77" s="1349"/>
      <c r="DW77" s="1349"/>
      <c r="DX77" s="1349"/>
      <c r="DY77" s="1349"/>
      <c r="DZ77" s="1349"/>
      <c r="EA77" s="1349"/>
      <c r="EB77" s="1349"/>
      <c r="EC77" s="1349"/>
      <c r="ED77" s="1349"/>
      <c r="EE77" s="1349"/>
      <c r="EF77" s="1349"/>
      <c r="EG77" s="1349"/>
      <c r="EH77" s="1349"/>
      <c r="EI77" s="1349"/>
      <c r="EJ77" s="1349"/>
      <c r="EK77" s="1349"/>
      <c r="EL77" s="1349"/>
      <c r="EM77" s="1349"/>
      <c r="EN77" s="1349"/>
      <c r="EO77" s="1349"/>
      <c r="EP77" s="1349"/>
      <c r="EQ77" s="1349"/>
      <c r="ER77" s="1349"/>
      <c r="ES77" s="1349"/>
      <c r="ET77" s="1349"/>
      <c r="EU77" s="1349"/>
      <c r="EV77" s="1349"/>
      <c r="EW77" s="1349"/>
      <c r="EX77" s="1349"/>
      <c r="EY77" s="1349"/>
      <c r="EZ77" s="1349"/>
      <c r="FA77" s="1349"/>
      <c r="FB77" s="1349"/>
      <c r="FC77" s="1349"/>
      <c r="FD77" s="1349"/>
      <c r="FE77" s="1349"/>
      <c r="FF77" s="1349"/>
      <c r="FG77" s="1349"/>
      <c r="FH77" s="1349"/>
      <c r="FI77" s="1349"/>
      <c r="FJ77" s="1349"/>
      <c r="FK77" s="1349"/>
      <c r="FL77" s="1349"/>
      <c r="FM77" s="1349"/>
      <c r="FN77" s="1349"/>
      <c r="FO77" s="1349"/>
      <c r="FP77" s="1349"/>
      <c r="FQ77" s="1349"/>
      <c r="FR77" s="1349"/>
      <c r="FS77" s="1349"/>
      <c r="FT77" s="1349"/>
      <c r="FU77" s="1349"/>
      <c r="FV77" s="1349"/>
      <c r="FW77" s="1349"/>
      <c r="FX77" s="1349"/>
      <c r="FY77" s="1349"/>
      <c r="FZ77" s="1349"/>
      <c r="GA77" s="1349"/>
      <c r="GB77" s="1349"/>
      <c r="GC77" s="1349"/>
      <c r="GD77" s="1349"/>
      <c r="GE77" s="1349"/>
      <c r="GF77" s="1349"/>
      <c r="GG77" s="1349"/>
      <c r="GH77" s="1349"/>
      <c r="GI77" s="1349"/>
      <c r="GJ77" s="1349"/>
      <c r="GK77" s="1349"/>
      <c r="GL77" s="1349"/>
      <c r="GM77" s="1349"/>
    </row>
    <row r="78" spans="1:195" ht="6.75" customHeight="1">
      <c r="A78" s="2564"/>
      <c r="B78" s="2564"/>
      <c r="C78" s="2564"/>
      <c r="D78" s="2564"/>
      <c r="E78" s="2564"/>
      <c r="F78" s="2564"/>
      <c r="G78" s="2564"/>
      <c r="H78" s="2566"/>
      <c r="I78" s="2564"/>
      <c r="J78" s="2564"/>
      <c r="K78" s="2564"/>
      <c r="L78" s="2564"/>
      <c r="M78" s="2564"/>
      <c r="N78" s="2564"/>
      <c r="O78" s="2564"/>
      <c r="P78" s="2564"/>
      <c r="Q78" s="2564"/>
      <c r="R78" s="2564"/>
      <c r="S78" s="2564"/>
      <c r="T78" s="2570"/>
      <c r="U78" s="2566"/>
      <c r="V78" s="2564"/>
      <c r="W78" s="2564"/>
      <c r="X78" s="2564"/>
      <c r="Y78" s="2564"/>
      <c r="Z78" s="2564"/>
      <c r="AA78" s="2564"/>
      <c r="AB78" s="2564"/>
      <c r="AC78" s="2564"/>
      <c r="AD78" s="2564"/>
      <c r="AE78" s="2564"/>
      <c r="AF78" s="2564"/>
      <c r="AG78" s="2564"/>
      <c r="AH78" s="2564"/>
      <c r="AI78" s="2564"/>
      <c r="AJ78" s="2564"/>
      <c r="AK78" s="2571"/>
      <c r="AL78" s="2569"/>
      <c r="AM78" s="2564"/>
      <c r="AN78" s="3102"/>
      <c r="AO78" s="3102"/>
      <c r="AP78" s="3102"/>
      <c r="AQ78" s="3102"/>
      <c r="AR78" s="3102"/>
      <c r="AS78" s="3102"/>
      <c r="AT78" s="3102"/>
      <c r="AU78" s="3102"/>
      <c r="AV78" s="3102"/>
      <c r="AW78" s="3102"/>
      <c r="AX78" s="3102"/>
      <c r="AY78" s="3102"/>
      <c r="AZ78" s="3102"/>
      <c r="BA78" s="3102"/>
      <c r="BB78" s="3102"/>
      <c r="BC78" s="3102"/>
      <c r="BD78" s="2594"/>
      <c r="BE78" s="2594"/>
      <c r="BF78" s="2594"/>
      <c r="BG78" s="2594"/>
      <c r="BH78" s="2594"/>
      <c r="BI78" s="2594"/>
      <c r="BJ78" s="2594"/>
      <c r="BK78" s="2594"/>
      <c r="BL78" s="2594"/>
      <c r="BM78" s="2594"/>
      <c r="BN78" s="2594"/>
      <c r="BO78" s="2594"/>
      <c r="BP78" s="2594"/>
      <c r="BQ78" s="2594"/>
      <c r="BR78" s="2594"/>
      <c r="BS78" s="2594"/>
      <c r="BT78" s="2594"/>
      <c r="BU78" s="2594"/>
      <c r="BV78" s="2594"/>
      <c r="BW78" s="2594"/>
      <c r="BX78" s="2594"/>
      <c r="BY78" s="2594"/>
      <c r="BZ78" s="2594"/>
      <c r="CA78" s="2594"/>
      <c r="CB78" s="2594"/>
      <c r="CC78" s="2594"/>
      <c r="CD78" s="2594"/>
      <c r="CE78" s="2594"/>
      <c r="CF78" s="2594"/>
      <c r="CG78" s="2594"/>
      <c r="CH78" s="2594"/>
      <c r="CI78" s="2594"/>
      <c r="CJ78" s="2594"/>
      <c r="CK78" s="2594"/>
      <c r="CL78" s="2594"/>
      <c r="CM78" s="2594"/>
      <c r="CN78" s="2594"/>
      <c r="CO78" s="2594"/>
      <c r="CP78" s="2594"/>
      <c r="CQ78" s="2594"/>
      <c r="CR78" s="2594"/>
      <c r="CS78" s="2594"/>
      <c r="CT78" s="2594"/>
      <c r="CU78" s="2594"/>
      <c r="CV78" s="2594"/>
      <c r="CW78" s="2594"/>
      <c r="CX78" s="2594"/>
      <c r="CY78" s="2594"/>
      <c r="CZ78" s="2594"/>
      <c r="DA78" s="2594"/>
      <c r="DB78" s="2594"/>
      <c r="DC78" s="2594"/>
      <c r="DD78" s="2594"/>
      <c r="DE78" s="2567"/>
      <c r="DF78" s="1349"/>
      <c r="DG78" s="1349"/>
      <c r="DH78" s="1349"/>
      <c r="DI78" s="1349"/>
      <c r="DJ78" s="1349"/>
      <c r="DK78" s="1349"/>
      <c r="DL78" s="1349"/>
      <c r="DM78" s="1349"/>
      <c r="DN78" s="1349"/>
      <c r="DO78" s="1349"/>
      <c r="DP78" s="1349"/>
      <c r="DQ78" s="1349"/>
      <c r="DR78" s="1349"/>
      <c r="DS78" s="1349"/>
      <c r="DT78" s="1349"/>
      <c r="DU78" s="1349"/>
      <c r="DV78" s="1349"/>
      <c r="DW78" s="1349"/>
      <c r="DX78" s="1349"/>
      <c r="DY78" s="1349"/>
      <c r="DZ78" s="1349"/>
      <c r="EA78" s="1349"/>
      <c r="EB78" s="1349"/>
      <c r="EC78" s="1349"/>
      <c r="ED78" s="1349"/>
      <c r="EE78" s="1349"/>
      <c r="EF78" s="1349"/>
      <c r="EG78" s="1349"/>
      <c r="EH78" s="1349"/>
      <c r="EI78" s="1349"/>
      <c r="EJ78" s="1349"/>
      <c r="EK78" s="1349"/>
      <c r="EL78" s="1349"/>
      <c r="EM78" s="1349"/>
      <c r="EN78" s="1349"/>
      <c r="EO78" s="1349"/>
      <c r="EP78" s="1349"/>
      <c r="EQ78" s="1349"/>
      <c r="ER78" s="1349"/>
      <c r="ES78" s="1349"/>
      <c r="ET78" s="1349"/>
      <c r="EU78" s="1349"/>
      <c r="EV78" s="1349"/>
      <c r="EW78" s="1349"/>
      <c r="EX78" s="1349"/>
      <c r="EY78" s="1349"/>
      <c r="EZ78" s="1349"/>
      <c r="FA78" s="1349"/>
      <c r="FB78" s="1349"/>
      <c r="FC78" s="1349"/>
      <c r="FD78" s="1349"/>
      <c r="FE78" s="1349"/>
      <c r="FF78" s="1349"/>
      <c r="FG78" s="1349"/>
      <c r="FH78" s="1349"/>
      <c r="FI78" s="1349"/>
      <c r="FJ78" s="1349"/>
      <c r="FK78" s="1349"/>
      <c r="FL78" s="1349"/>
      <c r="FM78" s="1349"/>
      <c r="FN78" s="1349"/>
      <c r="FO78" s="1349"/>
      <c r="FP78" s="1349"/>
      <c r="FQ78" s="1349"/>
      <c r="FR78" s="1349"/>
      <c r="FS78" s="1349"/>
      <c r="FT78" s="1349"/>
      <c r="FU78" s="1349"/>
      <c r="FV78" s="1349"/>
      <c r="FW78" s="1349"/>
      <c r="FX78" s="1349"/>
      <c r="FY78" s="1349"/>
      <c r="FZ78" s="1349"/>
      <c r="GA78" s="1349"/>
      <c r="GB78" s="1349"/>
      <c r="GC78" s="1349"/>
      <c r="GD78" s="1349"/>
      <c r="GE78" s="1349"/>
      <c r="GF78" s="1349"/>
      <c r="GG78" s="1349"/>
      <c r="GH78" s="1349"/>
      <c r="GI78" s="1349"/>
      <c r="GJ78" s="1349"/>
      <c r="GK78" s="1349"/>
      <c r="GL78" s="1349"/>
      <c r="GM78" s="1349"/>
    </row>
    <row r="79" spans="1:195" ht="6.75" customHeight="1">
      <c r="A79" s="2564"/>
      <c r="B79" s="2564"/>
      <c r="C79" s="2564"/>
      <c r="D79" s="2564"/>
      <c r="E79" s="2564"/>
      <c r="F79" s="2564"/>
      <c r="G79" s="2564"/>
      <c r="H79" s="2566"/>
      <c r="I79" s="2564"/>
      <c r="J79" s="2564"/>
      <c r="K79" s="2564"/>
      <c r="L79" s="2564"/>
      <c r="M79" s="2564"/>
      <c r="N79" s="2564"/>
      <c r="O79" s="2564"/>
      <c r="P79" s="2564"/>
      <c r="Q79" s="2564"/>
      <c r="R79" s="2564"/>
      <c r="S79" s="2564"/>
      <c r="T79" s="2570"/>
      <c r="U79" s="2566"/>
      <c r="V79" s="2564"/>
      <c r="W79" s="2564"/>
      <c r="X79" s="2564"/>
      <c r="Y79" s="2564"/>
      <c r="Z79" s="2564"/>
      <c r="AA79" s="2564"/>
      <c r="AB79" s="2564"/>
      <c r="AC79" s="2564"/>
      <c r="AD79" s="2564"/>
      <c r="AE79" s="2564"/>
      <c r="AF79" s="2564"/>
      <c r="AG79" s="2564"/>
      <c r="AH79" s="2564"/>
      <c r="AI79" s="2564"/>
      <c r="AJ79" s="2564"/>
      <c r="AK79" s="2570"/>
      <c r="AL79" s="2566"/>
      <c r="AM79" s="2564"/>
      <c r="AN79" s="2591"/>
      <c r="AO79" s="2591"/>
      <c r="AP79" s="2591"/>
      <c r="AQ79" s="2591"/>
      <c r="AR79" s="2591"/>
      <c r="AS79" s="2591"/>
      <c r="AT79" s="2591"/>
      <c r="AU79" s="2591"/>
      <c r="AV79" s="2591"/>
      <c r="AW79" s="2591"/>
      <c r="AX79" s="2591"/>
      <c r="AY79" s="2591"/>
      <c r="AZ79" s="2566"/>
      <c r="BA79" s="2566"/>
      <c r="BB79" s="2566"/>
      <c r="BC79" s="2564"/>
      <c r="BD79" s="2591"/>
      <c r="BE79" s="2591"/>
      <c r="BF79" s="2591"/>
      <c r="BG79" s="2591"/>
      <c r="BH79" s="2591"/>
      <c r="BI79" s="2591"/>
      <c r="BJ79" s="2591"/>
      <c r="BK79" s="2591"/>
      <c r="BL79" s="2591"/>
      <c r="BM79" s="2591"/>
      <c r="BN79" s="2591"/>
      <c r="BO79" s="2591"/>
      <c r="BP79" s="2591"/>
      <c r="BQ79" s="2591"/>
      <c r="BR79" s="2591"/>
      <c r="BS79" s="2591"/>
      <c r="BT79" s="2591"/>
      <c r="BU79" s="2591"/>
      <c r="BV79" s="2591"/>
      <c r="BW79" s="2591"/>
      <c r="BX79" s="2591"/>
      <c r="BY79" s="2591"/>
      <c r="BZ79" s="2591"/>
      <c r="CA79" s="2591"/>
      <c r="CB79" s="2591"/>
      <c r="CC79" s="2591"/>
      <c r="CD79" s="2591"/>
      <c r="CE79" s="2591"/>
      <c r="CF79" s="2591"/>
      <c r="CG79" s="2591"/>
      <c r="CH79" s="2591"/>
      <c r="CI79" s="2591"/>
      <c r="CJ79" s="2591"/>
      <c r="CK79" s="2591"/>
      <c r="CL79" s="2591"/>
      <c r="CM79" s="2591"/>
      <c r="CN79" s="2591"/>
      <c r="CO79" s="2591"/>
      <c r="CP79" s="2591"/>
      <c r="CQ79" s="2591"/>
      <c r="CR79" s="2591"/>
      <c r="CS79" s="2591"/>
      <c r="CT79" s="2591"/>
      <c r="CU79" s="2591"/>
      <c r="CV79" s="2591"/>
      <c r="CW79" s="2591"/>
      <c r="CX79" s="2591"/>
      <c r="CY79" s="2591"/>
      <c r="CZ79" s="2591"/>
      <c r="DA79" s="2591"/>
      <c r="DB79" s="2591"/>
      <c r="DC79" s="2567"/>
      <c r="DD79" s="2567"/>
      <c r="DE79" s="2567"/>
      <c r="DF79" s="1349"/>
      <c r="DG79" s="1349"/>
      <c r="DH79" s="1349"/>
      <c r="DI79" s="1349"/>
      <c r="DJ79" s="1349"/>
      <c r="DK79" s="1349"/>
      <c r="DL79" s="1349"/>
      <c r="DM79" s="1349"/>
      <c r="DN79" s="1349"/>
      <c r="DO79" s="1349"/>
      <c r="DP79" s="1349"/>
      <c r="DQ79" s="1349"/>
      <c r="DR79" s="1349"/>
      <c r="DS79" s="1349"/>
      <c r="DT79" s="1349"/>
      <c r="DU79" s="1349"/>
      <c r="DV79" s="1349"/>
      <c r="DW79" s="1349"/>
      <c r="DX79" s="1349"/>
      <c r="DY79" s="1349"/>
      <c r="DZ79" s="1349"/>
    </row>
    <row r="80" spans="1:195" ht="6.75" customHeight="1">
      <c r="A80" s="2564"/>
      <c r="B80" s="2564"/>
      <c r="C80" s="2564"/>
      <c r="D80" s="2564"/>
      <c r="E80" s="2564"/>
      <c r="F80" s="2564"/>
      <c r="G80" s="2564"/>
      <c r="H80" s="2566"/>
      <c r="I80" s="2564"/>
      <c r="J80" s="2564"/>
      <c r="K80" s="2564"/>
      <c r="L80" s="2564"/>
      <c r="M80" s="2564"/>
      <c r="N80" s="2564"/>
      <c r="O80" s="2564"/>
      <c r="P80" s="2564"/>
      <c r="Q80" s="2564"/>
      <c r="R80" s="2564"/>
      <c r="S80" s="2564"/>
      <c r="T80" s="2570"/>
      <c r="U80" s="2566"/>
      <c r="V80" s="2564"/>
      <c r="W80" s="2564"/>
      <c r="X80" s="2564"/>
      <c r="Y80" s="2564"/>
      <c r="Z80" s="2564"/>
      <c r="AA80" s="2564"/>
      <c r="AB80" s="2564"/>
      <c r="AC80" s="2564"/>
      <c r="AD80" s="2564"/>
      <c r="AE80" s="2564"/>
      <c r="AF80" s="2564"/>
      <c r="AG80" s="2564"/>
      <c r="AH80" s="2564"/>
      <c r="AI80" s="2564"/>
      <c r="AJ80" s="2564"/>
      <c r="AK80" s="2621"/>
      <c r="AL80" s="2622"/>
      <c r="AM80" s="2564"/>
      <c r="AN80" s="3102" t="s">
        <v>136</v>
      </c>
      <c r="AO80" s="3102"/>
      <c r="AP80" s="3102"/>
      <c r="AQ80" s="3102"/>
      <c r="AR80" s="3102"/>
      <c r="AS80" s="3102"/>
      <c r="AT80" s="3102"/>
      <c r="AU80" s="3102"/>
      <c r="AV80" s="3102"/>
      <c r="AW80" s="3102"/>
      <c r="AX80" s="2591"/>
      <c r="AY80" s="2591"/>
      <c r="AZ80" s="2566"/>
      <c r="BA80" s="2566"/>
      <c r="BB80" s="2566"/>
      <c r="BC80" s="2564"/>
      <c r="BD80" s="3102" t="s">
        <v>276</v>
      </c>
      <c r="BE80" s="3102"/>
      <c r="BF80" s="3102"/>
      <c r="BG80" s="3102"/>
      <c r="BH80" s="3102"/>
      <c r="BI80" s="3102"/>
      <c r="BJ80" s="3102"/>
      <c r="BK80" s="3102"/>
      <c r="BL80" s="3102"/>
      <c r="BM80" s="3102"/>
      <c r="BN80" s="3102"/>
      <c r="BO80" s="3102"/>
      <c r="BP80" s="3102"/>
      <c r="BQ80" s="3102"/>
      <c r="BR80" s="3102"/>
      <c r="BS80" s="3102"/>
      <c r="BT80" s="3102"/>
      <c r="BU80" s="3102"/>
      <c r="BV80" s="3102"/>
      <c r="BW80" s="3102"/>
      <c r="BX80" s="3102"/>
      <c r="BY80" s="3102"/>
      <c r="BZ80" s="3102"/>
      <c r="CA80" s="3102"/>
      <c r="CB80" s="3102"/>
      <c r="CC80" s="3102"/>
      <c r="CD80" s="3102"/>
      <c r="CE80" s="3102"/>
      <c r="CF80" s="3102"/>
      <c r="CG80" s="3102"/>
      <c r="CH80" s="3102"/>
      <c r="CI80" s="3102"/>
      <c r="CJ80" s="3102"/>
      <c r="CK80" s="3102"/>
      <c r="CL80" s="3102"/>
      <c r="CM80" s="3102"/>
      <c r="CN80" s="3102"/>
      <c r="CO80" s="3102"/>
      <c r="CP80" s="3102"/>
      <c r="CQ80" s="3102"/>
      <c r="CR80" s="3102"/>
      <c r="CS80" s="3102"/>
      <c r="CT80" s="3102"/>
      <c r="CU80" s="3102"/>
      <c r="CV80" s="3102"/>
      <c r="CW80" s="3102"/>
      <c r="CX80" s="3102"/>
      <c r="CY80" s="3102"/>
      <c r="CZ80" s="3102"/>
      <c r="DA80" s="3102"/>
      <c r="DB80" s="3102"/>
      <c r="DC80" s="3102"/>
      <c r="DD80" s="3102"/>
      <c r="DE80" s="2567"/>
      <c r="DF80" s="1349"/>
      <c r="DG80" s="1349"/>
      <c r="DH80" s="1349"/>
      <c r="DI80" s="1349"/>
      <c r="DJ80" s="1349"/>
      <c r="DK80" s="1349"/>
      <c r="DL80" s="1349"/>
      <c r="DM80" s="1349"/>
      <c r="DN80" s="1349"/>
      <c r="DO80" s="1349"/>
      <c r="DP80" s="1349"/>
      <c r="DQ80" s="1349"/>
      <c r="DR80" s="1349"/>
      <c r="DS80" s="1349"/>
      <c r="DT80" s="1349"/>
      <c r="DU80" s="1349"/>
      <c r="DV80" s="1349"/>
      <c r="DW80" s="1349"/>
      <c r="DX80" s="1349"/>
      <c r="DY80" s="1349"/>
      <c r="DZ80" s="1349"/>
      <c r="EA80" s="1349"/>
      <c r="EB80" s="1349"/>
      <c r="EC80" s="1349"/>
      <c r="ED80" s="1349"/>
      <c r="EE80" s="1349"/>
      <c r="EF80" s="1349"/>
      <c r="EG80" s="1349"/>
      <c r="EH80" s="1349"/>
      <c r="EI80" s="1349"/>
      <c r="EJ80" s="1349"/>
      <c r="EK80" s="1349"/>
      <c r="EL80" s="1349"/>
      <c r="EM80" s="1349"/>
      <c r="EN80" s="1349"/>
      <c r="EO80" s="1349"/>
    </row>
    <row r="81" spans="1:145" ht="6.75" customHeight="1">
      <c r="A81" s="2564"/>
      <c r="B81" s="2564"/>
      <c r="C81" s="2564"/>
      <c r="D81" s="2564"/>
      <c r="E81" s="2564"/>
      <c r="F81" s="2564"/>
      <c r="G81" s="2564"/>
      <c r="H81" s="2566"/>
      <c r="I81" s="2564"/>
      <c r="J81" s="2564"/>
      <c r="K81" s="2564"/>
      <c r="L81" s="2564"/>
      <c r="M81" s="2564"/>
      <c r="N81" s="2564"/>
      <c r="O81" s="2564"/>
      <c r="P81" s="2564"/>
      <c r="Q81" s="2564"/>
      <c r="R81" s="2564"/>
      <c r="S81" s="2564"/>
      <c r="T81" s="2570"/>
      <c r="U81" s="2566"/>
      <c r="V81" s="2564"/>
      <c r="W81" s="2564"/>
      <c r="X81" s="2564"/>
      <c r="Y81" s="2564"/>
      <c r="Z81" s="2564"/>
      <c r="AA81" s="2564"/>
      <c r="AB81" s="2564"/>
      <c r="AC81" s="2564"/>
      <c r="AD81" s="2564"/>
      <c r="AE81" s="2564"/>
      <c r="AF81" s="2564"/>
      <c r="AG81" s="2564"/>
      <c r="AH81" s="2564"/>
      <c r="AI81" s="2564"/>
      <c r="AJ81" s="2564"/>
      <c r="AK81" s="2564"/>
      <c r="AL81" s="2564"/>
      <c r="AM81" s="2564"/>
      <c r="AN81" s="3102"/>
      <c r="AO81" s="3102"/>
      <c r="AP81" s="3102"/>
      <c r="AQ81" s="3102"/>
      <c r="AR81" s="3102"/>
      <c r="AS81" s="3102"/>
      <c r="AT81" s="3102"/>
      <c r="AU81" s="3102"/>
      <c r="AV81" s="3102"/>
      <c r="AW81" s="3102"/>
      <c r="AX81" s="2593"/>
      <c r="AY81" s="2593"/>
      <c r="AZ81" s="2569"/>
      <c r="BA81" s="2569"/>
      <c r="BB81" s="2569"/>
      <c r="BC81" s="2564"/>
      <c r="BD81" s="3102"/>
      <c r="BE81" s="3102"/>
      <c r="BF81" s="3102"/>
      <c r="BG81" s="3102"/>
      <c r="BH81" s="3102"/>
      <c r="BI81" s="3102"/>
      <c r="BJ81" s="3102"/>
      <c r="BK81" s="3102"/>
      <c r="BL81" s="3102"/>
      <c r="BM81" s="3102"/>
      <c r="BN81" s="3102"/>
      <c r="BO81" s="3102"/>
      <c r="BP81" s="3102"/>
      <c r="BQ81" s="3102"/>
      <c r="BR81" s="3102"/>
      <c r="BS81" s="3102"/>
      <c r="BT81" s="3102"/>
      <c r="BU81" s="3102"/>
      <c r="BV81" s="3102"/>
      <c r="BW81" s="3102"/>
      <c r="BX81" s="3102"/>
      <c r="BY81" s="3102"/>
      <c r="BZ81" s="3102"/>
      <c r="CA81" s="3102"/>
      <c r="CB81" s="3102"/>
      <c r="CC81" s="3102"/>
      <c r="CD81" s="3102"/>
      <c r="CE81" s="3102"/>
      <c r="CF81" s="3102"/>
      <c r="CG81" s="3102"/>
      <c r="CH81" s="3102"/>
      <c r="CI81" s="3102"/>
      <c r="CJ81" s="3102"/>
      <c r="CK81" s="3102"/>
      <c r="CL81" s="3102"/>
      <c r="CM81" s="3102"/>
      <c r="CN81" s="3102"/>
      <c r="CO81" s="3102"/>
      <c r="CP81" s="3102"/>
      <c r="CQ81" s="3102"/>
      <c r="CR81" s="3102"/>
      <c r="CS81" s="3102"/>
      <c r="CT81" s="3102"/>
      <c r="CU81" s="3102"/>
      <c r="CV81" s="3102"/>
      <c r="CW81" s="3102"/>
      <c r="CX81" s="3102"/>
      <c r="CY81" s="3102"/>
      <c r="CZ81" s="3102"/>
      <c r="DA81" s="3102"/>
      <c r="DB81" s="3102"/>
      <c r="DC81" s="3102"/>
      <c r="DD81" s="3102"/>
      <c r="DE81" s="2567"/>
    </row>
    <row r="82" spans="1:145" ht="6.75" customHeight="1">
      <c r="A82" s="2564"/>
      <c r="B82" s="2564"/>
      <c r="C82" s="2564"/>
      <c r="D82" s="2564"/>
      <c r="E82" s="2564"/>
      <c r="F82" s="2564"/>
      <c r="G82" s="2564"/>
      <c r="H82" s="2566"/>
      <c r="I82" s="2564"/>
      <c r="J82" s="2564"/>
      <c r="K82" s="2564"/>
      <c r="L82" s="2564"/>
      <c r="M82" s="2564"/>
      <c r="N82" s="2564"/>
      <c r="O82" s="2564"/>
      <c r="P82" s="2564"/>
      <c r="Q82" s="2564"/>
      <c r="R82" s="2564"/>
      <c r="S82" s="2564"/>
      <c r="T82" s="2570"/>
      <c r="U82" s="2566"/>
      <c r="V82" s="2564"/>
      <c r="W82" s="2564"/>
      <c r="X82" s="2564"/>
      <c r="Y82" s="2564"/>
      <c r="Z82" s="2564"/>
      <c r="AA82" s="2564"/>
      <c r="AB82" s="2564"/>
      <c r="AC82" s="2564"/>
      <c r="AD82" s="2564"/>
      <c r="AE82" s="2564"/>
      <c r="AF82" s="2564"/>
      <c r="AG82" s="2564"/>
      <c r="AH82" s="2564"/>
      <c r="AI82" s="2564"/>
      <c r="AJ82" s="2564"/>
      <c r="AK82" s="2564"/>
      <c r="AL82" s="2564"/>
      <c r="AM82" s="2564"/>
      <c r="AN82" s="2591"/>
      <c r="AO82" s="2591"/>
      <c r="AP82" s="2591"/>
      <c r="AQ82" s="2591"/>
      <c r="AR82" s="2591"/>
      <c r="AS82" s="2591"/>
      <c r="AT82" s="2591"/>
      <c r="AU82" s="2591"/>
      <c r="AV82" s="2591"/>
      <c r="AW82" s="2591"/>
      <c r="AX82" s="2591"/>
      <c r="AY82" s="2591"/>
      <c r="AZ82" s="2566"/>
      <c r="BA82" s="2566"/>
      <c r="BB82" s="2566"/>
      <c r="BC82" s="2564"/>
      <c r="BD82" s="2591"/>
      <c r="BE82" s="2591"/>
      <c r="BF82" s="2591"/>
      <c r="BG82" s="2591"/>
      <c r="BH82" s="2591"/>
      <c r="BI82" s="2591"/>
      <c r="BJ82" s="2591"/>
      <c r="BK82" s="2591"/>
      <c r="BL82" s="2591"/>
      <c r="BM82" s="2591"/>
      <c r="BN82" s="2591"/>
      <c r="BO82" s="2591"/>
      <c r="BP82" s="2591"/>
      <c r="BQ82" s="2591"/>
      <c r="BR82" s="2591"/>
      <c r="BS82" s="2591"/>
      <c r="BT82" s="2591"/>
      <c r="BU82" s="2591"/>
      <c r="BV82" s="2591"/>
      <c r="BW82" s="2591"/>
      <c r="BX82" s="2591"/>
      <c r="BY82" s="2591"/>
      <c r="BZ82" s="2591"/>
      <c r="CA82" s="2591"/>
      <c r="CB82" s="2591"/>
      <c r="CC82" s="2591"/>
      <c r="CD82" s="2591"/>
      <c r="CE82" s="2591"/>
      <c r="CF82" s="2591"/>
      <c r="CG82" s="2591"/>
      <c r="CH82" s="2591"/>
      <c r="CI82" s="2591"/>
      <c r="CJ82" s="2591"/>
      <c r="CK82" s="2591"/>
      <c r="CL82" s="2591"/>
      <c r="CM82" s="2591"/>
      <c r="CN82" s="2591"/>
      <c r="CO82" s="2591"/>
      <c r="CP82" s="2591"/>
      <c r="CQ82" s="2591"/>
      <c r="CR82" s="2591"/>
      <c r="CS82" s="2591"/>
      <c r="CT82" s="2591"/>
      <c r="CU82" s="2591"/>
      <c r="CV82" s="2591"/>
      <c r="CW82" s="2591"/>
      <c r="CX82" s="2591"/>
      <c r="CY82" s="2591"/>
      <c r="CZ82" s="2591"/>
      <c r="DA82" s="2591"/>
      <c r="DB82" s="2591"/>
      <c r="DC82" s="2567"/>
      <c r="DD82" s="2567"/>
      <c r="DE82" s="2567"/>
      <c r="DF82" s="1349"/>
      <c r="DG82" s="1349"/>
      <c r="DH82" s="1349"/>
      <c r="DI82" s="1349"/>
      <c r="DJ82" s="1349"/>
      <c r="DK82" s="1349"/>
      <c r="DL82" s="1349"/>
      <c r="DM82" s="1349"/>
      <c r="DN82" s="1349"/>
      <c r="DO82" s="1349"/>
      <c r="DP82" s="1349"/>
      <c r="DQ82" s="1349"/>
      <c r="DR82" s="1349"/>
      <c r="DS82" s="1349"/>
      <c r="DT82" s="1349"/>
      <c r="DU82" s="1349"/>
      <c r="DV82" s="1349"/>
      <c r="DW82" s="1349"/>
      <c r="DX82" s="1349"/>
      <c r="DY82" s="1349"/>
      <c r="DZ82" s="1349"/>
      <c r="EA82" s="1349"/>
      <c r="EB82" s="1349"/>
      <c r="EC82" s="1349"/>
      <c r="ED82" s="1349"/>
      <c r="EE82" s="1349"/>
      <c r="EF82" s="1349"/>
      <c r="EG82" s="1349"/>
      <c r="EH82" s="1349"/>
      <c r="EI82" s="1349"/>
      <c r="EJ82" s="1349"/>
      <c r="EK82" s="1349"/>
      <c r="EL82" s="1349"/>
      <c r="EM82" s="1349"/>
      <c r="EN82" s="1349"/>
      <c r="EO82" s="1349"/>
    </row>
    <row r="83" spans="1:145" ht="6.75" customHeight="1">
      <c r="A83" s="2564"/>
      <c r="B83" s="2564"/>
      <c r="C83" s="2564"/>
      <c r="D83" s="2564"/>
      <c r="E83" s="2564"/>
      <c r="F83" s="2564"/>
      <c r="G83" s="2564"/>
      <c r="H83" s="2566"/>
      <c r="I83" s="2564"/>
      <c r="J83" s="2564"/>
      <c r="K83" s="2564"/>
      <c r="L83" s="2564"/>
      <c r="M83" s="2564"/>
      <c r="N83" s="2564"/>
      <c r="O83" s="2564"/>
      <c r="P83" s="2564"/>
      <c r="Q83" s="2564"/>
      <c r="R83" s="2564"/>
      <c r="S83" s="2564"/>
      <c r="T83" s="2570"/>
      <c r="U83" s="2566"/>
      <c r="V83" s="2564"/>
      <c r="W83" s="2564"/>
      <c r="X83" s="2564"/>
      <c r="Y83" s="2564"/>
      <c r="Z83" s="2564"/>
      <c r="AA83" s="2564"/>
      <c r="AB83" s="2564"/>
      <c r="AC83" s="2564"/>
      <c r="AD83" s="2564"/>
      <c r="AE83" s="2564"/>
      <c r="AF83" s="2564"/>
      <c r="AG83" s="2564"/>
      <c r="AH83" s="2564"/>
      <c r="AI83" s="2564"/>
      <c r="AJ83" s="2564"/>
      <c r="AK83" s="2564"/>
      <c r="AL83" s="2564"/>
      <c r="AM83" s="2564"/>
      <c r="AN83" s="2564"/>
      <c r="AO83" s="2564"/>
      <c r="AP83" s="2564"/>
      <c r="AQ83" s="2564"/>
      <c r="AR83" s="2564"/>
      <c r="AS83" s="2564"/>
      <c r="AT83" s="2564"/>
      <c r="AU83" s="2564"/>
      <c r="AV83" s="2564"/>
      <c r="AW83" s="2564"/>
      <c r="AX83" s="2564"/>
      <c r="AY83" s="2564"/>
      <c r="AZ83" s="2564"/>
      <c r="BA83" s="2566"/>
      <c r="BB83" s="2566"/>
      <c r="BC83" s="2564"/>
      <c r="BD83" s="2564"/>
      <c r="BE83" s="2564"/>
      <c r="BF83" s="2564"/>
      <c r="BG83" s="2564"/>
      <c r="BH83" s="2564"/>
      <c r="BI83" s="2564"/>
      <c r="BJ83" s="2564"/>
      <c r="BK83" s="2564"/>
      <c r="BL83" s="2564"/>
      <c r="BM83" s="2564"/>
      <c r="BN83" s="2564"/>
      <c r="BO83" s="2564"/>
      <c r="BP83" s="2564"/>
      <c r="BQ83" s="2564"/>
      <c r="BR83" s="2564"/>
      <c r="BS83" s="2564"/>
      <c r="BT83" s="2564"/>
      <c r="BU83" s="2564"/>
      <c r="BV83" s="2564"/>
      <c r="BW83" s="2564"/>
      <c r="BX83" s="2564"/>
      <c r="BY83" s="2564"/>
      <c r="BZ83" s="2564"/>
      <c r="CA83" s="2564"/>
      <c r="CB83" s="2564"/>
      <c r="CC83" s="2564"/>
      <c r="CD83" s="2564"/>
      <c r="CE83" s="2564"/>
      <c r="CF83" s="2564"/>
      <c r="CG83" s="2564"/>
      <c r="CH83" s="2564"/>
      <c r="CI83" s="2564"/>
      <c r="CJ83" s="2564"/>
      <c r="CK83" s="2564"/>
      <c r="CL83" s="2564"/>
      <c r="CM83" s="2564"/>
      <c r="CN83" s="2564"/>
      <c r="CO83" s="2564"/>
      <c r="CP83" s="2564"/>
      <c r="CQ83" s="2564"/>
      <c r="CR83" s="2564"/>
      <c r="CS83" s="2564"/>
      <c r="CT83" s="2564"/>
      <c r="CU83" s="2564"/>
      <c r="CV83" s="2564"/>
      <c r="CW83" s="2564"/>
      <c r="CX83" s="2564"/>
      <c r="CY83" s="2564"/>
      <c r="CZ83" s="2564"/>
      <c r="DA83" s="2564"/>
      <c r="DB83" s="2564"/>
      <c r="DC83" s="2564"/>
      <c r="DD83" s="2564"/>
      <c r="DE83" s="2564"/>
      <c r="DF83" s="1349"/>
      <c r="DG83" s="1349"/>
      <c r="DH83" s="1349"/>
      <c r="DI83" s="1349"/>
      <c r="DJ83" s="1349"/>
      <c r="DK83" s="1349"/>
      <c r="DL83" s="1349"/>
      <c r="DM83" s="1349"/>
      <c r="DN83" s="1349"/>
      <c r="DO83" s="1349"/>
      <c r="DP83" s="1349"/>
      <c r="DQ83" s="1349"/>
      <c r="DR83" s="1349"/>
      <c r="DS83" s="1349"/>
      <c r="DT83" s="1349"/>
      <c r="DU83" s="1349"/>
      <c r="DV83" s="1349"/>
      <c r="DW83" s="1349"/>
      <c r="DX83" s="1349"/>
      <c r="DY83" s="1349"/>
      <c r="DZ83" s="1349"/>
      <c r="EA83" s="1349"/>
      <c r="EB83" s="1349"/>
      <c r="EC83" s="1349"/>
      <c r="ED83" s="1349"/>
      <c r="EE83" s="1349"/>
      <c r="EF83" s="1349"/>
      <c r="EG83" s="1349"/>
      <c r="EH83" s="1349"/>
      <c r="EI83" s="1349"/>
      <c r="EJ83" s="1349"/>
      <c r="EK83" s="1349"/>
      <c r="EL83" s="1349"/>
      <c r="EM83" s="1349"/>
      <c r="EN83" s="1349"/>
      <c r="EO83" s="1349"/>
    </row>
    <row r="84" spans="1:145" ht="6.75" customHeight="1">
      <c r="A84" s="2564"/>
      <c r="B84" s="2564"/>
      <c r="C84" s="2564"/>
      <c r="D84" s="2564"/>
      <c r="E84" s="2564"/>
      <c r="F84" s="2564"/>
      <c r="G84" s="2564"/>
      <c r="H84" s="2566"/>
      <c r="I84" s="2564"/>
      <c r="J84" s="2564"/>
      <c r="K84" s="2564"/>
      <c r="L84" s="2564"/>
      <c r="M84" s="2564"/>
      <c r="N84" s="2564"/>
      <c r="O84" s="2564"/>
      <c r="P84" s="2564"/>
      <c r="Q84" s="2564"/>
      <c r="R84" s="2564"/>
      <c r="S84" s="2564"/>
      <c r="T84" s="2621"/>
      <c r="U84" s="2622"/>
      <c r="V84" s="2564"/>
      <c r="W84" s="3103" t="s">
        <v>275</v>
      </c>
      <c r="X84" s="3103"/>
      <c r="Y84" s="3103"/>
      <c r="Z84" s="3103"/>
      <c r="AA84" s="3103"/>
      <c r="AB84" s="3103"/>
      <c r="AC84" s="3103"/>
      <c r="AD84" s="3103"/>
      <c r="AE84" s="3103"/>
      <c r="AF84" s="3103"/>
      <c r="AG84" s="2670"/>
      <c r="AH84" s="2670"/>
      <c r="AI84" s="2670"/>
      <c r="AJ84" s="2622"/>
      <c r="AK84" s="2622"/>
      <c r="AL84" s="2622"/>
      <c r="AM84" s="2564"/>
      <c r="AN84" s="3103" t="s">
        <v>274</v>
      </c>
      <c r="AO84" s="3103"/>
      <c r="AP84" s="3103"/>
      <c r="AQ84" s="3103"/>
      <c r="AR84" s="3103"/>
      <c r="AS84" s="3103"/>
      <c r="AT84" s="3103"/>
      <c r="AU84" s="3103"/>
      <c r="AV84" s="3103"/>
      <c r="AW84" s="3103"/>
      <c r="AX84" s="2567"/>
      <c r="AY84" s="2622"/>
      <c r="AZ84" s="2622"/>
      <c r="BA84" s="2622"/>
      <c r="BB84" s="2622"/>
      <c r="BC84" s="2564"/>
      <c r="BD84" s="3104" t="s">
        <v>4201</v>
      </c>
      <c r="BE84" s="3104"/>
      <c r="BF84" s="3104"/>
      <c r="BG84" s="3104"/>
      <c r="BH84" s="3104"/>
      <c r="BI84" s="3104"/>
      <c r="BJ84" s="3104"/>
      <c r="BK84" s="3104"/>
      <c r="BL84" s="3104"/>
      <c r="BM84" s="3104"/>
      <c r="BN84" s="3104"/>
      <c r="BO84" s="3104"/>
      <c r="BP84" s="3104"/>
      <c r="BQ84" s="3104"/>
      <c r="BR84" s="3104"/>
      <c r="BS84" s="3104"/>
      <c r="BT84" s="3104"/>
      <c r="BU84" s="3104"/>
      <c r="BV84" s="3104"/>
      <c r="BW84" s="3104"/>
      <c r="BX84" s="3104"/>
      <c r="BY84" s="3104"/>
      <c r="BZ84" s="3104"/>
      <c r="CA84" s="3104"/>
      <c r="CB84" s="3104"/>
      <c r="CC84" s="3104"/>
      <c r="CD84" s="3104"/>
      <c r="CE84" s="3104"/>
      <c r="CF84" s="3104"/>
      <c r="CG84" s="3104"/>
      <c r="CH84" s="3104"/>
      <c r="CI84" s="3104"/>
      <c r="CJ84" s="3104"/>
      <c r="CK84" s="3104"/>
      <c r="CL84" s="3104"/>
      <c r="CM84" s="3104"/>
      <c r="CN84" s="3104"/>
      <c r="CO84" s="3104"/>
      <c r="CP84" s="3104"/>
      <c r="CQ84" s="3104"/>
      <c r="CR84" s="3104"/>
      <c r="CS84" s="3104"/>
      <c r="CT84" s="3104"/>
      <c r="CU84" s="3104"/>
      <c r="CV84" s="3104"/>
      <c r="CW84" s="3104"/>
      <c r="CX84" s="3104"/>
      <c r="CY84" s="3104"/>
      <c r="CZ84" s="3104"/>
      <c r="DA84" s="3104"/>
      <c r="DB84" s="3104"/>
      <c r="DC84" s="3104"/>
      <c r="DD84" s="3104"/>
      <c r="DE84" s="3104"/>
      <c r="DF84" s="1349"/>
      <c r="DG84" s="1349"/>
      <c r="DH84" s="1349"/>
      <c r="DI84" s="1349"/>
      <c r="DJ84" s="1349"/>
      <c r="DK84" s="1349"/>
      <c r="DL84" s="1349"/>
      <c r="DM84" s="1349"/>
      <c r="DN84" s="1349"/>
      <c r="DO84" s="1349"/>
      <c r="DP84" s="1349"/>
      <c r="DQ84" s="1349"/>
      <c r="DR84" s="1349"/>
      <c r="DS84" s="1349"/>
      <c r="DT84" s="1349"/>
      <c r="DU84" s="1349"/>
      <c r="DV84" s="1349"/>
      <c r="DW84" s="1349"/>
      <c r="DX84" s="1349"/>
      <c r="DY84" s="1349"/>
      <c r="DZ84" s="1349"/>
      <c r="EA84" s="1349"/>
      <c r="EB84" s="1349"/>
      <c r="EC84" s="1349"/>
      <c r="ED84" s="1349"/>
      <c r="EE84" s="1349"/>
      <c r="EF84" s="1349"/>
      <c r="EG84" s="1349"/>
      <c r="EH84" s="1349"/>
      <c r="EI84" s="1349"/>
      <c r="EJ84" s="1349"/>
      <c r="EK84" s="1349"/>
      <c r="EL84" s="1349"/>
      <c r="EM84" s="1349"/>
      <c r="EN84" s="1349"/>
      <c r="EO84" s="1349"/>
    </row>
    <row r="85" spans="1:145" ht="6.75" customHeight="1">
      <c r="A85" s="2564"/>
      <c r="B85" s="2564"/>
      <c r="C85" s="2564"/>
      <c r="D85" s="2564"/>
      <c r="E85" s="2564"/>
      <c r="F85" s="2564"/>
      <c r="G85" s="2564"/>
      <c r="H85" s="2566"/>
      <c r="I85" s="2564"/>
      <c r="J85" s="2564"/>
      <c r="K85" s="2564"/>
      <c r="L85" s="2564"/>
      <c r="M85" s="2564"/>
      <c r="N85" s="2564"/>
      <c r="O85" s="2564"/>
      <c r="P85" s="2564"/>
      <c r="Q85" s="2564"/>
      <c r="R85" s="2564"/>
      <c r="S85" s="2564"/>
      <c r="T85" s="2596"/>
      <c r="U85" s="2566"/>
      <c r="V85" s="2564"/>
      <c r="W85" s="3103"/>
      <c r="X85" s="3103"/>
      <c r="Y85" s="3103"/>
      <c r="Z85" s="3103"/>
      <c r="AA85" s="3103"/>
      <c r="AB85" s="3103"/>
      <c r="AC85" s="3103"/>
      <c r="AD85" s="3103"/>
      <c r="AE85" s="3103"/>
      <c r="AF85" s="3103"/>
      <c r="AG85" s="2567"/>
      <c r="AH85" s="2567"/>
      <c r="AI85" s="2567"/>
      <c r="AJ85" s="2564"/>
      <c r="AK85" s="2571"/>
      <c r="AL85" s="2566"/>
      <c r="AM85" s="2564"/>
      <c r="AN85" s="3103"/>
      <c r="AO85" s="3103"/>
      <c r="AP85" s="3103"/>
      <c r="AQ85" s="3103"/>
      <c r="AR85" s="3103"/>
      <c r="AS85" s="3103"/>
      <c r="AT85" s="3103"/>
      <c r="AU85" s="3103"/>
      <c r="AV85" s="3103"/>
      <c r="AW85" s="3103"/>
      <c r="AX85" s="2573"/>
      <c r="AY85" s="2564"/>
      <c r="AZ85" s="2564"/>
      <c r="BA85" s="2564"/>
      <c r="BB85" s="2564"/>
      <c r="BC85" s="2564"/>
      <c r="BD85" s="3104"/>
      <c r="BE85" s="3104"/>
      <c r="BF85" s="3104"/>
      <c r="BG85" s="3104"/>
      <c r="BH85" s="3104"/>
      <c r="BI85" s="3104"/>
      <c r="BJ85" s="3104"/>
      <c r="BK85" s="3104"/>
      <c r="BL85" s="3104"/>
      <c r="BM85" s="3104"/>
      <c r="BN85" s="3104"/>
      <c r="BO85" s="3104"/>
      <c r="BP85" s="3104"/>
      <c r="BQ85" s="3104"/>
      <c r="BR85" s="3104"/>
      <c r="BS85" s="3104"/>
      <c r="BT85" s="3104"/>
      <c r="BU85" s="3104"/>
      <c r="BV85" s="3104"/>
      <c r="BW85" s="3104"/>
      <c r="BX85" s="3104"/>
      <c r="BY85" s="3104"/>
      <c r="BZ85" s="3104"/>
      <c r="CA85" s="3104"/>
      <c r="CB85" s="3104"/>
      <c r="CC85" s="3104"/>
      <c r="CD85" s="3104"/>
      <c r="CE85" s="3104"/>
      <c r="CF85" s="3104"/>
      <c r="CG85" s="3104"/>
      <c r="CH85" s="3104"/>
      <c r="CI85" s="3104"/>
      <c r="CJ85" s="3104"/>
      <c r="CK85" s="3104"/>
      <c r="CL85" s="3104"/>
      <c r="CM85" s="3104"/>
      <c r="CN85" s="3104"/>
      <c r="CO85" s="3104"/>
      <c r="CP85" s="3104"/>
      <c r="CQ85" s="3104"/>
      <c r="CR85" s="3104"/>
      <c r="CS85" s="3104"/>
      <c r="CT85" s="3104"/>
      <c r="CU85" s="3104"/>
      <c r="CV85" s="3104"/>
      <c r="CW85" s="3104"/>
      <c r="CX85" s="3104"/>
      <c r="CY85" s="3104"/>
      <c r="CZ85" s="3104"/>
      <c r="DA85" s="3104"/>
      <c r="DB85" s="3104"/>
      <c r="DC85" s="3104"/>
      <c r="DD85" s="3104"/>
      <c r="DE85" s="3104"/>
      <c r="DF85" s="1349"/>
      <c r="DG85" s="1349"/>
      <c r="DH85" s="1349"/>
      <c r="DI85" s="1349"/>
      <c r="DJ85" s="1349"/>
      <c r="DK85" s="1349"/>
      <c r="DL85" s="1349"/>
      <c r="DM85" s="1349"/>
      <c r="DN85" s="1349"/>
      <c r="DO85" s="1349"/>
      <c r="DP85" s="1349"/>
      <c r="DQ85" s="1349"/>
      <c r="DR85" s="1349"/>
      <c r="DS85" s="1349"/>
      <c r="DT85" s="1349"/>
      <c r="DU85" s="1349"/>
      <c r="DV85" s="1349"/>
      <c r="DW85" s="1349"/>
      <c r="DX85" s="1349"/>
      <c r="DY85" s="1349"/>
      <c r="DZ85" s="1349"/>
      <c r="EA85" s="1349"/>
      <c r="EB85" s="1349"/>
      <c r="EC85" s="1349"/>
      <c r="ED85" s="1349"/>
      <c r="EE85" s="1349"/>
      <c r="EF85" s="1349"/>
      <c r="EG85" s="1349"/>
      <c r="EH85" s="1349"/>
      <c r="EI85" s="1349"/>
      <c r="EJ85" s="1349"/>
      <c r="EK85" s="1349"/>
      <c r="EL85" s="1349"/>
      <c r="EM85" s="1349"/>
      <c r="EN85" s="1349"/>
      <c r="EO85" s="1349"/>
    </row>
    <row r="86" spans="1:145" ht="6.75" customHeight="1">
      <c r="A86" s="2564"/>
      <c r="B86" s="2564"/>
      <c r="C86" s="2564"/>
      <c r="D86" s="2564"/>
      <c r="E86" s="2564"/>
      <c r="F86" s="2564"/>
      <c r="G86" s="2564"/>
      <c r="H86" s="2566"/>
      <c r="I86" s="2564"/>
      <c r="J86" s="2564"/>
      <c r="K86" s="2564"/>
      <c r="L86" s="2564"/>
      <c r="M86" s="2564"/>
      <c r="N86" s="2564"/>
      <c r="O86" s="2564"/>
      <c r="P86" s="2564"/>
      <c r="Q86" s="2564"/>
      <c r="R86" s="2564"/>
      <c r="S86" s="2597"/>
      <c r="T86" s="2566"/>
      <c r="U86" s="2570"/>
      <c r="V86" s="2564"/>
      <c r="W86" s="2567"/>
      <c r="X86" s="2567"/>
      <c r="Y86" s="2567"/>
      <c r="Z86" s="2567"/>
      <c r="AA86" s="2567"/>
      <c r="AB86" s="2567"/>
      <c r="AC86" s="2567"/>
      <c r="AD86" s="2567"/>
      <c r="AE86" s="2567"/>
      <c r="AF86" s="2567"/>
      <c r="AG86" s="2567"/>
      <c r="AH86" s="2567"/>
      <c r="AI86" s="2567"/>
      <c r="AJ86" s="2564"/>
      <c r="AK86" s="2570"/>
      <c r="AL86" s="2566"/>
      <c r="AM86" s="2564"/>
      <c r="AN86" s="2567"/>
      <c r="AO86" s="2567"/>
      <c r="AP86" s="2567"/>
      <c r="AQ86" s="2567"/>
      <c r="AR86" s="2567"/>
      <c r="AS86" s="2567"/>
      <c r="AT86" s="2567"/>
      <c r="AU86" s="2567"/>
      <c r="AV86" s="2567"/>
      <c r="AW86" s="2567"/>
      <c r="AX86" s="2565"/>
      <c r="AY86" s="2564"/>
      <c r="AZ86" s="2564"/>
      <c r="BA86" s="2564"/>
      <c r="BB86" s="2564"/>
      <c r="BC86" s="2564"/>
      <c r="BD86" s="2575"/>
      <c r="BE86" s="2575"/>
      <c r="BF86" s="2575"/>
      <c r="BG86" s="2575"/>
      <c r="BH86" s="2575"/>
      <c r="BI86" s="2575"/>
      <c r="BJ86" s="2575"/>
      <c r="BK86" s="2575"/>
      <c r="BL86" s="2575"/>
      <c r="BM86" s="2575"/>
      <c r="BN86" s="2575"/>
      <c r="BO86" s="2575"/>
      <c r="BP86" s="2575"/>
      <c r="BQ86" s="2575"/>
      <c r="BR86" s="2575"/>
      <c r="BS86" s="2575"/>
      <c r="BT86" s="2575"/>
      <c r="BU86" s="2575"/>
      <c r="BV86" s="2575"/>
      <c r="BW86" s="2575"/>
      <c r="BX86" s="2575"/>
      <c r="BY86" s="2575"/>
      <c r="BZ86" s="2575"/>
      <c r="CA86" s="2575"/>
      <c r="CB86" s="2575"/>
      <c r="CC86" s="2575"/>
      <c r="CD86" s="2575"/>
      <c r="CE86" s="2575"/>
      <c r="CF86" s="2575"/>
      <c r="CG86" s="2575"/>
      <c r="CH86" s="2575"/>
      <c r="CI86" s="2575"/>
      <c r="CJ86" s="2575"/>
      <c r="CK86" s="2575"/>
      <c r="CL86" s="2575"/>
      <c r="CM86" s="2575"/>
      <c r="CN86" s="2575"/>
      <c r="CO86" s="2575"/>
      <c r="CP86" s="2575"/>
      <c r="CQ86" s="2575"/>
      <c r="CR86" s="2575"/>
      <c r="CS86" s="2575"/>
      <c r="CT86" s="2575"/>
      <c r="CU86" s="2575"/>
      <c r="CV86" s="2575"/>
      <c r="CW86" s="2575"/>
      <c r="CX86" s="2575"/>
      <c r="CY86" s="2575"/>
      <c r="CZ86" s="2575"/>
      <c r="DA86" s="2575"/>
      <c r="DB86" s="2575"/>
      <c r="DC86" s="2575"/>
      <c r="DD86" s="2575"/>
      <c r="DE86" s="2575"/>
      <c r="DF86" s="1349"/>
      <c r="DG86" s="1349"/>
      <c r="DH86" s="1349"/>
      <c r="DI86" s="1349"/>
      <c r="DJ86" s="1349"/>
      <c r="DK86" s="1349"/>
      <c r="DL86" s="1349"/>
      <c r="DM86" s="1349"/>
      <c r="DN86" s="1349"/>
      <c r="DO86" s="1349"/>
      <c r="DP86" s="1349"/>
      <c r="DQ86" s="1349"/>
      <c r="DR86" s="1349"/>
      <c r="DS86" s="1349"/>
      <c r="DT86" s="1349"/>
      <c r="DU86" s="1349"/>
      <c r="DV86" s="1349"/>
      <c r="DW86" s="1349"/>
      <c r="DX86" s="1349"/>
      <c r="DY86" s="1349"/>
      <c r="DZ86" s="1349"/>
      <c r="EA86" s="1349"/>
      <c r="EB86" s="1349"/>
      <c r="EC86" s="1349"/>
      <c r="ED86" s="1349"/>
      <c r="EE86" s="1349"/>
      <c r="EF86" s="1349"/>
      <c r="EG86" s="1349"/>
      <c r="EH86" s="1349"/>
      <c r="EI86" s="1349"/>
      <c r="EJ86" s="1349"/>
      <c r="EK86" s="1349"/>
      <c r="EL86" s="1349"/>
      <c r="EM86" s="1349"/>
      <c r="EN86" s="1349"/>
      <c r="EO86" s="1349"/>
    </row>
    <row r="87" spans="1:145" ht="6.75" customHeight="1">
      <c r="A87" s="2564"/>
      <c r="B87" s="2564"/>
      <c r="C87" s="2564"/>
      <c r="D87" s="2564"/>
      <c r="E87" s="2564"/>
      <c r="F87" s="2564"/>
      <c r="G87" s="2564"/>
      <c r="H87" s="2566"/>
      <c r="I87" s="2564"/>
      <c r="J87" s="2564"/>
      <c r="K87" s="2564"/>
      <c r="L87" s="2564"/>
      <c r="M87" s="2564"/>
      <c r="N87" s="2564"/>
      <c r="O87" s="2564"/>
      <c r="P87" s="2564"/>
      <c r="Q87" s="2564"/>
      <c r="R87" s="2564"/>
      <c r="S87" s="2597"/>
      <c r="T87" s="2566"/>
      <c r="U87" s="2570"/>
      <c r="V87" s="2564"/>
      <c r="W87" s="3105" t="s">
        <v>273</v>
      </c>
      <c r="X87" s="3105"/>
      <c r="Y87" s="3105"/>
      <c r="Z87" s="3105"/>
      <c r="AA87" s="3105"/>
      <c r="AB87" s="3105"/>
      <c r="AC87" s="3105"/>
      <c r="AD87" s="3105"/>
      <c r="AE87" s="3105"/>
      <c r="AF87" s="3105"/>
      <c r="AG87" s="3105"/>
      <c r="AH87" s="3105"/>
      <c r="AI87" s="3105"/>
      <c r="AJ87" s="2564"/>
      <c r="AK87" s="2570"/>
      <c r="AL87" s="2566"/>
      <c r="AM87" s="2564"/>
      <c r="AN87" s="2567"/>
      <c r="AO87" s="2567"/>
      <c r="AP87" s="2567"/>
      <c r="AQ87" s="2567"/>
      <c r="AR87" s="2567"/>
      <c r="AS87" s="2567"/>
      <c r="AT87" s="2567"/>
      <c r="AU87" s="2567"/>
      <c r="AV87" s="2567"/>
      <c r="AW87" s="2567"/>
      <c r="AX87" s="2565"/>
      <c r="AY87" s="2564"/>
      <c r="AZ87" s="2564"/>
      <c r="BA87" s="2564"/>
      <c r="BB87" s="2564"/>
      <c r="BC87" s="2564"/>
      <c r="BD87" s="3104" t="s">
        <v>4202</v>
      </c>
      <c r="BE87" s="3104"/>
      <c r="BF87" s="3104"/>
      <c r="BG87" s="3104"/>
      <c r="BH87" s="3104"/>
      <c r="BI87" s="3104"/>
      <c r="BJ87" s="3104"/>
      <c r="BK87" s="3104"/>
      <c r="BL87" s="3104"/>
      <c r="BM87" s="3104"/>
      <c r="BN87" s="3104"/>
      <c r="BO87" s="3104"/>
      <c r="BP87" s="3104"/>
      <c r="BQ87" s="3104"/>
      <c r="BR87" s="3104"/>
      <c r="BS87" s="3104"/>
      <c r="BT87" s="3104"/>
      <c r="BU87" s="3104"/>
      <c r="BV87" s="3104"/>
      <c r="BW87" s="3104"/>
      <c r="BX87" s="3104"/>
      <c r="BY87" s="3104"/>
      <c r="BZ87" s="3104"/>
      <c r="CA87" s="3104"/>
      <c r="CB87" s="3104"/>
      <c r="CC87" s="3104"/>
      <c r="CD87" s="3104"/>
      <c r="CE87" s="3104"/>
      <c r="CF87" s="3104"/>
      <c r="CG87" s="3104"/>
      <c r="CH87" s="3104"/>
      <c r="CI87" s="3104"/>
      <c r="CJ87" s="3104"/>
      <c r="CK87" s="3104"/>
      <c r="CL87" s="3104"/>
      <c r="CM87" s="3104"/>
      <c r="CN87" s="3104"/>
      <c r="CO87" s="3104"/>
      <c r="CP87" s="3104"/>
      <c r="CQ87" s="3104"/>
      <c r="CR87" s="3104"/>
      <c r="CS87" s="3104"/>
      <c r="CT87" s="3104"/>
      <c r="CU87" s="3104"/>
      <c r="CV87" s="3104"/>
      <c r="CW87" s="3104"/>
      <c r="CX87" s="3104"/>
      <c r="CY87" s="3104"/>
      <c r="CZ87" s="3104"/>
      <c r="DA87" s="3104"/>
      <c r="DB87" s="3104"/>
      <c r="DC87" s="3104"/>
      <c r="DD87" s="3104"/>
      <c r="DE87" s="3104"/>
      <c r="DF87" s="1349"/>
      <c r="DG87" s="1349"/>
      <c r="DH87" s="1349"/>
      <c r="DI87" s="1349"/>
      <c r="DJ87" s="1349"/>
      <c r="DK87" s="1349"/>
      <c r="DL87" s="1349"/>
      <c r="DM87" s="1349"/>
      <c r="DN87" s="1349"/>
      <c r="DO87" s="1349"/>
      <c r="DP87" s="1349"/>
      <c r="DQ87" s="1349"/>
      <c r="DR87" s="1349"/>
      <c r="DS87" s="1349"/>
      <c r="DT87" s="1349"/>
      <c r="DU87" s="1349"/>
      <c r="DV87" s="1349"/>
      <c r="DW87" s="1349"/>
      <c r="DX87" s="1349"/>
      <c r="DY87" s="1349"/>
      <c r="DZ87" s="1349"/>
      <c r="EA87" s="1349"/>
      <c r="EB87" s="1349"/>
      <c r="EC87" s="1349"/>
      <c r="ED87" s="1349"/>
      <c r="EE87" s="1349"/>
      <c r="EF87" s="1349"/>
      <c r="EG87" s="1349"/>
      <c r="EH87" s="1349"/>
      <c r="EI87" s="1349"/>
      <c r="EJ87" s="1349"/>
      <c r="EK87" s="1349"/>
      <c r="EL87" s="1349"/>
      <c r="EM87" s="1349"/>
      <c r="EN87" s="1349"/>
      <c r="EO87" s="1349"/>
    </row>
    <row r="88" spans="1:145" ht="6.75" customHeight="1">
      <c r="A88" s="2564"/>
      <c r="B88" s="2564"/>
      <c r="C88" s="2564"/>
      <c r="D88" s="2564"/>
      <c r="E88" s="2564"/>
      <c r="F88" s="2564"/>
      <c r="G88" s="2564"/>
      <c r="H88" s="2566"/>
      <c r="I88" s="2564"/>
      <c r="J88" s="2564"/>
      <c r="K88" s="2564"/>
      <c r="L88" s="2564"/>
      <c r="M88" s="2564"/>
      <c r="N88" s="2564"/>
      <c r="O88" s="2564"/>
      <c r="P88" s="2564"/>
      <c r="Q88" s="2564"/>
      <c r="R88" s="2564"/>
      <c r="S88" s="2597"/>
      <c r="T88" s="2566"/>
      <c r="U88" s="2569"/>
      <c r="V88" s="2564"/>
      <c r="W88" s="3105"/>
      <c r="X88" s="3105"/>
      <c r="Y88" s="3105"/>
      <c r="Z88" s="3105"/>
      <c r="AA88" s="3105"/>
      <c r="AB88" s="3105"/>
      <c r="AC88" s="3105"/>
      <c r="AD88" s="3105"/>
      <c r="AE88" s="3105"/>
      <c r="AF88" s="3105"/>
      <c r="AG88" s="3105"/>
      <c r="AH88" s="3105"/>
      <c r="AI88" s="3105"/>
      <c r="AJ88" s="2564"/>
      <c r="AK88" s="2570"/>
      <c r="AL88" s="2566"/>
      <c r="AM88" s="2564"/>
      <c r="AN88" s="2567"/>
      <c r="AO88" s="2567"/>
      <c r="AP88" s="2567"/>
      <c r="AQ88" s="2567"/>
      <c r="AR88" s="2567"/>
      <c r="AS88" s="2567"/>
      <c r="AT88" s="2567"/>
      <c r="AU88" s="2567"/>
      <c r="AV88" s="2567"/>
      <c r="AW88" s="2567"/>
      <c r="AX88" s="2565"/>
      <c r="AY88" s="2564"/>
      <c r="AZ88" s="2564"/>
      <c r="BA88" s="2564"/>
      <c r="BB88" s="2564"/>
      <c r="BC88" s="2564"/>
      <c r="BD88" s="3104"/>
      <c r="BE88" s="3104"/>
      <c r="BF88" s="3104"/>
      <c r="BG88" s="3104"/>
      <c r="BH88" s="3104"/>
      <c r="BI88" s="3104"/>
      <c r="BJ88" s="3104"/>
      <c r="BK88" s="3104"/>
      <c r="BL88" s="3104"/>
      <c r="BM88" s="3104"/>
      <c r="BN88" s="3104"/>
      <c r="BO88" s="3104"/>
      <c r="BP88" s="3104"/>
      <c r="BQ88" s="3104"/>
      <c r="BR88" s="3104"/>
      <c r="BS88" s="3104"/>
      <c r="BT88" s="3104"/>
      <c r="BU88" s="3104"/>
      <c r="BV88" s="3104"/>
      <c r="BW88" s="3104"/>
      <c r="BX88" s="3104"/>
      <c r="BY88" s="3104"/>
      <c r="BZ88" s="3104"/>
      <c r="CA88" s="3104"/>
      <c r="CB88" s="3104"/>
      <c r="CC88" s="3104"/>
      <c r="CD88" s="3104"/>
      <c r="CE88" s="3104"/>
      <c r="CF88" s="3104"/>
      <c r="CG88" s="3104"/>
      <c r="CH88" s="3104"/>
      <c r="CI88" s="3104"/>
      <c r="CJ88" s="3104"/>
      <c r="CK88" s="3104"/>
      <c r="CL88" s="3104"/>
      <c r="CM88" s="3104"/>
      <c r="CN88" s="3104"/>
      <c r="CO88" s="3104"/>
      <c r="CP88" s="3104"/>
      <c r="CQ88" s="3104"/>
      <c r="CR88" s="3104"/>
      <c r="CS88" s="3104"/>
      <c r="CT88" s="3104"/>
      <c r="CU88" s="3104"/>
      <c r="CV88" s="3104"/>
      <c r="CW88" s="3104"/>
      <c r="CX88" s="3104"/>
      <c r="CY88" s="3104"/>
      <c r="CZ88" s="3104"/>
      <c r="DA88" s="3104"/>
      <c r="DB88" s="3104"/>
      <c r="DC88" s="3104"/>
      <c r="DD88" s="3104"/>
      <c r="DE88" s="3104"/>
      <c r="DF88" s="1349"/>
      <c r="DG88" s="1349"/>
      <c r="DH88" s="1349"/>
      <c r="DI88" s="1349"/>
      <c r="DJ88" s="1349"/>
      <c r="DK88" s="1349"/>
      <c r="DL88" s="1349"/>
      <c r="DM88" s="1349"/>
      <c r="DN88" s="1349"/>
      <c r="DO88" s="1349"/>
      <c r="DP88" s="1349"/>
      <c r="DQ88" s="1349"/>
      <c r="DR88" s="1349"/>
      <c r="DS88" s="1349"/>
      <c r="DT88" s="1349"/>
      <c r="DU88" s="1349"/>
      <c r="DV88" s="1349"/>
      <c r="DW88" s="1349"/>
      <c r="DX88" s="1349"/>
      <c r="DY88" s="1349"/>
      <c r="DZ88" s="1349"/>
      <c r="EA88" s="1349"/>
      <c r="EB88" s="1349"/>
      <c r="EC88" s="1349"/>
      <c r="ED88" s="1349"/>
      <c r="EE88" s="1349"/>
      <c r="EF88" s="1349"/>
      <c r="EG88" s="1349"/>
      <c r="EH88" s="1349"/>
      <c r="EI88" s="1349"/>
      <c r="EJ88" s="1349"/>
      <c r="EK88" s="1349"/>
      <c r="EL88" s="1349"/>
      <c r="EM88" s="1349"/>
      <c r="EN88" s="1349"/>
      <c r="EO88" s="1349"/>
    </row>
    <row r="89" spans="1:145" ht="6.75" customHeight="1">
      <c r="A89" s="2564"/>
      <c r="B89" s="2564"/>
      <c r="C89" s="2564"/>
      <c r="D89" s="2564"/>
      <c r="E89" s="2564"/>
      <c r="F89" s="2564"/>
      <c r="G89" s="2564"/>
      <c r="H89" s="2566"/>
      <c r="I89" s="2564"/>
      <c r="J89" s="2564"/>
      <c r="K89" s="2564"/>
      <c r="L89" s="2564"/>
      <c r="M89" s="2564"/>
      <c r="N89" s="2564"/>
      <c r="O89" s="2564"/>
      <c r="P89" s="2564"/>
      <c r="Q89" s="2564"/>
      <c r="R89" s="2564"/>
      <c r="S89" s="2597"/>
      <c r="T89" s="2566"/>
      <c r="U89" s="2566"/>
      <c r="V89" s="2564"/>
      <c r="W89" s="3105"/>
      <c r="X89" s="3105"/>
      <c r="Y89" s="3105"/>
      <c r="Z89" s="3105"/>
      <c r="AA89" s="3105"/>
      <c r="AB89" s="3105"/>
      <c r="AC89" s="3105"/>
      <c r="AD89" s="3105"/>
      <c r="AE89" s="3105"/>
      <c r="AF89" s="3105"/>
      <c r="AG89" s="3105"/>
      <c r="AH89" s="3105"/>
      <c r="AI89" s="3105"/>
      <c r="AJ89" s="2564"/>
      <c r="AK89" s="2570"/>
      <c r="AL89" s="2566"/>
      <c r="AM89" s="2564"/>
      <c r="AN89" s="2567"/>
      <c r="AO89" s="2567"/>
      <c r="AP89" s="2567"/>
      <c r="AQ89" s="2567"/>
      <c r="AR89" s="2567"/>
      <c r="AS89" s="2567"/>
      <c r="AT89" s="2567"/>
      <c r="AU89" s="2567"/>
      <c r="AV89" s="2564"/>
      <c r="AW89" s="2564"/>
      <c r="AX89" s="2564"/>
      <c r="AY89" s="2564"/>
      <c r="AZ89" s="2564"/>
      <c r="BA89" s="2564"/>
      <c r="BB89" s="2564"/>
      <c r="BC89" s="2564"/>
      <c r="BD89" s="2567"/>
      <c r="BE89" s="2567"/>
      <c r="BF89" s="2567"/>
      <c r="BG89" s="2567"/>
      <c r="BH89" s="2567"/>
      <c r="BI89" s="2567"/>
      <c r="BJ89" s="2567"/>
      <c r="BK89" s="2567"/>
      <c r="BL89" s="2567"/>
      <c r="BM89" s="2567"/>
      <c r="BN89" s="2567"/>
      <c r="BO89" s="2567"/>
      <c r="BP89" s="2567"/>
      <c r="BQ89" s="2567"/>
      <c r="BR89" s="2567"/>
      <c r="BS89" s="2567"/>
      <c r="BT89" s="2567"/>
      <c r="BU89" s="2567"/>
      <c r="BV89" s="2567"/>
      <c r="BW89" s="2567"/>
      <c r="BX89" s="2567"/>
      <c r="BY89" s="2567"/>
      <c r="BZ89" s="2567"/>
      <c r="CA89" s="2567"/>
      <c r="CB89" s="2567"/>
      <c r="CC89" s="2567"/>
      <c r="CD89" s="2567"/>
      <c r="CE89" s="2567"/>
      <c r="CF89" s="2567"/>
      <c r="CG89" s="2567"/>
      <c r="CH89" s="2567"/>
      <c r="CI89" s="2567"/>
      <c r="CJ89" s="2567"/>
      <c r="CK89" s="2567"/>
      <c r="CL89" s="2567"/>
      <c r="CM89" s="2567"/>
      <c r="CN89" s="2567"/>
      <c r="CO89" s="2567"/>
      <c r="CP89" s="2567"/>
      <c r="CQ89" s="2567"/>
      <c r="CR89" s="2567"/>
      <c r="CS89" s="2567"/>
      <c r="CT89" s="2567"/>
      <c r="CU89" s="2567"/>
      <c r="CV89" s="2567"/>
      <c r="CW89" s="2567"/>
      <c r="CX89" s="2567"/>
      <c r="CY89" s="2567"/>
      <c r="CZ89" s="2567"/>
      <c r="DA89" s="2567"/>
      <c r="DB89" s="2567"/>
      <c r="DC89" s="2567"/>
      <c r="DD89" s="2567"/>
      <c r="DE89" s="2567"/>
      <c r="DF89" s="1349"/>
      <c r="DG89" s="1349"/>
      <c r="DH89" s="1349"/>
      <c r="DI89" s="1349"/>
      <c r="DJ89" s="1349"/>
      <c r="DK89" s="1349"/>
      <c r="DL89" s="1349"/>
      <c r="DM89" s="1349"/>
      <c r="DN89" s="1349"/>
      <c r="DO89" s="1349"/>
      <c r="DP89" s="1349"/>
      <c r="DQ89" s="1349"/>
      <c r="DR89" s="1349"/>
      <c r="DS89" s="1349"/>
      <c r="DT89" s="1349"/>
      <c r="DU89" s="1349"/>
      <c r="DV89" s="1349"/>
      <c r="DW89" s="1349"/>
      <c r="DX89" s="1349"/>
      <c r="DY89" s="1349"/>
      <c r="DZ89" s="1349"/>
      <c r="EA89" s="1349"/>
      <c r="EB89" s="1349"/>
      <c r="EC89" s="1349"/>
      <c r="ED89" s="1349"/>
      <c r="EE89" s="1349"/>
      <c r="EF89" s="1349"/>
      <c r="EG89" s="1349"/>
      <c r="EH89" s="1349"/>
      <c r="EI89" s="1349"/>
      <c r="EJ89" s="1349"/>
      <c r="EK89" s="1349"/>
      <c r="EL89" s="1349"/>
      <c r="EM89" s="1349"/>
      <c r="EN89" s="1349"/>
      <c r="EO89" s="1349"/>
    </row>
    <row r="90" spans="1:145" ht="6.75" customHeight="1">
      <c r="A90" s="2564"/>
      <c r="B90" s="2564"/>
      <c r="C90" s="2564"/>
      <c r="D90" s="2564"/>
      <c r="E90" s="2564"/>
      <c r="F90" s="2564"/>
      <c r="G90" s="2564"/>
      <c r="H90" s="2564"/>
      <c r="I90" s="2564"/>
      <c r="J90" s="2564"/>
      <c r="K90" s="2564"/>
      <c r="L90" s="2564"/>
      <c r="M90" s="2564"/>
      <c r="N90" s="2564"/>
      <c r="O90" s="2564"/>
      <c r="P90" s="2564"/>
      <c r="Q90" s="2564"/>
      <c r="R90" s="2564"/>
      <c r="S90" s="2597"/>
      <c r="T90" s="2564"/>
      <c r="U90" s="2564"/>
      <c r="V90" s="2564"/>
      <c r="W90" s="3105"/>
      <c r="X90" s="3105"/>
      <c r="Y90" s="3105"/>
      <c r="Z90" s="3105"/>
      <c r="AA90" s="3105"/>
      <c r="AB90" s="3105"/>
      <c r="AC90" s="3105"/>
      <c r="AD90" s="3105"/>
      <c r="AE90" s="3105"/>
      <c r="AF90" s="3105"/>
      <c r="AG90" s="3105"/>
      <c r="AH90" s="3105"/>
      <c r="AI90" s="3105"/>
      <c r="AJ90" s="2564"/>
      <c r="AK90" s="2621"/>
      <c r="AL90" s="2622"/>
      <c r="AM90" s="2564"/>
      <c r="AN90" s="3103" t="s">
        <v>272</v>
      </c>
      <c r="AO90" s="3103"/>
      <c r="AP90" s="3103"/>
      <c r="AQ90" s="3103"/>
      <c r="AR90" s="3103"/>
      <c r="AS90" s="3103"/>
      <c r="AT90" s="3103"/>
      <c r="AU90" s="3103"/>
      <c r="AV90" s="3103"/>
      <c r="AW90" s="3103"/>
      <c r="AX90" s="2567"/>
      <c r="AY90" s="2622"/>
      <c r="AZ90" s="2566"/>
      <c r="BA90" s="2566"/>
      <c r="BB90" s="2566"/>
      <c r="BC90" s="2564"/>
      <c r="BD90" s="3104" t="s">
        <v>4203</v>
      </c>
      <c r="BE90" s="3104"/>
      <c r="BF90" s="3104"/>
      <c r="BG90" s="3104"/>
      <c r="BH90" s="3104"/>
      <c r="BI90" s="3104"/>
      <c r="BJ90" s="3104"/>
      <c r="BK90" s="3104"/>
      <c r="BL90" s="3104"/>
      <c r="BM90" s="3104"/>
      <c r="BN90" s="3104"/>
      <c r="BO90" s="3104"/>
      <c r="BP90" s="3104"/>
      <c r="BQ90" s="3104"/>
      <c r="BR90" s="3104"/>
      <c r="BS90" s="3104"/>
      <c r="BT90" s="3104"/>
      <c r="BU90" s="3104"/>
      <c r="BV90" s="3104"/>
      <c r="BW90" s="3104"/>
      <c r="BX90" s="3104"/>
      <c r="BY90" s="3104"/>
      <c r="BZ90" s="3104"/>
      <c r="CA90" s="3104"/>
      <c r="CB90" s="3104"/>
      <c r="CC90" s="3104"/>
      <c r="CD90" s="3104"/>
      <c r="CE90" s="3104"/>
      <c r="CF90" s="3104"/>
      <c r="CG90" s="3104"/>
      <c r="CH90" s="3104"/>
      <c r="CI90" s="3104"/>
      <c r="CJ90" s="3104"/>
      <c r="CK90" s="3104"/>
      <c r="CL90" s="3104"/>
      <c r="CM90" s="3104"/>
      <c r="CN90" s="3104"/>
      <c r="CO90" s="3104"/>
      <c r="CP90" s="3104"/>
      <c r="CQ90" s="3104"/>
      <c r="CR90" s="3104"/>
      <c r="CS90" s="3104"/>
      <c r="CT90" s="3104"/>
      <c r="CU90" s="3104"/>
      <c r="CV90" s="3104"/>
      <c r="CW90" s="3104"/>
      <c r="CX90" s="3104"/>
      <c r="CY90" s="3104"/>
      <c r="CZ90" s="3104"/>
      <c r="DA90" s="3104"/>
      <c r="DB90" s="3104"/>
      <c r="DC90" s="3104"/>
      <c r="DD90" s="3104"/>
      <c r="DE90" s="3104"/>
      <c r="DF90" s="1349"/>
      <c r="DG90" s="1349"/>
      <c r="DH90" s="1349"/>
      <c r="DI90" s="1349"/>
      <c r="DJ90" s="1349"/>
      <c r="DK90" s="1349"/>
      <c r="DL90" s="1349"/>
      <c r="DM90" s="1349"/>
      <c r="DN90" s="1349"/>
      <c r="DO90" s="1349"/>
      <c r="DP90" s="1349"/>
      <c r="DQ90" s="1349"/>
      <c r="DR90" s="1349"/>
      <c r="DS90" s="1349"/>
      <c r="DT90" s="1349"/>
      <c r="DU90" s="1349"/>
      <c r="DV90" s="1349"/>
      <c r="DW90" s="1349"/>
      <c r="DX90" s="1349"/>
      <c r="DY90" s="1349"/>
      <c r="DZ90" s="1349"/>
      <c r="EA90" s="1349"/>
      <c r="EB90" s="1349"/>
      <c r="EC90" s="1349"/>
      <c r="ED90" s="1349"/>
      <c r="EE90" s="1349"/>
      <c r="EF90" s="1349"/>
      <c r="EG90" s="1349"/>
      <c r="EH90" s="1349"/>
      <c r="EI90" s="1349"/>
      <c r="EJ90" s="1349"/>
      <c r="EK90" s="1349"/>
      <c r="EL90" s="1349"/>
      <c r="EM90" s="1349"/>
      <c r="EN90" s="1349"/>
      <c r="EO90" s="1349"/>
    </row>
    <row r="91" spans="1:145" ht="6.75" customHeight="1">
      <c r="A91" s="2564"/>
      <c r="B91" s="2564"/>
      <c r="C91" s="2564"/>
      <c r="D91" s="2564"/>
      <c r="E91" s="2564"/>
      <c r="F91" s="2564"/>
      <c r="G91" s="2564"/>
      <c r="H91" s="2564"/>
      <c r="I91" s="2564"/>
      <c r="J91" s="2564"/>
      <c r="K91" s="2564"/>
      <c r="L91" s="2564"/>
      <c r="M91" s="2564"/>
      <c r="N91" s="2564"/>
      <c r="O91" s="2564"/>
      <c r="P91" s="2564"/>
      <c r="Q91" s="2564"/>
      <c r="R91" s="2564"/>
      <c r="S91" s="2597"/>
      <c r="T91" s="2564"/>
      <c r="U91" s="2564"/>
      <c r="V91" s="2564"/>
      <c r="W91" s="3105"/>
      <c r="X91" s="3105"/>
      <c r="Y91" s="3105"/>
      <c r="Z91" s="3105"/>
      <c r="AA91" s="3105"/>
      <c r="AB91" s="3105"/>
      <c r="AC91" s="3105"/>
      <c r="AD91" s="3105"/>
      <c r="AE91" s="3105"/>
      <c r="AF91" s="3105"/>
      <c r="AG91" s="3105"/>
      <c r="AH91" s="3105"/>
      <c r="AI91" s="3105"/>
      <c r="AJ91" s="2564"/>
      <c r="AK91" s="2571"/>
      <c r="AL91" s="2566"/>
      <c r="AM91" s="2564"/>
      <c r="AN91" s="3103"/>
      <c r="AO91" s="3103"/>
      <c r="AP91" s="3103"/>
      <c r="AQ91" s="3103"/>
      <c r="AR91" s="3103"/>
      <c r="AS91" s="3103"/>
      <c r="AT91" s="3103"/>
      <c r="AU91" s="3103"/>
      <c r="AV91" s="3103"/>
      <c r="AW91" s="3103"/>
      <c r="AX91" s="2573"/>
      <c r="AY91" s="2564"/>
      <c r="AZ91" s="2569"/>
      <c r="BA91" s="2569"/>
      <c r="BB91" s="2569"/>
      <c r="BC91" s="2564"/>
      <c r="BD91" s="3104"/>
      <c r="BE91" s="3104"/>
      <c r="BF91" s="3104"/>
      <c r="BG91" s="3104"/>
      <c r="BH91" s="3104"/>
      <c r="BI91" s="3104"/>
      <c r="BJ91" s="3104"/>
      <c r="BK91" s="3104"/>
      <c r="BL91" s="3104"/>
      <c r="BM91" s="3104"/>
      <c r="BN91" s="3104"/>
      <c r="BO91" s="3104"/>
      <c r="BP91" s="3104"/>
      <c r="BQ91" s="3104"/>
      <c r="BR91" s="3104"/>
      <c r="BS91" s="3104"/>
      <c r="BT91" s="3104"/>
      <c r="BU91" s="3104"/>
      <c r="BV91" s="3104"/>
      <c r="BW91" s="3104"/>
      <c r="BX91" s="3104"/>
      <c r="BY91" s="3104"/>
      <c r="BZ91" s="3104"/>
      <c r="CA91" s="3104"/>
      <c r="CB91" s="3104"/>
      <c r="CC91" s="3104"/>
      <c r="CD91" s="3104"/>
      <c r="CE91" s="3104"/>
      <c r="CF91" s="3104"/>
      <c r="CG91" s="3104"/>
      <c r="CH91" s="3104"/>
      <c r="CI91" s="3104"/>
      <c r="CJ91" s="3104"/>
      <c r="CK91" s="3104"/>
      <c r="CL91" s="3104"/>
      <c r="CM91" s="3104"/>
      <c r="CN91" s="3104"/>
      <c r="CO91" s="3104"/>
      <c r="CP91" s="3104"/>
      <c r="CQ91" s="3104"/>
      <c r="CR91" s="3104"/>
      <c r="CS91" s="3104"/>
      <c r="CT91" s="3104"/>
      <c r="CU91" s="3104"/>
      <c r="CV91" s="3104"/>
      <c r="CW91" s="3104"/>
      <c r="CX91" s="3104"/>
      <c r="CY91" s="3104"/>
      <c r="CZ91" s="3104"/>
      <c r="DA91" s="3104"/>
      <c r="DB91" s="3104"/>
      <c r="DC91" s="3104"/>
      <c r="DD91" s="3104"/>
      <c r="DE91" s="3104"/>
      <c r="DF91" s="1349"/>
      <c r="DG91" s="1349"/>
      <c r="DH91" s="1349"/>
      <c r="DI91" s="1349"/>
      <c r="DJ91" s="1349"/>
      <c r="DK91" s="1349"/>
      <c r="DL91" s="1349"/>
      <c r="DM91" s="1349"/>
    </row>
    <row r="92" spans="1:145" ht="6.75" customHeight="1">
      <c r="A92" s="2564"/>
      <c r="B92" s="2564"/>
      <c r="C92" s="2564"/>
      <c r="D92" s="2564"/>
      <c r="E92" s="2564"/>
      <c r="F92" s="2564"/>
      <c r="G92" s="2564"/>
      <c r="H92" s="2564"/>
      <c r="I92" s="2564"/>
      <c r="J92" s="2564"/>
      <c r="K92" s="2564"/>
      <c r="L92" s="2564"/>
      <c r="M92" s="2564"/>
      <c r="N92" s="2564"/>
      <c r="O92" s="2564"/>
      <c r="P92" s="2564"/>
      <c r="Q92" s="2564"/>
      <c r="R92" s="2564"/>
      <c r="S92" s="2597"/>
      <c r="T92" s="2564"/>
      <c r="U92" s="2564"/>
      <c r="V92" s="2564"/>
      <c r="W92" s="3105"/>
      <c r="X92" s="3105"/>
      <c r="Y92" s="3105"/>
      <c r="Z92" s="3105"/>
      <c r="AA92" s="3105"/>
      <c r="AB92" s="3105"/>
      <c r="AC92" s="3105"/>
      <c r="AD92" s="3105"/>
      <c r="AE92" s="3105"/>
      <c r="AF92" s="3105"/>
      <c r="AG92" s="3105"/>
      <c r="AH92" s="3105"/>
      <c r="AI92" s="3105"/>
      <c r="AJ92" s="2564"/>
      <c r="AK92" s="2570"/>
      <c r="AL92" s="2566"/>
      <c r="AM92" s="2564"/>
      <c r="AN92" s="2567"/>
      <c r="AO92" s="2567"/>
      <c r="AP92" s="2567"/>
      <c r="AQ92" s="2567"/>
      <c r="AR92" s="2567"/>
      <c r="AS92" s="2567"/>
      <c r="AT92" s="2567"/>
      <c r="AU92" s="2567"/>
      <c r="AV92" s="2567"/>
      <c r="AW92" s="2567"/>
      <c r="AX92" s="2565"/>
      <c r="AY92" s="2564"/>
      <c r="AZ92" s="2566"/>
      <c r="BA92" s="2566"/>
      <c r="BB92" s="2566"/>
      <c r="BC92" s="2564"/>
      <c r="BD92" s="2574"/>
      <c r="BE92" s="2574"/>
      <c r="BF92" s="2574"/>
      <c r="BG92" s="2574"/>
      <c r="BH92" s="2574"/>
      <c r="BI92" s="2574"/>
      <c r="BJ92" s="2574"/>
      <c r="BK92" s="2574"/>
      <c r="BL92" s="2574"/>
      <c r="BM92" s="2574"/>
      <c r="BN92" s="2574"/>
      <c r="BO92" s="2574"/>
      <c r="BP92" s="2574"/>
      <c r="BQ92" s="2574"/>
      <c r="BR92" s="2574"/>
      <c r="BS92" s="2574"/>
      <c r="BT92" s="2574"/>
      <c r="BU92" s="2574"/>
      <c r="BV92" s="2574"/>
      <c r="BW92" s="2574"/>
      <c r="BX92" s="2574"/>
      <c r="BY92" s="2574"/>
      <c r="BZ92" s="2574"/>
      <c r="CA92" s="2574"/>
      <c r="CB92" s="2574"/>
      <c r="CC92" s="2574"/>
      <c r="CD92" s="2574"/>
      <c r="CE92" s="2574"/>
      <c r="CF92" s="2574"/>
      <c r="CG92" s="2574"/>
      <c r="CH92" s="2574"/>
      <c r="CI92" s="2574"/>
      <c r="CJ92" s="2574"/>
      <c r="CK92" s="2574"/>
      <c r="CL92" s="2574"/>
      <c r="CM92" s="2574"/>
      <c r="CN92" s="2574"/>
      <c r="CO92" s="2574"/>
      <c r="CP92" s="2574"/>
      <c r="CQ92" s="2574"/>
      <c r="CR92" s="2574"/>
      <c r="CS92" s="2574"/>
      <c r="CT92" s="2574"/>
      <c r="CU92" s="2574"/>
      <c r="CV92" s="2574"/>
      <c r="CW92" s="2574"/>
      <c r="CX92" s="2574"/>
      <c r="CY92" s="2574"/>
      <c r="CZ92" s="2574"/>
      <c r="DA92" s="2574"/>
      <c r="DB92" s="2574"/>
      <c r="DC92" s="2574"/>
      <c r="DD92" s="2574"/>
      <c r="DE92" s="2574"/>
    </row>
    <row r="93" spans="1:145" ht="6.75" customHeight="1">
      <c r="A93" s="2564"/>
      <c r="B93" s="2564"/>
      <c r="C93" s="2564"/>
      <c r="D93" s="2564"/>
      <c r="E93" s="2564"/>
      <c r="F93" s="2564"/>
      <c r="G93" s="2564"/>
      <c r="H93" s="2564"/>
      <c r="I93" s="2564"/>
      <c r="J93" s="2564"/>
      <c r="K93" s="2564"/>
      <c r="L93" s="2564"/>
      <c r="M93" s="2564"/>
      <c r="N93" s="2564"/>
      <c r="O93" s="2564"/>
      <c r="P93" s="2564"/>
      <c r="Q93" s="2564"/>
      <c r="R93" s="2564"/>
      <c r="S93" s="2597"/>
      <c r="T93" s="2566"/>
      <c r="U93" s="2566"/>
      <c r="V93" s="2564"/>
      <c r="W93" s="2564"/>
      <c r="X93" s="2564"/>
      <c r="Y93" s="2564"/>
      <c r="Z93" s="2564"/>
      <c r="AA93" s="2564"/>
      <c r="AB93" s="2564"/>
      <c r="AC93" s="2564"/>
      <c r="AD93" s="2564"/>
      <c r="AE93" s="2564"/>
      <c r="AF93" s="2564"/>
      <c r="AG93" s="2564"/>
      <c r="AH93" s="2564"/>
      <c r="AI93" s="2564"/>
      <c r="AJ93" s="2564"/>
      <c r="AK93" s="2570"/>
      <c r="AL93" s="2566"/>
      <c r="AM93" s="2564"/>
      <c r="AN93" s="2567"/>
      <c r="AO93" s="2567"/>
      <c r="AP93" s="2567"/>
      <c r="AQ93" s="2567"/>
      <c r="AR93" s="2567"/>
      <c r="AS93" s="2567"/>
      <c r="AT93" s="2567"/>
      <c r="AU93" s="2567"/>
      <c r="AV93" s="2567"/>
      <c r="AW93" s="2567"/>
      <c r="AX93" s="2565"/>
      <c r="AY93" s="2564"/>
      <c r="AZ93" s="2566"/>
      <c r="BA93" s="2566"/>
      <c r="BB93" s="2566"/>
      <c r="BC93" s="2564"/>
      <c r="BD93" s="3104" t="s">
        <v>4204</v>
      </c>
      <c r="BE93" s="3104"/>
      <c r="BF93" s="3104"/>
      <c r="BG93" s="3104"/>
      <c r="BH93" s="3104"/>
      <c r="BI93" s="3104"/>
      <c r="BJ93" s="3104"/>
      <c r="BK93" s="3104"/>
      <c r="BL93" s="3104"/>
      <c r="BM93" s="3104"/>
      <c r="BN93" s="3104"/>
      <c r="BO93" s="3104"/>
      <c r="BP93" s="3104"/>
      <c r="BQ93" s="3104"/>
      <c r="BR93" s="3104"/>
      <c r="BS93" s="3104"/>
      <c r="BT93" s="3104"/>
      <c r="BU93" s="3104"/>
      <c r="BV93" s="3104"/>
      <c r="BW93" s="3104"/>
      <c r="BX93" s="3104"/>
      <c r="BY93" s="3104"/>
      <c r="BZ93" s="3104"/>
      <c r="CA93" s="3104"/>
      <c r="CB93" s="3104"/>
      <c r="CC93" s="3104"/>
      <c r="CD93" s="3104"/>
      <c r="CE93" s="3104"/>
      <c r="CF93" s="3104"/>
      <c r="CG93" s="3104"/>
      <c r="CH93" s="3104"/>
      <c r="CI93" s="3104"/>
      <c r="CJ93" s="3104"/>
      <c r="CK93" s="3104"/>
      <c r="CL93" s="3104"/>
      <c r="CM93" s="3104"/>
      <c r="CN93" s="3104"/>
      <c r="CO93" s="3104"/>
      <c r="CP93" s="3104"/>
      <c r="CQ93" s="3104"/>
      <c r="CR93" s="3104"/>
      <c r="CS93" s="3104"/>
      <c r="CT93" s="3104"/>
      <c r="CU93" s="3104"/>
      <c r="CV93" s="3104"/>
      <c r="CW93" s="3104"/>
      <c r="CX93" s="3104"/>
      <c r="CY93" s="3104"/>
      <c r="CZ93" s="3104"/>
      <c r="DA93" s="3104"/>
      <c r="DB93" s="3104"/>
      <c r="DC93" s="3104"/>
      <c r="DD93" s="3104"/>
      <c r="DE93" s="3104"/>
      <c r="DF93" s="1349"/>
      <c r="DG93" s="1349"/>
      <c r="DH93" s="1349"/>
      <c r="DI93" s="1349"/>
      <c r="DJ93" s="1349"/>
      <c r="DK93" s="1349"/>
      <c r="DL93" s="1349"/>
      <c r="DM93" s="1349"/>
    </row>
    <row r="94" spans="1:145" ht="6.75" customHeight="1">
      <c r="A94" s="2564"/>
      <c r="B94" s="2564"/>
      <c r="C94" s="2564"/>
      <c r="D94" s="2564"/>
      <c r="E94" s="2564"/>
      <c r="F94" s="2564"/>
      <c r="G94" s="2564"/>
      <c r="H94" s="2564"/>
      <c r="I94" s="2564"/>
      <c r="J94" s="2564"/>
      <c r="K94" s="2564"/>
      <c r="L94" s="2564"/>
      <c r="M94" s="2564"/>
      <c r="N94" s="2564"/>
      <c r="O94" s="2564"/>
      <c r="P94" s="2564"/>
      <c r="Q94" s="2564"/>
      <c r="R94" s="2564"/>
      <c r="S94" s="2597"/>
      <c r="T94" s="2566"/>
      <c r="U94" s="2566"/>
      <c r="V94" s="2564"/>
      <c r="W94" s="3106" t="s">
        <v>213</v>
      </c>
      <c r="X94" s="3107"/>
      <c r="Y94" s="3107"/>
      <c r="Z94" s="3107"/>
      <c r="AA94" s="3107"/>
      <c r="AB94" s="3107"/>
      <c r="AC94" s="3107"/>
      <c r="AD94" s="3107"/>
      <c r="AE94" s="3107"/>
      <c r="AF94" s="3107"/>
      <c r="AG94" s="3107"/>
      <c r="AH94" s="3107"/>
      <c r="AI94" s="3107"/>
      <c r="AJ94" s="2564"/>
      <c r="AK94" s="2570"/>
      <c r="AL94" s="2566"/>
      <c r="AM94" s="2564"/>
      <c r="AN94" s="2567"/>
      <c r="AO94" s="2567"/>
      <c r="AP94" s="2567"/>
      <c r="AQ94" s="2567"/>
      <c r="AR94" s="2567"/>
      <c r="AS94" s="2567"/>
      <c r="AT94" s="2567"/>
      <c r="AU94" s="2567"/>
      <c r="AV94" s="2567"/>
      <c r="AW94" s="2567"/>
      <c r="AX94" s="2565"/>
      <c r="AY94" s="2564"/>
      <c r="AZ94" s="2566"/>
      <c r="BA94" s="2566"/>
      <c r="BB94" s="2566"/>
      <c r="BC94" s="2564"/>
      <c r="BD94" s="3104"/>
      <c r="BE94" s="3104"/>
      <c r="BF94" s="3104"/>
      <c r="BG94" s="3104"/>
      <c r="BH94" s="3104"/>
      <c r="BI94" s="3104"/>
      <c r="BJ94" s="3104"/>
      <c r="BK94" s="3104"/>
      <c r="BL94" s="3104"/>
      <c r="BM94" s="3104"/>
      <c r="BN94" s="3104"/>
      <c r="BO94" s="3104"/>
      <c r="BP94" s="3104"/>
      <c r="BQ94" s="3104"/>
      <c r="BR94" s="3104"/>
      <c r="BS94" s="3104"/>
      <c r="BT94" s="3104"/>
      <c r="BU94" s="3104"/>
      <c r="BV94" s="3104"/>
      <c r="BW94" s="3104"/>
      <c r="BX94" s="3104"/>
      <c r="BY94" s="3104"/>
      <c r="BZ94" s="3104"/>
      <c r="CA94" s="3104"/>
      <c r="CB94" s="3104"/>
      <c r="CC94" s="3104"/>
      <c r="CD94" s="3104"/>
      <c r="CE94" s="3104"/>
      <c r="CF94" s="3104"/>
      <c r="CG94" s="3104"/>
      <c r="CH94" s="3104"/>
      <c r="CI94" s="3104"/>
      <c r="CJ94" s="3104"/>
      <c r="CK94" s="3104"/>
      <c r="CL94" s="3104"/>
      <c r="CM94" s="3104"/>
      <c r="CN94" s="3104"/>
      <c r="CO94" s="3104"/>
      <c r="CP94" s="3104"/>
      <c r="CQ94" s="3104"/>
      <c r="CR94" s="3104"/>
      <c r="CS94" s="3104"/>
      <c r="CT94" s="3104"/>
      <c r="CU94" s="3104"/>
      <c r="CV94" s="3104"/>
      <c r="CW94" s="3104"/>
      <c r="CX94" s="3104"/>
      <c r="CY94" s="3104"/>
      <c r="CZ94" s="3104"/>
      <c r="DA94" s="3104"/>
      <c r="DB94" s="3104"/>
      <c r="DC94" s="3104"/>
      <c r="DD94" s="3104"/>
      <c r="DE94" s="3104"/>
      <c r="DF94" s="1349"/>
      <c r="DG94" s="1349"/>
      <c r="DH94" s="1349"/>
      <c r="DI94" s="1349"/>
      <c r="DJ94" s="1349"/>
      <c r="DK94" s="1349"/>
      <c r="DL94" s="1349"/>
      <c r="DM94" s="1349"/>
    </row>
    <row r="95" spans="1:145" ht="6.75" customHeight="1">
      <c r="A95" s="2564"/>
      <c r="B95" s="2564"/>
      <c r="C95" s="2564"/>
      <c r="D95" s="2564"/>
      <c r="E95" s="2564"/>
      <c r="F95" s="2564"/>
      <c r="G95" s="2564"/>
      <c r="H95" s="2564"/>
      <c r="I95" s="2564"/>
      <c r="J95" s="2564"/>
      <c r="K95" s="2564"/>
      <c r="L95" s="2564"/>
      <c r="M95" s="2564"/>
      <c r="N95" s="2564"/>
      <c r="O95" s="2564"/>
      <c r="P95" s="2564"/>
      <c r="Q95" s="2564"/>
      <c r="R95" s="2564"/>
      <c r="S95" s="2597"/>
      <c r="T95" s="2566"/>
      <c r="U95" s="2566"/>
      <c r="V95" s="2564"/>
      <c r="W95" s="3107"/>
      <c r="X95" s="3107"/>
      <c r="Y95" s="3107"/>
      <c r="Z95" s="3107"/>
      <c r="AA95" s="3107"/>
      <c r="AB95" s="3107"/>
      <c r="AC95" s="3107"/>
      <c r="AD95" s="3107"/>
      <c r="AE95" s="3107"/>
      <c r="AF95" s="3107"/>
      <c r="AG95" s="3107"/>
      <c r="AH95" s="3107"/>
      <c r="AI95" s="3107"/>
      <c r="AJ95" s="2564"/>
      <c r="AK95" s="2570"/>
      <c r="AL95" s="2566"/>
      <c r="AM95" s="2564"/>
      <c r="AN95" s="2564"/>
      <c r="AO95" s="2564"/>
      <c r="AP95" s="2564"/>
      <c r="AQ95" s="2564"/>
      <c r="AR95" s="2564"/>
      <c r="AS95" s="2564"/>
      <c r="AT95" s="2564"/>
      <c r="AU95" s="2564"/>
      <c r="AV95" s="2564"/>
      <c r="AW95" s="2564"/>
      <c r="AX95" s="2564"/>
      <c r="AY95" s="2564"/>
      <c r="AZ95" s="2564"/>
      <c r="BA95" s="2566"/>
      <c r="BB95" s="2566"/>
      <c r="BC95" s="2564"/>
      <c r="BD95" s="2564"/>
      <c r="BE95" s="2564"/>
      <c r="BF95" s="2564"/>
      <c r="BG95" s="2564"/>
      <c r="BH95" s="2564"/>
      <c r="BI95" s="2564"/>
      <c r="BJ95" s="2564"/>
      <c r="BK95" s="2564"/>
      <c r="BL95" s="2564"/>
      <c r="BM95" s="2564"/>
      <c r="BN95" s="2564"/>
      <c r="BO95" s="2564"/>
      <c r="BP95" s="2564"/>
      <c r="BQ95" s="2564"/>
      <c r="BR95" s="2564"/>
      <c r="BS95" s="2564"/>
      <c r="BT95" s="2564"/>
      <c r="BU95" s="2564"/>
      <c r="BV95" s="2564"/>
      <c r="BW95" s="2564"/>
      <c r="BX95" s="2564"/>
      <c r="BY95" s="2564"/>
      <c r="BZ95" s="2564"/>
      <c r="CA95" s="2564"/>
      <c r="CB95" s="2564"/>
      <c r="CC95" s="2564"/>
      <c r="CD95" s="2564"/>
      <c r="CE95" s="2564"/>
      <c r="CF95" s="2564"/>
      <c r="CG95" s="2564"/>
      <c r="CH95" s="2564"/>
      <c r="CI95" s="2564"/>
      <c r="CJ95" s="2564"/>
      <c r="CK95" s="2564"/>
      <c r="CL95" s="2564"/>
      <c r="CM95" s="2564"/>
      <c r="CN95" s="2564"/>
      <c r="CO95" s="2564"/>
      <c r="CP95" s="2564"/>
      <c r="CQ95" s="2564"/>
      <c r="CR95" s="2564"/>
      <c r="CS95" s="2564"/>
      <c r="CT95" s="2564"/>
      <c r="CU95" s="2564"/>
      <c r="CV95" s="2564"/>
      <c r="CW95" s="2564"/>
      <c r="CX95" s="2564"/>
      <c r="CY95" s="2564"/>
      <c r="CZ95" s="2564"/>
      <c r="DA95" s="2564"/>
      <c r="DB95" s="2564"/>
      <c r="DC95" s="2564"/>
      <c r="DD95" s="2564"/>
      <c r="DE95" s="2564"/>
      <c r="DF95" s="1349"/>
      <c r="DG95" s="1349"/>
      <c r="DH95" s="1349"/>
      <c r="DI95" s="1349"/>
      <c r="DJ95" s="1349"/>
      <c r="DK95" s="1349"/>
      <c r="DL95" s="1349"/>
      <c r="DM95" s="1349"/>
    </row>
    <row r="96" spans="1:145" ht="6.75" customHeight="1">
      <c r="A96" s="2564"/>
      <c r="B96" s="2564"/>
      <c r="C96" s="2564"/>
      <c r="D96" s="2598"/>
      <c r="E96" s="2598"/>
      <c r="F96" s="2598"/>
      <c r="G96" s="2598"/>
      <c r="H96" s="2598"/>
      <c r="I96" s="2598"/>
      <c r="J96" s="2598"/>
      <c r="K96" s="2598"/>
      <c r="L96" s="2598"/>
      <c r="M96" s="2564"/>
      <c r="N96" s="2564"/>
      <c r="O96" s="2564"/>
      <c r="P96" s="2564"/>
      <c r="Q96" s="2564"/>
      <c r="R96" s="2564"/>
      <c r="S96" s="2564"/>
      <c r="T96" s="2570"/>
      <c r="U96" s="2566"/>
      <c r="V96" s="2564"/>
      <c r="W96" s="2599"/>
      <c r="X96" s="2599"/>
      <c r="Y96" s="2599"/>
      <c r="Z96" s="2599"/>
      <c r="AA96" s="2599"/>
      <c r="AB96" s="2599"/>
      <c r="AC96" s="2599"/>
      <c r="AD96" s="2599"/>
      <c r="AE96" s="2599"/>
      <c r="AF96" s="2599"/>
      <c r="AG96" s="2599"/>
      <c r="AH96" s="2599"/>
      <c r="AI96" s="2599"/>
      <c r="AJ96" s="2564"/>
      <c r="AK96" s="2570"/>
      <c r="AL96" s="2566"/>
      <c r="AM96" s="2564"/>
      <c r="AN96" s="3104" t="s">
        <v>271</v>
      </c>
      <c r="AO96" s="3104"/>
      <c r="AP96" s="3104"/>
      <c r="AQ96" s="3104"/>
      <c r="AR96" s="3104"/>
      <c r="AS96" s="3104"/>
      <c r="AT96" s="3104"/>
      <c r="AU96" s="3104"/>
      <c r="AV96" s="3104"/>
      <c r="AW96" s="3104"/>
      <c r="AX96" s="3104"/>
      <c r="AY96" s="3104"/>
      <c r="AZ96" s="2566"/>
      <c r="BA96" s="2566"/>
      <c r="BB96" s="2566"/>
      <c r="BC96" s="2564"/>
      <c r="BD96" s="3104" t="s">
        <v>270</v>
      </c>
      <c r="BE96" s="3104"/>
      <c r="BF96" s="3104"/>
      <c r="BG96" s="3104"/>
      <c r="BH96" s="3104"/>
      <c r="BI96" s="3104"/>
      <c r="BJ96" s="3104"/>
      <c r="BK96" s="3104"/>
      <c r="BL96" s="3104"/>
      <c r="BM96" s="3104"/>
      <c r="BN96" s="3104"/>
      <c r="BO96" s="3104"/>
      <c r="BP96" s="3104"/>
      <c r="BQ96" s="3104"/>
      <c r="BR96" s="3104"/>
      <c r="BS96" s="3104"/>
      <c r="BT96" s="3104"/>
      <c r="BU96" s="3104"/>
      <c r="BV96" s="3104"/>
      <c r="BW96" s="3104"/>
      <c r="BX96" s="3104"/>
      <c r="BY96" s="3104"/>
      <c r="BZ96" s="3104"/>
      <c r="CA96" s="3104"/>
      <c r="CB96" s="3104"/>
      <c r="CC96" s="3104"/>
      <c r="CD96" s="3104"/>
      <c r="CE96" s="3104"/>
      <c r="CF96" s="3104"/>
      <c r="CG96" s="3104"/>
      <c r="CH96" s="3104"/>
      <c r="CI96" s="3104"/>
      <c r="CJ96" s="3104"/>
      <c r="CK96" s="3104"/>
      <c r="CL96" s="3104"/>
      <c r="CM96" s="3104"/>
      <c r="CN96" s="3104"/>
      <c r="CO96" s="3104"/>
      <c r="CP96" s="3104"/>
      <c r="CQ96" s="3104"/>
      <c r="CR96" s="3104"/>
      <c r="CS96" s="3104"/>
      <c r="CT96" s="3104"/>
      <c r="CU96" s="3104"/>
      <c r="CV96" s="3104"/>
      <c r="CW96" s="3104"/>
      <c r="CX96" s="3104"/>
      <c r="CY96" s="3104"/>
      <c r="CZ96" s="3104"/>
      <c r="DA96" s="3104"/>
      <c r="DB96" s="3104"/>
      <c r="DC96" s="3104"/>
      <c r="DD96" s="3104"/>
      <c r="DE96" s="3104"/>
      <c r="DF96" s="1349"/>
      <c r="DG96" s="1349"/>
      <c r="DH96" s="1349"/>
      <c r="DI96" s="1349"/>
      <c r="DJ96" s="1349"/>
      <c r="DK96" s="1349"/>
      <c r="DL96" s="1349"/>
      <c r="DM96" s="1349"/>
    </row>
    <row r="97" spans="1:193" ht="6.75" customHeight="1">
      <c r="A97" s="2564"/>
      <c r="B97" s="2564"/>
      <c r="C97" s="2564"/>
      <c r="D97" s="2598"/>
      <c r="E97" s="2598"/>
      <c r="F97" s="2598"/>
      <c r="G97" s="2598"/>
      <c r="H97" s="2598"/>
      <c r="I97" s="2598"/>
      <c r="J97" s="2598"/>
      <c r="K97" s="2598"/>
      <c r="L97" s="2598"/>
      <c r="M97" s="2564"/>
      <c r="N97" s="2564"/>
      <c r="O97" s="2564"/>
      <c r="P97" s="2564"/>
      <c r="Q97" s="2564"/>
      <c r="R97" s="2564"/>
      <c r="S97" s="2564"/>
      <c r="T97" s="2570"/>
      <c r="U97" s="2566"/>
      <c r="V97" s="2564"/>
      <c r="W97" s="2599"/>
      <c r="X97" s="2599"/>
      <c r="Y97" s="2599"/>
      <c r="Z97" s="2599"/>
      <c r="AA97" s="2599"/>
      <c r="AB97" s="2599"/>
      <c r="AC97" s="2599"/>
      <c r="AD97" s="2599"/>
      <c r="AE97" s="2599"/>
      <c r="AF97" s="2599"/>
      <c r="AG97" s="2599"/>
      <c r="AH97" s="2599"/>
      <c r="AI97" s="2599"/>
      <c r="AJ97" s="2564"/>
      <c r="AK97" s="2571"/>
      <c r="AL97" s="2569"/>
      <c r="AM97" s="2564"/>
      <c r="AN97" s="3104"/>
      <c r="AO97" s="3104"/>
      <c r="AP97" s="3104"/>
      <c r="AQ97" s="3104"/>
      <c r="AR97" s="3104"/>
      <c r="AS97" s="3104"/>
      <c r="AT97" s="3104"/>
      <c r="AU97" s="3104"/>
      <c r="AV97" s="3104"/>
      <c r="AW97" s="3104"/>
      <c r="AX97" s="3104"/>
      <c r="AY97" s="3104"/>
      <c r="AZ97" s="2569"/>
      <c r="BA97" s="2569"/>
      <c r="BB97" s="2569"/>
      <c r="BC97" s="2564"/>
      <c r="BD97" s="3104"/>
      <c r="BE97" s="3104"/>
      <c r="BF97" s="3104"/>
      <c r="BG97" s="3104"/>
      <c r="BH97" s="3104"/>
      <c r="BI97" s="3104"/>
      <c r="BJ97" s="3104"/>
      <c r="BK97" s="3104"/>
      <c r="BL97" s="3104"/>
      <c r="BM97" s="3104"/>
      <c r="BN97" s="3104"/>
      <c r="BO97" s="3104"/>
      <c r="BP97" s="3104"/>
      <c r="BQ97" s="3104"/>
      <c r="BR97" s="3104"/>
      <c r="BS97" s="3104"/>
      <c r="BT97" s="3104"/>
      <c r="BU97" s="3104"/>
      <c r="BV97" s="3104"/>
      <c r="BW97" s="3104"/>
      <c r="BX97" s="3104"/>
      <c r="BY97" s="3104"/>
      <c r="BZ97" s="3104"/>
      <c r="CA97" s="3104"/>
      <c r="CB97" s="3104"/>
      <c r="CC97" s="3104"/>
      <c r="CD97" s="3104"/>
      <c r="CE97" s="3104"/>
      <c r="CF97" s="3104"/>
      <c r="CG97" s="3104"/>
      <c r="CH97" s="3104"/>
      <c r="CI97" s="3104"/>
      <c r="CJ97" s="3104"/>
      <c r="CK97" s="3104"/>
      <c r="CL97" s="3104"/>
      <c r="CM97" s="3104"/>
      <c r="CN97" s="3104"/>
      <c r="CO97" s="3104"/>
      <c r="CP97" s="3104"/>
      <c r="CQ97" s="3104"/>
      <c r="CR97" s="3104"/>
      <c r="CS97" s="3104"/>
      <c r="CT97" s="3104"/>
      <c r="CU97" s="3104"/>
      <c r="CV97" s="3104"/>
      <c r="CW97" s="3104"/>
      <c r="CX97" s="3104"/>
      <c r="CY97" s="3104"/>
      <c r="CZ97" s="3104"/>
      <c r="DA97" s="3104"/>
      <c r="DB97" s="3104"/>
      <c r="DC97" s="3104"/>
      <c r="DD97" s="3104"/>
      <c r="DE97" s="3104"/>
      <c r="DF97" s="1349"/>
      <c r="DG97" s="1349"/>
      <c r="DH97" s="1349"/>
      <c r="DI97" s="1349"/>
      <c r="DJ97" s="1349"/>
      <c r="DK97" s="1349"/>
      <c r="DL97" s="1349"/>
      <c r="DM97" s="1349"/>
    </row>
    <row r="98" spans="1:193" ht="6.75" customHeight="1">
      <c r="A98" s="2564"/>
      <c r="B98" s="2564"/>
      <c r="C98" s="2564"/>
      <c r="D98" s="2598"/>
      <c r="E98" s="2598"/>
      <c r="F98" s="2598"/>
      <c r="G98" s="2598"/>
      <c r="H98" s="2598"/>
      <c r="I98" s="2598"/>
      <c r="J98" s="2598"/>
      <c r="K98" s="2598"/>
      <c r="L98" s="2598"/>
      <c r="M98" s="2564"/>
      <c r="N98" s="2564"/>
      <c r="O98" s="2564"/>
      <c r="P98" s="2564"/>
      <c r="Q98" s="2564"/>
      <c r="R98" s="2564"/>
      <c r="S98" s="2564"/>
      <c r="T98" s="2570"/>
      <c r="U98" s="2566"/>
      <c r="V98" s="2564"/>
      <c r="W98" s="2599"/>
      <c r="X98" s="2599"/>
      <c r="Y98" s="2599"/>
      <c r="Z98" s="2599"/>
      <c r="AA98" s="2599"/>
      <c r="AB98" s="2599"/>
      <c r="AC98" s="2599"/>
      <c r="AD98" s="2599"/>
      <c r="AE98" s="2599"/>
      <c r="AF98" s="2599"/>
      <c r="AG98" s="2599"/>
      <c r="AH98" s="2599"/>
      <c r="AI98" s="2599"/>
      <c r="AJ98" s="2564"/>
      <c r="AK98" s="2570"/>
      <c r="AL98" s="2566"/>
      <c r="AM98" s="2564"/>
      <c r="AN98" s="2574"/>
      <c r="AO98" s="2574"/>
      <c r="AP98" s="2574"/>
      <c r="AQ98" s="2574"/>
      <c r="AR98" s="2574"/>
      <c r="AS98" s="2574"/>
      <c r="AT98" s="2574"/>
      <c r="AU98" s="2574"/>
      <c r="AV98" s="2574"/>
      <c r="AW98" s="2567"/>
      <c r="AX98" s="2565"/>
      <c r="AY98" s="2595"/>
      <c r="AZ98" s="2566"/>
      <c r="BA98" s="2566"/>
      <c r="BB98" s="2566"/>
      <c r="BC98" s="2564"/>
      <c r="BD98" s="2567"/>
      <c r="BE98" s="2567"/>
      <c r="BF98" s="2567"/>
      <c r="BG98" s="2567"/>
      <c r="BH98" s="2567"/>
      <c r="BI98" s="2567"/>
      <c r="BJ98" s="2567"/>
      <c r="BK98" s="2567"/>
      <c r="BL98" s="2567"/>
      <c r="BM98" s="2567"/>
      <c r="BN98" s="2567"/>
      <c r="BO98" s="2567"/>
      <c r="BP98" s="2567"/>
      <c r="BQ98" s="2567"/>
      <c r="BR98" s="2567"/>
      <c r="BS98" s="2567"/>
      <c r="BT98" s="2567"/>
      <c r="BU98" s="2567"/>
      <c r="BV98" s="2567"/>
      <c r="BW98" s="2567"/>
      <c r="BX98" s="2567"/>
      <c r="BY98" s="2567"/>
      <c r="BZ98" s="2567"/>
      <c r="CA98" s="2567"/>
      <c r="CB98" s="2567"/>
      <c r="CC98" s="2567"/>
      <c r="CD98" s="2567"/>
      <c r="CE98" s="2567"/>
      <c r="CF98" s="2567"/>
      <c r="CG98" s="2567"/>
      <c r="CH98" s="2567"/>
      <c r="CI98" s="2567"/>
      <c r="CJ98" s="2567"/>
      <c r="CK98" s="2567"/>
      <c r="CL98" s="2567"/>
      <c r="CM98" s="2567"/>
      <c r="CN98" s="2567"/>
      <c r="CO98" s="2567"/>
      <c r="CP98" s="2567"/>
      <c r="CQ98" s="2567"/>
      <c r="CR98" s="2567"/>
      <c r="CS98" s="2567"/>
      <c r="CT98" s="2567"/>
      <c r="CU98" s="2567"/>
      <c r="CV98" s="2567"/>
      <c r="CW98" s="2567"/>
      <c r="CX98" s="2567"/>
      <c r="CY98" s="2567"/>
      <c r="CZ98" s="2567"/>
      <c r="DA98" s="2567"/>
      <c r="DB98" s="2567"/>
      <c r="DC98" s="2574"/>
      <c r="DD98" s="2574"/>
      <c r="DE98" s="2574"/>
      <c r="DF98" s="1349"/>
      <c r="DG98" s="1349"/>
      <c r="DH98" s="1349"/>
      <c r="DI98" s="1349"/>
      <c r="DJ98" s="1349"/>
      <c r="DK98" s="1349"/>
      <c r="DL98" s="1349"/>
      <c r="DM98" s="1349"/>
    </row>
    <row r="99" spans="1:193" ht="6.75" customHeight="1">
      <c r="A99" s="2564"/>
      <c r="B99" s="2564"/>
      <c r="C99" s="2564"/>
      <c r="D99" s="2598"/>
      <c r="E99" s="2598"/>
      <c r="F99" s="2598"/>
      <c r="G99" s="2598"/>
      <c r="H99" s="2598"/>
      <c r="I99" s="2598"/>
      <c r="J99" s="2598"/>
      <c r="K99" s="2598"/>
      <c r="L99" s="2598"/>
      <c r="M99" s="2564"/>
      <c r="N99" s="2564"/>
      <c r="O99" s="2564"/>
      <c r="P99" s="2564"/>
      <c r="Q99" s="2564"/>
      <c r="R99" s="2564"/>
      <c r="S99" s="2564"/>
      <c r="T99" s="2570"/>
      <c r="U99" s="2566"/>
      <c r="V99" s="2564"/>
      <c r="W99" s="2564"/>
      <c r="X99" s="2564"/>
      <c r="Y99" s="2564"/>
      <c r="Z99" s="2564"/>
      <c r="AA99" s="2564"/>
      <c r="AB99" s="2564"/>
      <c r="AC99" s="2564"/>
      <c r="AD99" s="2564"/>
      <c r="AE99" s="2564"/>
      <c r="AF99" s="2564"/>
      <c r="AG99" s="2564"/>
      <c r="AH99" s="2564"/>
      <c r="AI99" s="2564"/>
      <c r="AJ99" s="2564"/>
      <c r="AK99" s="2570"/>
      <c r="AL99" s="2566"/>
      <c r="AM99" s="2564"/>
      <c r="AN99" s="3104" t="s">
        <v>269</v>
      </c>
      <c r="AO99" s="3104"/>
      <c r="AP99" s="3104"/>
      <c r="AQ99" s="3104"/>
      <c r="AR99" s="3104"/>
      <c r="AS99" s="3104"/>
      <c r="AT99" s="3104"/>
      <c r="AU99" s="3104"/>
      <c r="AV99" s="3104"/>
      <c r="AW99" s="3104"/>
      <c r="AX99" s="3104"/>
      <c r="AY99" s="3104"/>
      <c r="AZ99" s="2567"/>
      <c r="BA99" s="2567"/>
      <c r="BB99" s="2567"/>
      <c r="BC99" s="2567"/>
      <c r="BD99" s="3104" t="s">
        <v>268</v>
      </c>
      <c r="BE99" s="3104"/>
      <c r="BF99" s="3104"/>
      <c r="BG99" s="3104"/>
      <c r="BH99" s="3104"/>
      <c r="BI99" s="3104"/>
      <c r="BJ99" s="3104"/>
      <c r="BK99" s="3104"/>
      <c r="BL99" s="3104"/>
      <c r="BM99" s="3104"/>
      <c r="BN99" s="3104"/>
      <c r="BO99" s="3104"/>
      <c r="BP99" s="3104"/>
      <c r="BQ99" s="3104"/>
      <c r="BR99" s="3104"/>
      <c r="BS99" s="3104"/>
      <c r="BT99" s="3104"/>
      <c r="BU99" s="3104"/>
      <c r="BV99" s="3104"/>
      <c r="BW99" s="3104"/>
      <c r="BX99" s="3104"/>
      <c r="BY99" s="3104"/>
      <c r="BZ99" s="3104"/>
      <c r="CA99" s="3104"/>
      <c r="CB99" s="3104"/>
      <c r="CC99" s="3104"/>
      <c r="CD99" s="3104"/>
      <c r="CE99" s="3104"/>
      <c r="CF99" s="3104"/>
      <c r="CG99" s="3104"/>
      <c r="CH99" s="3104"/>
      <c r="CI99" s="3104"/>
      <c r="CJ99" s="3104"/>
      <c r="CK99" s="3104"/>
      <c r="CL99" s="3104"/>
      <c r="CM99" s="3104"/>
      <c r="CN99" s="3104"/>
      <c r="CO99" s="3104"/>
      <c r="CP99" s="3104"/>
      <c r="CQ99" s="3104"/>
      <c r="CR99" s="3104"/>
      <c r="CS99" s="3104"/>
      <c r="CT99" s="3104"/>
      <c r="CU99" s="3104"/>
      <c r="CV99" s="3104"/>
      <c r="CW99" s="3104"/>
      <c r="CX99" s="3104"/>
      <c r="CY99" s="3104"/>
      <c r="CZ99" s="3104"/>
      <c r="DA99" s="3104"/>
      <c r="DB99" s="3104"/>
      <c r="DC99" s="3104"/>
      <c r="DD99" s="3104"/>
      <c r="DE99" s="3104"/>
    </row>
    <row r="100" spans="1:193" ht="6.75" customHeight="1">
      <c r="A100" s="2564"/>
      <c r="B100" s="2564"/>
      <c r="C100" s="2564"/>
      <c r="D100" s="2598"/>
      <c r="E100" s="2598"/>
      <c r="F100" s="2598"/>
      <c r="G100" s="2598"/>
      <c r="H100" s="2598"/>
      <c r="I100" s="2598"/>
      <c r="J100" s="2598"/>
      <c r="K100" s="2598"/>
      <c r="L100" s="2598"/>
      <c r="M100" s="2564"/>
      <c r="N100" s="2564"/>
      <c r="O100" s="2564"/>
      <c r="P100" s="2564"/>
      <c r="Q100" s="2564"/>
      <c r="R100" s="2564"/>
      <c r="S100" s="2564"/>
      <c r="T100" s="2570"/>
      <c r="U100" s="2566"/>
      <c r="V100" s="2564"/>
      <c r="W100" s="2564"/>
      <c r="X100" s="2564"/>
      <c r="Y100" s="2564"/>
      <c r="Z100" s="2564"/>
      <c r="AA100" s="2564"/>
      <c r="AB100" s="2564"/>
      <c r="AC100" s="2564"/>
      <c r="AD100" s="2564"/>
      <c r="AE100" s="2564"/>
      <c r="AF100" s="2564"/>
      <c r="AG100" s="2564"/>
      <c r="AH100" s="2564"/>
      <c r="AI100" s="2564"/>
      <c r="AJ100" s="2564"/>
      <c r="AK100" s="2571"/>
      <c r="AL100" s="2569"/>
      <c r="AM100" s="2564"/>
      <c r="AN100" s="3104"/>
      <c r="AO100" s="3104"/>
      <c r="AP100" s="3104"/>
      <c r="AQ100" s="3104"/>
      <c r="AR100" s="3104"/>
      <c r="AS100" s="3104"/>
      <c r="AT100" s="3104"/>
      <c r="AU100" s="3104"/>
      <c r="AV100" s="3104"/>
      <c r="AW100" s="3104"/>
      <c r="AX100" s="3104"/>
      <c r="AY100" s="3104"/>
      <c r="AZ100" s="2573"/>
      <c r="BA100" s="2573"/>
      <c r="BB100" s="2573"/>
      <c r="BC100" s="2567"/>
      <c r="BD100" s="3104"/>
      <c r="BE100" s="3104"/>
      <c r="BF100" s="3104"/>
      <c r="BG100" s="3104"/>
      <c r="BH100" s="3104"/>
      <c r="BI100" s="3104"/>
      <c r="BJ100" s="3104"/>
      <c r="BK100" s="3104"/>
      <c r="BL100" s="3104"/>
      <c r="BM100" s="3104"/>
      <c r="BN100" s="3104"/>
      <c r="BO100" s="3104"/>
      <c r="BP100" s="3104"/>
      <c r="BQ100" s="3104"/>
      <c r="BR100" s="3104"/>
      <c r="BS100" s="3104"/>
      <c r="BT100" s="3104"/>
      <c r="BU100" s="3104"/>
      <c r="BV100" s="3104"/>
      <c r="BW100" s="3104"/>
      <c r="BX100" s="3104"/>
      <c r="BY100" s="3104"/>
      <c r="BZ100" s="3104"/>
      <c r="CA100" s="3104"/>
      <c r="CB100" s="3104"/>
      <c r="CC100" s="3104"/>
      <c r="CD100" s="3104"/>
      <c r="CE100" s="3104"/>
      <c r="CF100" s="3104"/>
      <c r="CG100" s="3104"/>
      <c r="CH100" s="3104"/>
      <c r="CI100" s="3104"/>
      <c r="CJ100" s="3104"/>
      <c r="CK100" s="3104"/>
      <c r="CL100" s="3104"/>
      <c r="CM100" s="3104"/>
      <c r="CN100" s="3104"/>
      <c r="CO100" s="3104"/>
      <c r="CP100" s="3104"/>
      <c r="CQ100" s="3104"/>
      <c r="CR100" s="3104"/>
      <c r="CS100" s="3104"/>
      <c r="CT100" s="3104"/>
      <c r="CU100" s="3104"/>
      <c r="CV100" s="3104"/>
      <c r="CW100" s="3104"/>
      <c r="CX100" s="3104"/>
      <c r="CY100" s="3104"/>
      <c r="CZ100" s="3104"/>
      <c r="DA100" s="3104"/>
      <c r="DB100" s="3104"/>
      <c r="DC100" s="3104"/>
      <c r="DD100" s="3104"/>
      <c r="DE100" s="3104"/>
    </row>
    <row r="101" spans="1:193" ht="6.75" customHeight="1">
      <c r="A101" s="2564"/>
      <c r="B101" s="2564"/>
      <c r="C101" s="2564"/>
      <c r="D101" s="2598"/>
      <c r="E101" s="2598"/>
      <c r="F101" s="2598"/>
      <c r="G101" s="2598"/>
      <c r="H101" s="2598"/>
      <c r="I101" s="2598"/>
      <c r="J101" s="2598"/>
      <c r="K101" s="2598"/>
      <c r="L101" s="2598"/>
      <c r="M101" s="2564"/>
      <c r="N101" s="2564"/>
      <c r="O101" s="2564"/>
      <c r="P101" s="2564"/>
      <c r="Q101" s="2564"/>
      <c r="R101" s="2564"/>
      <c r="S101" s="2564"/>
      <c r="T101" s="2570"/>
      <c r="U101" s="2566"/>
      <c r="V101" s="2564"/>
      <c r="W101" s="2599"/>
      <c r="X101" s="2599"/>
      <c r="Y101" s="2599"/>
      <c r="Z101" s="2599"/>
      <c r="AA101" s="2599"/>
      <c r="AB101" s="2599"/>
      <c r="AC101" s="2599"/>
      <c r="AD101" s="2599"/>
      <c r="AE101" s="2599"/>
      <c r="AF101" s="2599"/>
      <c r="AG101" s="2599"/>
      <c r="AH101" s="2599"/>
      <c r="AI101" s="2564"/>
      <c r="AJ101" s="2564"/>
      <c r="AK101" s="2570"/>
      <c r="AL101" s="2566"/>
      <c r="AM101" s="2564"/>
      <c r="AN101" s="2574"/>
      <c r="AO101" s="2574"/>
      <c r="AP101" s="2574"/>
      <c r="AQ101" s="2574"/>
      <c r="AR101" s="2574"/>
      <c r="AS101" s="2574"/>
      <c r="AT101" s="2574"/>
      <c r="AU101" s="2574"/>
      <c r="AV101" s="2574"/>
      <c r="AW101" s="2567"/>
      <c r="AX101" s="2565"/>
      <c r="AY101" s="2595"/>
      <c r="AZ101" s="2566"/>
      <c r="BA101" s="2566"/>
      <c r="BB101" s="2566"/>
      <c r="BC101" s="2564"/>
      <c r="BD101" s="2574"/>
      <c r="BE101" s="2574"/>
      <c r="BF101" s="2574"/>
      <c r="BG101" s="2574"/>
      <c r="BH101" s="2574"/>
      <c r="BI101" s="2574"/>
      <c r="BJ101" s="2574"/>
      <c r="BK101" s="2574"/>
      <c r="BL101" s="2574"/>
      <c r="BM101" s="2574"/>
      <c r="BN101" s="2574"/>
      <c r="BO101" s="2574"/>
      <c r="BP101" s="2574"/>
      <c r="BQ101" s="2574"/>
      <c r="BR101" s="2574"/>
      <c r="BS101" s="2574"/>
      <c r="BT101" s="2574"/>
      <c r="BU101" s="2574"/>
      <c r="BV101" s="2574"/>
      <c r="BW101" s="2574"/>
      <c r="BX101" s="2574"/>
      <c r="BY101" s="2574"/>
      <c r="BZ101" s="2574"/>
      <c r="CA101" s="2574"/>
      <c r="CB101" s="2574"/>
      <c r="CC101" s="2574"/>
      <c r="CD101" s="2574"/>
      <c r="CE101" s="2574"/>
      <c r="CF101" s="2574"/>
      <c r="CG101" s="2574"/>
      <c r="CH101" s="2574"/>
      <c r="CI101" s="2574"/>
      <c r="CJ101" s="2574"/>
      <c r="CK101" s="2574"/>
      <c r="CL101" s="2574"/>
      <c r="CM101" s="2574"/>
      <c r="CN101" s="2574"/>
      <c r="CO101" s="2574"/>
      <c r="CP101" s="2574"/>
      <c r="CQ101" s="2574"/>
      <c r="CR101" s="2574"/>
      <c r="CS101" s="2574"/>
      <c r="CT101" s="2574"/>
      <c r="CU101" s="2574"/>
      <c r="CV101" s="2574"/>
      <c r="CW101" s="2574"/>
      <c r="CX101" s="2574"/>
      <c r="CY101" s="2574"/>
      <c r="CZ101" s="2574"/>
      <c r="DA101" s="2574"/>
      <c r="DB101" s="2574"/>
      <c r="DC101" s="2574"/>
      <c r="DD101" s="2574"/>
      <c r="DE101" s="2574"/>
    </row>
    <row r="102" spans="1:193" ht="6.75" customHeight="1">
      <c r="A102" s="2564"/>
      <c r="B102" s="2564"/>
      <c r="C102" s="2564"/>
      <c r="D102" s="2598"/>
      <c r="E102" s="2598"/>
      <c r="F102" s="2598"/>
      <c r="G102" s="2598"/>
      <c r="H102" s="2598"/>
      <c r="I102" s="2598"/>
      <c r="J102" s="2598"/>
      <c r="K102" s="2598"/>
      <c r="L102" s="2598"/>
      <c r="M102" s="2564"/>
      <c r="N102" s="2564"/>
      <c r="O102" s="2564"/>
      <c r="P102" s="2564"/>
      <c r="Q102" s="2564"/>
      <c r="R102" s="2564"/>
      <c r="S102" s="2564"/>
      <c r="T102" s="2570"/>
      <c r="U102" s="2566"/>
      <c r="V102" s="2564"/>
      <c r="W102" s="2592"/>
      <c r="X102" s="2592"/>
      <c r="Y102" s="2592"/>
      <c r="Z102" s="2592"/>
      <c r="AA102" s="2592"/>
      <c r="AB102" s="2592"/>
      <c r="AC102" s="2592"/>
      <c r="AD102" s="2592"/>
      <c r="AE102" s="2592"/>
      <c r="AF102" s="2592"/>
      <c r="AG102" s="2564"/>
      <c r="AH102" s="2564"/>
      <c r="AI102" s="2564"/>
      <c r="AJ102" s="2564"/>
      <c r="AK102" s="2570"/>
      <c r="AL102" s="2566"/>
      <c r="AM102" s="2564"/>
      <c r="AN102" s="3104" t="s">
        <v>267</v>
      </c>
      <c r="AO102" s="3104"/>
      <c r="AP102" s="3104"/>
      <c r="AQ102" s="3104"/>
      <c r="AR102" s="3104"/>
      <c r="AS102" s="3104"/>
      <c r="AT102" s="3104"/>
      <c r="AU102" s="3104"/>
      <c r="AV102" s="3104"/>
      <c r="AW102" s="3104"/>
      <c r="AX102" s="3104"/>
      <c r="AY102" s="3104"/>
      <c r="AZ102" s="2670"/>
      <c r="BA102" s="2670"/>
      <c r="BB102" s="2670"/>
      <c r="BC102" s="2567"/>
      <c r="BD102" s="3104" t="s">
        <v>266</v>
      </c>
      <c r="BE102" s="3104"/>
      <c r="BF102" s="3104"/>
      <c r="BG102" s="3104"/>
      <c r="BH102" s="3104"/>
      <c r="BI102" s="3104"/>
      <c r="BJ102" s="3104"/>
      <c r="BK102" s="3104"/>
      <c r="BL102" s="3104"/>
      <c r="BM102" s="3104"/>
      <c r="BN102" s="3104"/>
      <c r="BO102" s="3104"/>
      <c r="BP102" s="3104"/>
      <c r="BQ102" s="3104"/>
      <c r="BR102" s="3104"/>
      <c r="BS102" s="3104"/>
      <c r="BT102" s="3104"/>
      <c r="BU102" s="3104"/>
      <c r="BV102" s="3104"/>
      <c r="BW102" s="3104"/>
      <c r="BX102" s="3104"/>
      <c r="BY102" s="3104"/>
      <c r="BZ102" s="3104"/>
      <c r="CA102" s="3104"/>
      <c r="CB102" s="3104"/>
      <c r="CC102" s="3104"/>
      <c r="CD102" s="3104"/>
      <c r="CE102" s="3104"/>
      <c r="CF102" s="3104"/>
      <c r="CG102" s="3104"/>
      <c r="CH102" s="3104"/>
      <c r="CI102" s="3104"/>
      <c r="CJ102" s="3104"/>
      <c r="CK102" s="3104"/>
      <c r="CL102" s="3104"/>
      <c r="CM102" s="3104"/>
      <c r="CN102" s="3104"/>
      <c r="CO102" s="3104"/>
      <c r="CP102" s="3104"/>
      <c r="CQ102" s="3104"/>
      <c r="CR102" s="3104"/>
      <c r="CS102" s="3104"/>
      <c r="CT102" s="3104"/>
      <c r="CU102" s="3104"/>
      <c r="CV102" s="3104"/>
      <c r="CW102" s="3104"/>
      <c r="CX102" s="3104"/>
      <c r="CY102" s="3104"/>
      <c r="CZ102" s="3104"/>
      <c r="DA102" s="3104"/>
      <c r="DB102" s="3104"/>
      <c r="DC102" s="3104"/>
      <c r="DD102" s="3104"/>
      <c r="DE102" s="3104"/>
    </row>
    <row r="103" spans="1:193" ht="6.75" customHeight="1">
      <c r="A103" s="2564"/>
      <c r="B103" s="2564"/>
      <c r="C103" s="2564"/>
      <c r="D103" s="2598"/>
      <c r="E103" s="2598"/>
      <c r="F103" s="2598"/>
      <c r="G103" s="2598"/>
      <c r="H103" s="2598"/>
      <c r="I103" s="2598"/>
      <c r="J103" s="2598"/>
      <c r="K103" s="2598"/>
      <c r="L103" s="2598"/>
      <c r="M103" s="2564"/>
      <c r="N103" s="2564"/>
      <c r="O103" s="2564"/>
      <c r="P103" s="2564"/>
      <c r="Q103" s="2564"/>
      <c r="R103" s="2564"/>
      <c r="S103" s="2564"/>
      <c r="T103" s="2570"/>
      <c r="U103" s="2566"/>
      <c r="V103" s="2564"/>
      <c r="W103" s="2592"/>
      <c r="X103" s="2592"/>
      <c r="Y103" s="2592"/>
      <c r="Z103" s="2592"/>
      <c r="AA103" s="2592"/>
      <c r="AB103" s="2592"/>
      <c r="AC103" s="2592"/>
      <c r="AD103" s="2592"/>
      <c r="AE103" s="2592"/>
      <c r="AF103" s="2592"/>
      <c r="AG103" s="2564"/>
      <c r="AH103" s="2564"/>
      <c r="AI103" s="2564"/>
      <c r="AJ103" s="2564"/>
      <c r="AK103" s="2571"/>
      <c r="AL103" s="2569"/>
      <c r="AM103" s="2564"/>
      <c r="AN103" s="3104"/>
      <c r="AO103" s="3104"/>
      <c r="AP103" s="3104"/>
      <c r="AQ103" s="3104"/>
      <c r="AR103" s="3104"/>
      <c r="AS103" s="3104"/>
      <c r="AT103" s="3104"/>
      <c r="AU103" s="3104"/>
      <c r="AV103" s="3104"/>
      <c r="AW103" s="3104"/>
      <c r="AX103" s="3104"/>
      <c r="AY103" s="3104"/>
      <c r="AZ103" s="2567"/>
      <c r="BA103" s="2567"/>
      <c r="BB103" s="2567"/>
      <c r="BC103" s="2567"/>
      <c r="BD103" s="3104"/>
      <c r="BE103" s="3104"/>
      <c r="BF103" s="3104"/>
      <c r="BG103" s="3104"/>
      <c r="BH103" s="3104"/>
      <c r="BI103" s="3104"/>
      <c r="BJ103" s="3104"/>
      <c r="BK103" s="3104"/>
      <c r="BL103" s="3104"/>
      <c r="BM103" s="3104"/>
      <c r="BN103" s="3104"/>
      <c r="BO103" s="3104"/>
      <c r="BP103" s="3104"/>
      <c r="BQ103" s="3104"/>
      <c r="BR103" s="3104"/>
      <c r="BS103" s="3104"/>
      <c r="BT103" s="3104"/>
      <c r="BU103" s="3104"/>
      <c r="BV103" s="3104"/>
      <c r="BW103" s="3104"/>
      <c r="BX103" s="3104"/>
      <c r="BY103" s="3104"/>
      <c r="BZ103" s="3104"/>
      <c r="CA103" s="3104"/>
      <c r="CB103" s="3104"/>
      <c r="CC103" s="3104"/>
      <c r="CD103" s="3104"/>
      <c r="CE103" s="3104"/>
      <c r="CF103" s="3104"/>
      <c r="CG103" s="3104"/>
      <c r="CH103" s="3104"/>
      <c r="CI103" s="3104"/>
      <c r="CJ103" s="3104"/>
      <c r="CK103" s="3104"/>
      <c r="CL103" s="3104"/>
      <c r="CM103" s="3104"/>
      <c r="CN103" s="3104"/>
      <c r="CO103" s="3104"/>
      <c r="CP103" s="3104"/>
      <c r="CQ103" s="3104"/>
      <c r="CR103" s="3104"/>
      <c r="CS103" s="3104"/>
      <c r="CT103" s="3104"/>
      <c r="CU103" s="3104"/>
      <c r="CV103" s="3104"/>
      <c r="CW103" s="3104"/>
      <c r="CX103" s="3104"/>
      <c r="CY103" s="3104"/>
      <c r="CZ103" s="3104"/>
      <c r="DA103" s="3104"/>
      <c r="DB103" s="3104"/>
      <c r="DC103" s="3104"/>
      <c r="DD103" s="3104"/>
      <c r="DE103" s="3104"/>
    </row>
    <row r="104" spans="1:193" ht="6.75" customHeight="1">
      <c r="A104" s="2564"/>
      <c r="B104" s="2564"/>
      <c r="C104" s="2564"/>
      <c r="D104" s="2598"/>
      <c r="E104" s="2598"/>
      <c r="F104" s="2598"/>
      <c r="G104" s="2598"/>
      <c r="H104" s="2598"/>
      <c r="I104" s="2598"/>
      <c r="J104" s="2598"/>
      <c r="K104" s="2598"/>
      <c r="L104" s="2598"/>
      <c r="M104" s="2564"/>
      <c r="N104" s="2564"/>
      <c r="O104" s="2564"/>
      <c r="P104" s="2564"/>
      <c r="Q104" s="2564"/>
      <c r="R104" s="2564"/>
      <c r="S104" s="2564"/>
      <c r="T104" s="2570"/>
      <c r="U104" s="2566"/>
      <c r="V104" s="2564"/>
      <c r="W104" s="2592"/>
      <c r="X104" s="2592"/>
      <c r="Y104" s="2592"/>
      <c r="Z104" s="2592"/>
      <c r="AA104" s="2592"/>
      <c r="AB104" s="2592"/>
      <c r="AC104" s="2592"/>
      <c r="AD104" s="2592"/>
      <c r="AE104" s="2592"/>
      <c r="AF104" s="2592"/>
      <c r="AG104" s="2564"/>
      <c r="AH104" s="2564"/>
      <c r="AI104" s="2564"/>
      <c r="AJ104" s="2564"/>
      <c r="AK104" s="2570"/>
      <c r="AL104" s="2566"/>
      <c r="AM104" s="2564"/>
      <c r="AN104" s="2574"/>
      <c r="AO104" s="2574"/>
      <c r="AP104" s="2574"/>
      <c r="AQ104" s="2574"/>
      <c r="AR104" s="2574"/>
      <c r="AS104" s="2574"/>
      <c r="AT104" s="2574"/>
      <c r="AU104" s="2574"/>
      <c r="AV104" s="2574"/>
      <c r="AW104" s="2567"/>
      <c r="AX104" s="2565"/>
      <c r="AY104" s="2595"/>
      <c r="AZ104" s="2566"/>
      <c r="BA104" s="2566"/>
      <c r="BB104" s="2566"/>
      <c r="BC104" s="2564"/>
      <c r="BD104" s="2574"/>
      <c r="BE104" s="2574"/>
      <c r="BF104" s="2574"/>
      <c r="BG104" s="2574"/>
      <c r="BH104" s="2574"/>
      <c r="BI104" s="2574"/>
      <c r="BJ104" s="2574"/>
      <c r="BK104" s="2574"/>
      <c r="BL104" s="2574"/>
      <c r="BM104" s="2574"/>
      <c r="BN104" s="2574"/>
      <c r="BO104" s="2574"/>
      <c r="BP104" s="2574"/>
      <c r="BQ104" s="2574"/>
      <c r="BR104" s="2574"/>
      <c r="BS104" s="2574"/>
      <c r="BT104" s="2574"/>
      <c r="BU104" s="2574"/>
      <c r="BV104" s="2574"/>
      <c r="BW104" s="2574"/>
      <c r="BX104" s="2574"/>
      <c r="BY104" s="2574"/>
      <c r="BZ104" s="2574"/>
      <c r="CA104" s="2574"/>
      <c r="CB104" s="2574"/>
      <c r="CC104" s="2574"/>
      <c r="CD104" s="2574"/>
      <c r="CE104" s="2574"/>
      <c r="CF104" s="2574"/>
      <c r="CG104" s="2574"/>
      <c r="CH104" s="2574"/>
      <c r="CI104" s="2574"/>
      <c r="CJ104" s="2574"/>
      <c r="CK104" s="2574"/>
      <c r="CL104" s="2574"/>
      <c r="CM104" s="2574"/>
      <c r="CN104" s="2574"/>
      <c r="CO104" s="2574"/>
      <c r="CP104" s="2574"/>
      <c r="CQ104" s="2574"/>
      <c r="CR104" s="2574"/>
      <c r="CS104" s="2574"/>
      <c r="CT104" s="2574"/>
      <c r="CU104" s="2574"/>
      <c r="CV104" s="2574"/>
      <c r="CW104" s="2574"/>
      <c r="CX104" s="2574"/>
      <c r="CY104" s="2574"/>
      <c r="CZ104" s="2574"/>
      <c r="DA104" s="2574"/>
      <c r="DB104" s="2574"/>
      <c r="DC104" s="2574"/>
      <c r="DD104" s="2574"/>
      <c r="DE104" s="2574"/>
      <c r="DF104" s="1349"/>
      <c r="DG104" s="1349"/>
      <c r="DH104" s="1349"/>
      <c r="DI104" s="1349"/>
      <c r="DJ104" s="1349"/>
      <c r="DK104" s="1349"/>
      <c r="DL104" s="1349"/>
      <c r="DM104" s="1349"/>
      <c r="DN104" s="1349"/>
      <c r="DO104" s="1349"/>
      <c r="DP104" s="1349"/>
      <c r="DQ104" s="1349"/>
      <c r="DR104" s="1349"/>
      <c r="DS104" s="1349"/>
      <c r="DT104" s="1349"/>
      <c r="DU104" s="1349"/>
      <c r="DV104" s="1349"/>
      <c r="DW104" s="1349"/>
      <c r="DX104" s="1349"/>
      <c r="DY104" s="1349"/>
      <c r="DZ104" s="1349"/>
      <c r="EA104" s="1349"/>
      <c r="EB104" s="1349"/>
      <c r="EC104" s="1349"/>
      <c r="ED104" s="1349"/>
      <c r="EE104" s="1349"/>
      <c r="EF104" s="1349"/>
      <c r="EG104" s="1349"/>
      <c r="EH104" s="1349"/>
      <c r="EI104" s="1349"/>
      <c r="EJ104" s="1349"/>
      <c r="EK104" s="1349"/>
      <c r="EL104" s="1349"/>
      <c r="EM104" s="1349"/>
      <c r="EN104" s="1349"/>
      <c r="EO104" s="1349"/>
      <c r="EP104" s="1349"/>
      <c r="EQ104" s="1349"/>
      <c r="ER104" s="1349"/>
      <c r="ES104" s="1349"/>
      <c r="ET104" s="1349"/>
      <c r="EU104" s="1349"/>
      <c r="EV104" s="1349"/>
      <c r="EW104" s="1349"/>
      <c r="EX104" s="1349"/>
      <c r="EY104" s="1349"/>
      <c r="EZ104" s="1349"/>
      <c r="FA104" s="1349"/>
      <c r="FB104" s="1349"/>
      <c r="FC104" s="1349"/>
      <c r="FD104" s="1349"/>
      <c r="FE104" s="1349"/>
      <c r="FF104" s="1349"/>
      <c r="FG104" s="1349"/>
      <c r="FH104" s="1349"/>
      <c r="FI104" s="1349"/>
      <c r="FJ104" s="1349"/>
      <c r="FK104" s="1349"/>
      <c r="FL104" s="1349"/>
      <c r="FM104" s="1349"/>
      <c r="FN104" s="1349"/>
      <c r="FO104" s="1349"/>
      <c r="FP104" s="1349"/>
      <c r="FQ104" s="1349"/>
      <c r="FR104" s="1349"/>
    </row>
    <row r="105" spans="1:193" ht="6.75" customHeight="1">
      <c r="A105" s="2564"/>
      <c r="B105" s="2564"/>
      <c r="C105" s="2564"/>
      <c r="D105" s="2598"/>
      <c r="E105" s="2598"/>
      <c r="F105" s="2598"/>
      <c r="G105" s="2598"/>
      <c r="H105" s="2598"/>
      <c r="I105" s="2598"/>
      <c r="J105" s="2598"/>
      <c r="K105" s="2598"/>
      <c r="L105" s="2598"/>
      <c r="M105" s="2564"/>
      <c r="N105" s="2564"/>
      <c r="O105" s="2564"/>
      <c r="P105" s="2564"/>
      <c r="Q105" s="2564"/>
      <c r="R105" s="2564"/>
      <c r="S105" s="2564"/>
      <c r="T105" s="2570"/>
      <c r="U105" s="2566"/>
      <c r="V105" s="2564"/>
      <c r="W105" s="2564"/>
      <c r="X105" s="2564"/>
      <c r="Y105" s="2564"/>
      <c r="Z105" s="2564"/>
      <c r="AA105" s="2564"/>
      <c r="AB105" s="2564"/>
      <c r="AC105" s="2564"/>
      <c r="AD105" s="2564"/>
      <c r="AE105" s="2564"/>
      <c r="AF105" s="2564"/>
      <c r="AG105" s="2564"/>
      <c r="AH105" s="2564"/>
      <c r="AI105" s="2564"/>
      <c r="AJ105" s="2564"/>
      <c r="AK105" s="2570"/>
      <c r="AL105" s="2566"/>
      <c r="AM105" s="2564"/>
      <c r="AN105" s="3104" t="s">
        <v>265</v>
      </c>
      <c r="AO105" s="3104"/>
      <c r="AP105" s="3104"/>
      <c r="AQ105" s="3104"/>
      <c r="AR105" s="3104"/>
      <c r="AS105" s="3104"/>
      <c r="AT105" s="3104"/>
      <c r="AU105" s="3104"/>
      <c r="AV105" s="3104"/>
      <c r="AW105" s="3104"/>
      <c r="AX105" s="3104"/>
      <c r="AY105" s="2567"/>
      <c r="AZ105" s="2567"/>
      <c r="BA105" s="2567"/>
      <c r="BB105" s="2567"/>
      <c r="BC105" s="2567"/>
      <c r="BD105" s="3104" t="s">
        <v>328</v>
      </c>
      <c r="BE105" s="3104"/>
      <c r="BF105" s="3104"/>
      <c r="BG105" s="3104"/>
      <c r="BH105" s="3104"/>
      <c r="BI105" s="3104"/>
      <c r="BJ105" s="3104"/>
      <c r="BK105" s="3104"/>
      <c r="BL105" s="3104"/>
      <c r="BM105" s="3104"/>
      <c r="BN105" s="3104"/>
      <c r="BO105" s="3104"/>
      <c r="BP105" s="3104"/>
      <c r="BQ105" s="3104"/>
      <c r="BR105" s="3104"/>
      <c r="BS105" s="3104"/>
      <c r="BT105" s="3104"/>
      <c r="BU105" s="3104"/>
      <c r="BV105" s="3104"/>
      <c r="BW105" s="3104"/>
      <c r="BX105" s="3104"/>
      <c r="BY105" s="3104"/>
      <c r="BZ105" s="3104"/>
      <c r="CA105" s="3104"/>
      <c r="CB105" s="3104"/>
      <c r="CC105" s="3104"/>
      <c r="CD105" s="3104"/>
      <c r="CE105" s="3104"/>
      <c r="CF105" s="3104"/>
      <c r="CG105" s="3104"/>
      <c r="CH105" s="2567"/>
      <c r="CI105" s="2567"/>
      <c r="CJ105" s="2567"/>
      <c r="CK105" s="2567"/>
      <c r="CL105" s="2567"/>
      <c r="CM105" s="2567"/>
      <c r="CN105" s="2567"/>
      <c r="CO105" s="2567"/>
      <c r="CP105" s="2567"/>
      <c r="CQ105" s="2567"/>
      <c r="CR105" s="2567"/>
      <c r="CS105" s="2567"/>
      <c r="CT105" s="2567"/>
      <c r="CU105" s="2567"/>
      <c r="CV105" s="2567"/>
      <c r="CW105" s="2567"/>
      <c r="CX105" s="2567"/>
      <c r="CY105" s="2567"/>
      <c r="CZ105" s="2567"/>
      <c r="DA105" s="2567"/>
      <c r="DB105" s="2567"/>
      <c r="DC105" s="2567"/>
      <c r="DD105" s="2567"/>
      <c r="DE105" s="2567"/>
      <c r="DF105" s="1349"/>
      <c r="DG105" s="1349"/>
      <c r="DH105" s="1349"/>
      <c r="DI105" s="1349"/>
      <c r="DJ105" s="1349"/>
      <c r="DK105" s="1349"/>
      <c r="DL105" s="1349"/>
      <c r="DM105" s="1349"/>
      <c r="DN105" s="1349"/>
      <c r="DO105" s="1349"/>
      <c r="DP105" s="1349"/>
      <c r="DQ105" s="1349"/>
      <c r="DR105" s="1349"/>
      <c r="DS105" s="1349"/>
      <c r="DT105" s="1349"/>
      <c r="DU105" s="1349"/>
      <c r="DV105" s="1349"/>
      <c r="DW105" s="1349"/>
      <c r="DX105" s="1349"/>
      <c r="DY105" s="1349"/>
      <c r="DZ105" s="1349"/>
      <c r="EA105" s="1349"/>
      <c r="EB105" s="1349"/>
      <c r="EC105" s="1349"/>
      <c r="ED105" s="1349"/>
      <c r="EE105" s="1349"/>
      <c r="EF105" s="1349"/>
      <c r="EG105" s="1349"/>
      <c r="EH105" s="1349"/>
      <c r="EI105" s="1349"/>
      <c r="EJ105" s="1349"/>
      <c r="EK105" s="1349"/>
      <c r="EL105" s="1349"/>
      <c r="EM105" s="1349"/>
      <c r="EN105" s="1349"/>
      <c r="EO105" s="1349"/>
      <c r="EP105" s="1349"/>
      <c r="EQ105" s="1349"/>
      <c r="ER105" s="1349"/>
      <c r="ES105" s="1349"/>
      <c r="ET105" s="1349"/>
      <c r="EU105" s="1349"/>
      <c r="EV105" s="1349"/>
      <c r="EW105" s="1349"/>
      <c r="EX105" s="1349"/>
      <c r="EY105" s="1349"/>
      <c r="EZ105" s="1349"/>
      <c r="FA105" s="1349"/>
      <c r="FB105" s="1349"/>
      <c r="FC105" s="1349"/>
      <c r="FD105" s="1349"/>
      <c r="FE105" s="1349"/>
      <c r="FF105" s="1349"/>
      <c r="FG105" s="1349"/>
      <c r="FH105" s="1349"/>
      <c r="FI105" s="1349"/>
      <c r="FJ105" s="1349"/>
      <c r="FK105" s="1349"/>
      <c r="FL105" s="1349"/>
      <c r="FM105" s="1349"/>
      <c r="FN105" s="1349"/>
      <c r="FO105" s="1349"/>
      <c r="FP105" s="1349"/>
      <c r="FQ105" s="1349"/>
      <c r="FR105" s="1349"/>
    </row>
    <row r="106" spans="1:193" ht="6.75" customHeight="1">
      <c r="A106" s="2564"/>
      <c r="B106" s="2564"/>
      <c r="C106" s="2564"/>
      <c r="D106" s="2598"/>
      <c r="E106" s="2598"/>
      <c r="F106" s="2598"/>
      <c r="G106" s="2598"/>
      <c r="H106" s="2598"/>
      <c r="I106" s="2598"/>
      <c r="J106" s="2598"/>
      <c r="K106" s="2598"/>
      <c r="L106" s="2598"/>
      <c r="M106" s="2564"/>
      <c r="N106" s="2564"/>
      <c r="O106" s="2564"/>
      <c r="P106" s="2564"/>
      <c r="Q106" s="2564"/>
      <c r="R106" s="2564"/>
      <c r="S106" s="2564"/>
      <c r="T106" s="2570"/>
      <c r="U106" s="2566"/>
      <c r="V106" s="2564"/>
      <c r="W106" s="2599"/>
      <c r="X106" s="2599"/>
      <c r="Y106" s="2599"/>
      <c r="Z106" s="2599"/>
      <c r="AA106" s="2599"/>
      <c r="AB106" s="2599"/>
      <c r="AC106" s="2599"/>
      <c r="AD106" s="2599"/>
      <c r="AE106" s="2599"/>
      <c r="AF106" s="2564"/>
      <c r="AG106" s="2564"/>
      <c r="AH106" s="2564"/>
      <c r="AI106" s="2564"/>
      <c r="AJ106" s="2564"/>
      <c r="AK106" s="2569"/>
      <c r="AL106" s="2569"/>
      <c r="AM106" s="2564"/>
      <c r="AN106" s="3104"/>
      <c r="AO106" s="3104"/>
      <c r="AP106" s="3104"/>
      <c r="AQ106" s="3104"/>
      <c r="AR106" s="3104"/>
      <c r="AS106" s="3104"/>
      <c r="AT106" s="3104"/>
      <c r="AU106" s="3104"/>
      <c r="AV106" s="3104"/>
      <c r="AW106" s="3104"/>
      <c r="AX106" s="3104"/>
      <c r="AY106" s="2573"/>
      <c r="AZ106" s="2573"/>
      <c r="BA106" s="2573"/>
      <c r="BB106" s="2573"/>
      <c r="BC106" s="2567"/>
      <c r="BD106" s="3104"/>
      <c r="BE106" s="3104"/>
      <c r="BF106" s="3104"/>
      <c r="BG106" s="3104"/>
      <c r="BH106" s="3104"/>
      <c r="BI106" s="3104"/>
      <c r="BJ106" s="3104"/>
      <c r="BK106" s="3104"/>
      <c r="BL106" s="3104"/>
      <c r="BM106" s="3104"/>
      <c r="BN106" s="3104"/>
      <c r="BO106" s="3104"/>
      <c r="BP106" s="3104"/>
      <c r="BQ106" s="3104"/>
      <c r="BR106" s="3104"/>
      <c r="BS106" s="3104"/>
      <c r="BT106" s="3104"/>
      <c r="BU106" s="3104"/>
      <c r="BV106" s="3104"/>
      <c r="BW106" s="3104"/>
      <c r="BX106" s="3104"/>
      <c r="BY106" s="3104"/>
      <c r="BZ106" s="3104"/>
      <c r="CA106" s="3104"/>
      <c r="CB106" s="3104"/>
      <c r="CC106" s="3104"/>
      <c r="CD106" s="3104"/>
      <c r="CE106" s="3104"/>
      <c r="CF106" s="3104"/>
      <c r="CG106" s="3104"/>
      <c r="CH106" s="2564"/>
      <c r="CI106" s="2564"/>
      <c r="CJ106" s="2564"/>
      <c r="CK106" s="2564"/>
      <c r="CL106" s="2564"/>
      <c r="CM106" s="2564"/>
      <c r="CN106" s="2564"/>
      <c r="CO106" s="2564"/>
      <c r="CP106" s="2564"/>
      <c r="CQ106" s="2564"/>
      <c r="CR106" s="2564"/>
      <c r="CS106" s="2564"/>
      <c r="CT106" s="2564"/>
      <c r="CU106" s="2564"/>
      <c r="CV106" s="2564"/>
      <c r="CW106" s="2564"/>
      <c r="CX106" s="2564"/>
      <c r="CY106" s="2564"/>
      <c r="CZ106" s="2564"/>
      <c r="DA106" s="2564"/>
      <c r="DB106" s="2564"/>
      <c r="DC106" s="2564"/>
      <c r="DD106" s="2564"/>
      <c r="DE106" s="2564"/>
      <c r="DF106" s="1349"/>
      <c r="DG106" s="1349"/>
      <c r="DH106" s="1349"/>
      <c r="DI106" s="1349"/>
      <c r="DJ106" s="1349"/>
      <c r="DK106" s="1349"/>
      <c r="DL106" s="1349"/>
      <c r="DM106" s="1349"/>
      <c r="DN106" s="1349"/>
      <c r="DO106" s="1349"/>
      <c r="DP106" s="1349"/>
      <c r="DQ106" s="1349"/>
      <c r="DR106" s="1349"/>
      <c r="DS106" s="1349"/>
      <c r="DT106" s="1349"/>
      <c r="DU106" s="1349"/>
      <c r="DV106" s="1349"/>
      <c r="DW106" s="1349"/>
      <c r="DX106" s="1349"/>
      <c r="DY106" s="1349"/>
      <c r="DZ106" s="1349"/>
      <c r="EA106" s="1349"/>
      <c r="EB106" s="1349"/>
      <c r="EC106" s="1349"/>
      <c r="ED106" s="1349"/>
      <c r="EE106" s="1349"/>
      <c r="EF106" s="1349"/>
      <c r="EG106" s="1349"/>
      <c r="EH106" s="1349"/>
      <c r="EI106" s="1349"/>
      <c r="EJ106" s="1349"/>
      <c r="EK106" s="1349"/>
      <c r="EL106" s="1349"/>
      <c r="EM106" s="1349"/>
      <c r="EN106" s="1349"/>
      <c r="EO106" s="1349"/>
      <c r="EP106" s="1349"/>
      <c r="EQ106" s="1349"/>
      <c r="ER106" s="1349"/>
      <c r="ES106" s="1349"/>
      <c r="ET106" s="1349"/>
      <c r="EU106" s="1349"/>
      <c r="EV106" s="1349"/>
      <c r="EW106" s="1349"/>
      <c r="EX106" s="1349"/>
      <c r="EY106" s="1349"/>
      <c r="EZ106" s="1349"/>
      <c r="FA106" s="1349"/>
      <c r="FB106" s="1349"/>
      <c r="FC106" s="1349"/>
      <c r="FD106" s="1349"/>
      <c r="FE106" s="1349"/>
      <c r="FF106" s="1349"/>
      <c r="FG106" s="1349"/>
      <c r="FH106" s="1349"/>
      <c r="FI106" s="1349"/>
      <c r="FJ106" s="1349"/>
      <c r="FK106" s="1349"/>
      <c r="FL106" s="1349"/>
      <c r="FM106" s="1349"/>
      <c r="FN106" s="1349"/>
      <c r="FO106" s="1349"/>
      <c r="FP106" s="1349"/>
      <c r="FQ106" s="1349"/>
      <c r="FR106" s="1349"/>
      <c r="FS106" s="1349"/>
      <c r="FT106" s="1349"/>
      <c r="FU106" s="1349"/>
      <c r="FV106" s="1349"/>
      <c r="FW106" s="1349"/>
      <c r="FX106" s="1349"/>
      <c r="FY106" s="1349"/>
      <c r="FZ106" s="1349"/>
      <c r="GA106" s="1349"/>
      <c r="GB106" s="1349"/>
      <c r="GC106" s="1349"/>
      <c r="GD106" s="1349"/>
      <c r="GE106" s="1349"/>
      <c r="GF106" s="1349"/>
      <c r="GG106" s="1349"/>
      <c r="GH106" s="1349"/>
      <c r="GI106" s="1349"/>
      <c r="GJ106" s="1349"/>
      <c r="GK106" s="1349"/>
    </row>
    <row r="107" spans="1:193" ht="6.75" customHeight="1">
      <c r="A107" s="2564"/>
      <c r="B107" s="2564"/>
      <c r="C107" s="2564"/>
      <c r="D107" s="2564"/>
      <c r="E107" s="2564"/>
      <c r="F107" s="2564"/>
      <c r="G107" s="2564"/>
      <c r="H107" s="2566"/>
      <c r="I107" s="2564"/>
      <c r="J107" s="2564"/>
      <c r="K107" s="2564"/>
      <c r="L107" s="2564"/>
      <c r="M107" s="2564"/>
      <c r="N107" s="2564"/>
      <c r="O107" s="2564"/>
      <c r="P107" s="2564"/>
      <c r="Q107" s="2564"/>
      <c r="R107" s="2564"/>
      <c r="S107" s="2564"/>
      <c r="T107" s="2570"/>
      <c r="U107" s="2566"/>
      <c r="V107" s="2564"/>
      <c r="W107" s="2599"/>
      <c r="X107" s="2599"/>
      <c r="Y107" s="2599"/>
      <c r="Z107" s="2599"/>
      <c r="AA107" s="2599"/>
      <c r="AB107" s="2599"/>
      <c r="AC107" s="2599"/>
      <c r="AD107" s="2599"/>
      <c r="AE107" s="2599"/>
      <c r="AF107" s="2564"/>
      <c r="AG107" s="2564"/>
      <c r="AH107" s="2564"/>
      <c r="AI107" s="2564"/>
      <c r="AJ107" s="2564"/>
      <c r="AK107" s="2566"/>
      <c r="AL107" s="2566"/>
      <c r="AM107" s="2564"/>
      <c r="AN107" s="2567"/>
      <c r="AO107" s="2591"/>
      <c r="AP107" s="2591"/>
      <c r="AQ107" s="2591"/>
      <c r="AR107" s="2591"/>
      <c r="AS107" s="2591"/>
      <c r="AT107" s="2591"/>
      <c r="AU107" s="2591"/>
      <c r="AV107" s="2567"/>
      <c r="AW107" s="2567"/>
      <c r="AX107" s="2567"/>
      <c r="AY107" s="2566"/>
      <c r="AZ107" s="2566"/>
      <c r="BA107" s="2566"/>
      <c r="BB107" s="2566"/>
      <c r="BC107" s="2564"/>
      <c r="BD107" s="2567"/>
      <c r="BE107" s="2567"/>
      <c r="BF107" s="2567"/>
      <c r="BG107" s="2567"/>
      <c r="BH107" s="2567"/>
      <c r="BI107" s="2567"/>
      <c r="BJ107" s="2567"/>
      <c r="BK107" s="2567"/>
      <c r="BL107" s="2567"/>
      <c r="BM107" s="2567"/>
      <c r="BN107" s="2567"/>
      <c r="BO107" s="2567"/>
      <c r="BP107" s="2567"/>
      <c r="BQ107" s="2567"/>
      <c r="BR107" s="2567"/>
      <c r="BS107" s="2567"/>
      <c r="BT107" s="2567"/>
      <c r="BU107" s="2567"/>
      <c r="BV107" s="2567"/>
      <c r="BW107" s="2567"/>
      <c r="BX107" s="2567"/>
      <c r="BY107" s="2567"/>
      <c r="BZ107" s="2567"/>
      <c r="CA107" s="2567"/>
      <c r="CB107" s="2567"/>
      <c r="CC107" s="2567"/>
      <c r="CD107" s="2567"/>
      <c r="CE107" s="2567"/>
      <c r="CF107" s="2567"/>
      <c r="CG107" s="2567"/>
      <c r="CH107" s="2567"/>
      <c r="CI107" s="2567"/>
      <c r="CJ107" s="2567"/>
      <c r="CK107" s="2567"/>
      <c r="CL107" s="2567"/>
      <c r="CM107" s="2567"/>
      <c r="CN107" s="2567"/>
      <c r="CO107" s="2567"/>
      <c r="CP107" s="2567"/>
      <c r="CQ107" s="2567"/>
      <c r="CR107" s="2567"/>
      <c r="CS107" s="2567"/>
      <c r="CT107" s="2567"/>
      <c r="CU107" s="2567"/>
      <c r="CV107" s="2567"/>
      <c r="CW107" s="2567"/>
      <c r="CX107" s="2567"/>
      <c r="CY107" s="2567"/>
      <c r="CZ107" s="2567"/>
      <c r="DA107" s="2567"/>
      <c r="DB107" s="2567"/>
      <c r="DC107" s="2567"/>
      <c r="DD107" s="2567"/>
      <c r="DE107" s="2567"/>
      <c r="DF107" s="1349"/>
      <c r="DG107" s="1349"/>
      <c r="DH107" s="1349"/>
      <c r="DI107" s="1349"/>
      <c r="DJ107" s="1349"/>
      <c r="DK107" s="1349"/>
      <c r="DL107" s="1349"/>
      <c r="DM107" s="1349"/>
      <c r="DN107" s="1349"/>
      <c r="DO107" s="1349"/>
      <c r="DP107" s="1349"/>
      <c r="DQ107" s="1349"/>
      <c r="DR107" s="1349"/>
      <c r="DS107" s="1349"/>
      <c r="DT107" s="1349"/>
      <c r="DU107" s="1349"/>
      <c r="DV107" s="1349"/>
      <c r="DW107" s="1349"/>
      <c r="DX107" s="1349"/>
      <c r="DY107" s="1349"/>
      <c r="DZ107" s="1349"/>
      <c r="EA107" s="1349"/>
      <c r="EB107" s="1349"/>
      <c r="EC107" s="1349"/>
      <c r="ED107" s="1349"/>
      <c r="EE107" s="1349"/>
      <c r="EF107" s="1349"/>
      <c r="EG107" s="1349"/>
      <c r="EH107" s="1349"/>
      <c r="EI107" s="1349"/>
      <c r="EJ107" s="1349"/>
      <c r="EK107" s="1349"/>
      <c r="EL107" s="1349"/>
      <c r="EM107" s="1349"/>
      <c r="EN107" s="1349"/>
      <c r="EO107" s="1349"/>
      <c r="EP107" s="1349"/>
      <c r="EQ107" s="1349"/>
      <c r="ER107" s="1349"/>
      <c r="ES107" s="1349"/>
      <c r="ET107" s="1349"/>
      <c r="EU107" s="1349"/>
      <c r="EV107" s="1349"/>
      <c r="EW107" s="1349"/>
      <c r="EX107" s="1349"/>
      <c r="EY107" s="1349"/>
      <c r="EZ107" s="1349"/>
      <c r="FA107" s="1349"/>
      <c r="FB107" s="1349"/>
      <c r="FC107" s="1349"/>
      <c r="FD107" s="1349"/>
      <c r="FE107" s="1349"/>
      <c r="FF107" s="1349"/>
      <c r="FG107" s="1349"/>
      <c r="FH107" s="1349"/>
      <c r="FI107" s="1349"/>
      <c r="FJ107" s="1349"/>
      <c r="FK107" s="1349"/>
      <c r="FL107" s="1349"/>
      <c r="FM107" s="1349"/>
      <c r="FN107" s="1349"/>
      <c r="FO107" s="1349"/>
      <c r="FP107" s="1349"/>
      <c r="FQ107" s="1349"/>
      <c r="FR107" s="1349"/>
      <c r="FS107" s="1349"/>
      <c r="FT107" s="1349"/>
      <c r="FU107" s="1349"/>
      <c r="FV107" s="1349"/>
      <c r="FW107" s="1349"/>
      <c r="FX107" s="1349"/>
      <c r="FY107" s="1349"/>
      <c r="FZ107" s="1349"/>
      <c r="GA107" s="1349"/>
      <c r="GB107" s="1349"/>
      <c r="GC107" s="1349"/>
      <c r="GD107" s="1349"/>
      <c r="GE107" s="1349"/>
      <c r="GF107" s="1349"/>
      <c r="GG107" s="1349"/>
      <c r="GH107" s="1349"/>
      <c r="GI107" s="1349"/>
      <c r="GJ107" s="1349"/>
      <c r="GK107" s="1349"/>
    </row>
    <row r="108" spans="1:193" ht="6.75" customHeight="1">
      <c r="A108" s="2564"/>
      <c r="B108" s="2564"/>
      <c r="C108" s="2564"/>
      <c r="D108" s="2600"/>
      <c r="E108" s="2591"/>
      <c r="F108" s="2591"/>
      <c r="G108" s="2591"/>
      <c r="H108" s="2591"/>
      <c r="I108" s="2591"/>
      <c r="J108" s="2591"/>
      <c r="K108" s="2591"/>
      <c r="L108" s="2591"/>
      <c r="M108" s="2564"/>
      <c r="N108" s="2564"/>
      <c r="O108" s="2564"/>
      <c r="P108" s="2564"/>
      <c r="Q108" s="2564"/>
      <c r="R108" s="2564"/>
      <c r="S108" s="2564"/>
      <c r="T108" s="2570"/>
      <c r="U108" s="2566"/>
      <c r="V108" s="2564"/>
      <c r="W108" s="2599"/>
      <c r="X108" s="2599"/>
      <c r="Y108" s="2599"/>
      <c r="Z108" s="2599"/>
      <c r="AA108" s="2599"/>
      <c r="AB108" s="2599"/>
      <c r="AC108" s="2599"/>
      <c r="AD108" s="2599"/>
      <c r="AE108" s="2599"/>
      <c r="AF108" s="2564"/>
      <c r="AG108" s="2564"/>
      <c r="AH108" s="2564"/>
      <c r="AI108" s="2564"/>
      <c r="AJ108" s="2564"/>
      <c r="AK108" s="2566"/>
      <c r="AL108" s="2566"/>
      <c r="AM108" s="2564"/>
      <c r="AN108" s="2591"/>
      <c r="AO108" s="2591"/>
      <c r="AP108" s="2591"/>
      <c r="AQ108" s="2591"/>
      <c r="AR108" s="2591"/>
      <c r="AS108" s="2591"/>
      <c r="AT108" s="2591"/>
      <c r="AU108" s="2591"/>
      <c r="AV108" s="2565"/>
      <c r="AW108" s="2565"/>
      <c r="AX108" s="2565"/>
      <c r="AY108" s="2566"/>
      <c r="AZ108" s="2566"/>
      <c r="BA108" s="2566"/>
      <c r="BB108" s="2566"/>
      <c r="BC108" s="2564"/>
      <c r="BD108" s="2567"/>
      <c r="BE108" s="2567"/>
      <c r="BF108" s="2567"/>
      <c r="BG108" s="2567"/>
      <c r="BH108" s="2567"/>
      <c r="BI108" s="2567"/>
      <c r="BJ108" s="2567"/>
      <c r="BK108" s="2567"/>
      <c r="BL108" s="2567"/>
      <c r="BM108" s="2567"/>
      <c r="BN108" s="2567"/>
      <c r="BO108" s="2567"/>
      <c r="BP108" s="2567"/>
      <c r="BQ108" s="2567"/>
      <c r="BR108" s="2567"/>
      <c r="BS108" s="2567"/>
      <c r="BT108" s="2567"/>
      <c r="BU108" s="2567"/>
      <c r="BV108" s="2567"/>
      <c r="BW108" s="2567"/>
      <c r="BX108" s="2567"/>
      <c r="BY108" s="2567"/>
      <c r="BZ108" s="2567"/>
      <c r="CA108" s="2567"/>
      <c r="CB108" s="2567"/>
      <c r="CC108" s="2567"/>
      <c r="CD108" s="2567"/>
      <c r="CE108" s="2567"/>
      <c r="CF108" s="2567"/>
      <c r="CG108" s="2567"/>
      <c r="CH108" s="2567"/>
      <c r="CI108" s="2567"/>
      <c r="CJ108" s="2567"/>
      <c r="CK108" s="2567"/>
      <c r="CL108" s="2567"/>
      <c r="CM108" s="2567"/>
      <c r="CN108" s="2567"/>
      <c r="CO108" s="2567"/>
      <c r="CP108" s="2567"/>
      <c r="CQ108" s="2567"/>
      <c r="CR108" s="2567"/>
      <c r="CS108" s="2567"/>
      <c r="CT108" s="2567"/>
      <c r="CU108" s="2567"/>
      <c r="CV108" s="2567"/>
      <c r="CW108" s="2567"/>
      <c r="CX108" s="2567"/>
      <c r="CY108" s="2567"/>
      <c r="CZ108" s="2567"/>
      <c r="DA108" s="2567"/>
      <c r="DB108" s="2567"/>
      <c r="DC108" s="2567"/>
      <c r="DD108" s="2567"/>
      <c r="DE108" s="2567"/>
      <c r="DF108" s="1349"/>
      <c r="DG108" s="1349"/>
      <c r="DH108" s="1349"/>
      <c r="DI108" s="1349"/>
      <c r="DJ108" s="1349"/>
      <c r="DK108" s="1349"/>
      <c r="DL108" s="1349"/>
      <c r="DM108" s="1349"/>
      <c r="DN108" s="1349"/>
      <c r="DO108" s="1349"/>
      <c r="DP108" s="1349"/>
      <c r="DQ108" s="1349"/>
      <c r="DR108" s="1349"/>
      <c r="DS108" s="1349"/>
      <c r="DT108" s="1349"/>
      <c r="DU108" s="1349"/>
      <c r="DV108" s="1349"/>
      <c r="DW108" s="1349"/>
      <c r="DX108" s="1349"/>
      <c r="DY108" s="1349"/>
      <c r="DZ108" s="1349"/>
      <c r="EA108" s="1349"/>
      <c r="EB108" s="1349"/>
      <c r="EC108" s="1349"/>
      <c r="ED108" s="1349"/>
      <c r="EE108" s="1349"/>
      <c r="EF108" s="1349"/>
      <c r="EG108" s="1349"/>
      <c r="EH108" s="1349"/>
      <c r="EI108" s="1349"/>
      <c r="EJ108" s="1349"/>
      <c r="EK108" s="1349"/>
      <c r="EL108" s="1349"/>
      <c r="EM108" s="1349"/>
      <c r="EN108" s="1349"/>
      <c r="EO108" s="1349"/>
      <c r="EP108" s="1349"/>
      <c r="EQ108" s="1349"/>
      <c r="ER108" s="1349"/>
      <c r="ES108" s="1349"/>
      <c r="ET108" s="1349"/>
      <c r="EU108" s="1349"/>
      <c r="EV108" s="1349"/>
      <c r="EW108" s="1349"/>
      <c r="EX108" s="1349"/>
      <c r="EY108" s="1349"/>
      <c r="EZ108" s="1349"/>
      <c r="FA108" s="1349"/>
      <c r="FB108" s="1349"/>
      <c r="FC108" s="1349"/>
      <c r="FD108" s="1349"/>
      <c r="FE108" s="1349"/>
      <c r="FF108" s="1349"/>
      <c r="FG108" s="1349"/>
      <c r="FH108" s="1349"/>
      <c r="FI108" s="1349"/>
      <c r="FJ108" s="1349"/>
      <c r="FK108" s="1349"/>
      <c r="FL108" s="1349"/>
      <c r="FM108" s="1349"/>
      <c r="FN108" s="1349"/>
      <c r="FO108" s="1349"/>
      <c r="FP108" s="1349"/>
      <c r="FQ108" s="1349"/>
      <c r="FR108" s="1349"/>
      <c r="FS108" s="1349"/>
      <c r="FT108" s="1349"/>
      <c r="FU108" s="1349"/>
      <c r="FV108" s="1349"/>
      <c r="FW108" s="1349"/>
      <c r="FX108" s="1349"/>
      <c r="FY108" s="1349"/>
      <c r="FZ108" s="1349"/>
      <c r="GA108" s="1349"/>
      <c r="GB108" s="1349"/>
      <c r="GC108" s="1349"/>
      <c r="GD108" s="1349"/>
      <c r="GE108" s="1349"/>
      <c r="GF108" s="1349"/>
      <c r="GG108" s="1349"/>
      <c r="GH108" s="1349"/>
      <c r="GI108" s="1349"/>
      <c r="GJ108" s="1349"/>
      <c r="GK108" s="1349"/>
    </row>
    <row r="109" spans="1:193" ht="6.75" customHeight="1">
      <c r="A109" s="2564"/>
      <c r="B109" s="2564"/>
      <c r="C109" s="2564"/>
      <c r="D109" s="2567"/>
      <c r="E109" s="2567"/>
      <c r="F109" s="2567"/>
      <c r="G109" s="2567"/>
      <c r="H109" s="2567"/>
      <c r="I109" s="2567"/>
      <c r="J109" s="2567"/>
      <c r="K109" s="2567"/>
      <c r="L109" s="2567"/>
      <c r="M109" s="2564"/>
      <c r="N109" s="2564"/>
      <c r="O109" s="2564"/>
      <c r="P109" s="2564"/>
      <c r="Q109" s="2564"/>
      <c r="R109" s="2564"/>
      <c r="S109" s="2564"/>
      <c r="T109" s="2570"/>
      <c r="U109" s="2566"/>
      <c r="V109" s="2564"/>
      <c r="W109" s="3104" t="s">
        <v>264</v>
      </c>
      <c r="X109" s="3104"/>
      <c r="Y109" s="3104"/>
      <c r="Z109" s="3104"/>
      <c r="AA109" s="3104"/>
      <c r="AB109" s="3104"/>
      <c r="AC109" s="3104"/>
      <c r="AD109" s="3104"/>
      <c r="AE109" s="3104"/>
      <c r="AF109" s="3104"/>
      <c r="AG109" s="2567"/>
      <c r="AH109" s="2567"/>
      <c r="AI109" s="2564"/>
      <c r="AJ109" s="2564"/>
      <c r="AK109" s="2566"/>
      <c r="AL109" s="2566"/>
      <c r="AM109" s="2564"/>
      <c r="AN109" s="3104" t="s">
        <v>329</v>
      </c>
      <c r="AO109" s="3104"/>
      <c r="AP109" s="3104"/>
      <c r="AQ109" s="3104"/>
      <c r="AR109" s="3104"/>
      <c r="AS109" s="3104"/>
      <c r="AT109" s="3104"/>
      <c r="AU109" s="3104"/>
      <c r="AV109" s="3104"/>
      <c r="AW109" s="3104"/>
      <c r="AX109" s="2567"/>
      <c r="AY109" s="2567"/>
      <c r="AZ109" s="2595"/>
      <c r="BA109" s="2595"/>
      <c r="BB109" s="2595"/>
      <c r="BC109" s="2591"/>
      <c r="BD109" s="3102" t="s">
        <v>263</v>
      </c>
      <c r="BE109" s="3102"/>
      <c r="BF109" s="3102"/>
      <c r="BG109" s="3102"/>
      <c r="BH109" s="3102"/>
      <c r="BI109" s="3102"/>
      <c r="BJ109" s="3102"/>
      <c r="BK109" s="3102"/>
      <c r="BL109" s="3102"/>
      <c r="BM109" s="3102"/>
      <c r="BN109" s="3102"/>
      <c r="BO109" s="3102"/>
      <c r="BP109" s="3102"/>
      <c r="BQ109" s="3102"/>
      <c r="BR109" s="3102"/>
      <c r="BS109" s="3102"/>
      <c r="BT109" s="3102"/>
      <c r="BU109" s="3102"/>
      <c r="BV109" s="3102"/>
      <c r="BW109" s="3102"/>
      <c r="BX109" s="3102"/>
      <c r="BY109" s="3102"/>
      <c r="BZ109" s="3102"/>
      <c r="CA109" s="3102"/>
      <c r="CB109" s="3102"/>
      <c r="CC109" s="3102"/>
      <c r="CD109" s="3102"/>
      <c r="CE109" s="3102"/>
      <c r="CF109" s="3102"/>
      <c r="CG109" s="3102"/>
      <c r="CH109" s="3102"/>
      <c r="CI109" s="3102"/>
      <c r="CJ109" s="3102"/>
      <c r="CK109" s="3102"/>
      <c r="CL109" s="3102"/>
      <c r="CM109" s="3102"/>
      <c r="CN109" s="3102"/>
      <c r="CO109" s="3102"/>
      <c r="CP109" s="3102"/>
      <c r="CQ109" s="3102"/>
      <c r="CR109" s="3102"/>
      <c r="CS109" s="3102"/>
      <c r="CT109" s="3102"/>
      <c r="CU109" s="3102"/>
      <c r="CV109" s="3102"/>
      <c r="CW109" s="3102"/>
      <c r="CX109" s="3102"/>
      <c r="CY109" s="3102"/>
      <c r="CZ109" s="3102"/>
      <c r="DA109" s="3102"/>
      <c r="DB109" s="3102"/>
      <c r="DC109" s="2567"/>
      <c r="DD109" s="2567"/>
      <c r="DE109" s="2567"/>
    </row>
    <row r="110" spans="1:193" ht="6.75" customHeight="1">
      <c r="A110" s="2564"/>
      <c r="B110" s="2564"/>
      <c r="C110" s="2564"/>
      <c r="D110" s="2567"/>
      <c r="E110" s="2567"/>
      <c r="F110" s="2567"/>
      <c r="G110" s="2567"/>
      <c r="H110" s="2567"/>
      <c r="I110" s="2567"/>
      <c r="J110" s="2567"/>
      <c r="K110" s="2567"/>
      <c r="L110" s="2567"/>
      <c r="M110" s="2564"/>
      <c r="N110" s="2564"/>
      <c r="O110" s="2564"/>
      <c r="P110" s="2564"/>
      <c r="Q110" s="2564"/>
      <c r="R110" s="2564"/>
      <c r="S110" s="2564"/>
      <c r="T110" s="2571"/>
      <c r="U110" s="2569"/>
      <c r="V110" s="2564"/>
      <c r="W110" s="3104"/>
      <c r="X110" s="3104"/>
      <c r="Y110" s="3104"/>
      <c r="Z110" s="3104"/>
      <c r="AA110" s="3104"/>
      <c r="AB110" s="3104"/>
      <c r="AC110" s="3104"/>
      <c r="AD110" s="3104"/>
      <c r="AE110" s="3104"/>
      <c r="AF110" s="3104"/>
      <c r="AG110" s="2573"/>
      <c r="AH110" s="2573"/>
      <c r="AI110" s="2569"/>
      <c r="AJ110" s="2569"/>
      <c r="AK110" s="2571"/>
      <c r="AL110" s="2569"/>
      <c r="AM110" s="2564"/>
      <c r="AN110" s="3104"/>
      <c r="AO110" s="3104"/>
      <c r="AP110" s="3104"/>
      <c r="AQ110" s="3104"/>
      <c r="AR110" s="3104"/>
      <c r="AS110" s="3104"/>
      <c r="AT110" s="3104"/>
      <c r="AU110" s="3104"/>
      <c r="AV110" s="3104"/>
      <c r="AW110" s="3104"/>
      <c r="AX110" s="2567"/>
      <c r="AY110" s="2573"/>
      <c r="AZ110" s="2593"/>
      <c r="BA110" s="2593"/>
      <c r="BB110" s="2593"/>
      <c r="BC110" s="2591"/>
      <c r="BD110" s="3102"/>
      <c r="BE110" s="3102"/>
      <c r="BF110" s="3102"/>
      <c r="BG110" s="3102"/>
      <c r="BH110" s="3102"/>
      <c r="BI110" s="3102"/>
      <c r="BJ110" s="3102"/>
      <c r="BK110" s="3102"/>
      <c r="BL110" s="3102"/>
      <c r="BM110" s="3102"/>
      <c r="BN110" s="3102"/>
      <c r="BO110" s="3102"/>
      <c r="BP110" s="3102"/>
      <c r="BQ110" s="3102"/>
      <c r="BR110" s="3102"/>
      <c r="BS110" s="3102"/>
      <c r="BT110" s="3102"/>
      <c r="BU110" s="3102"/>
      <c r="BV110" s="3102"/>
      <c r="BW110" s="3102"/>
      <c r="BX110" s="3102"/>
      <c r="BY110" s="3102"/>
      <c r="BZ110" s="3102"/>
      <c r="CA110" s="3102"/>
      <c r="CB110" s="3102"/>
      <c r="CC110" s="3102"/>
      <c r="CD110" s="3102"/>
      <c r="CE110" s="3102"/>
      <c r="CF110" s="3102"/>
      <c r="CG110" s="3102"/>
      <c r="CH110" s="3102"/>
      <c r="CI110" s="3102"/>
      <c r="CJ110" s="3102"/>
      <c r="CK110" s="3102"/>
      <c r="CL110" s="3102"/>
      <c r="CM110" s="3102"/>
      <c r="CN110" s="3102"/>
      <c r="CO110" s="3102"/>
      <c r="CP110" s="3102"/>
      <c r="CQ110" s="3102"/>
      <c r="CR110" s="3102"/>
      <c r="CS110" s="3102"/>
      <c r="CT110" s="3102"/>
      <c r="CU110" s="3102"/>
      <c r="CV110" s="3102"/>
      <c r="CW110" s="3102"/>
      <c r="CX110" s="3102"/>
      <c r="CY110" s="3102"/>
      <c r="CZ110" s="3102"/>
      <c r="DA110" s="3102"/>
      <c r="DB110" s="3102"/>
      <c r="DC110" s="2567"/>
      <c r="DD110" s="2567"/>
      <c r="DE110" s="2567"/>
    </row>
    <row r="111" spans="1:193" ht="6.75" customHeight="1">
      <c r="A111" s="2564"/>
      <c r="B111" s="2564"/>
      <c r="C111" s="2564"/>
      <c r="D111" s="2567"/>
      <c r="E111" s="2567"/>
      <c r="F111" s="2567"/>
      <c r="G111" s="2567"/>
      <c r="H111" s="2567"/>
      <c r="I111" s="2567"/>
      <c r="J111" s="2567"/>
      <c r="K111" s="2567"/>
      <c r="L111" s="2567"/>
      <c r="M111" s="2564"/>
      <c r="N111" s="2564"/>
      <c r="O111" s="2564"/>
      <c r="P111" s="2564"/>
      <c r="Q111" s="2564"/>
      <c r="R111" s="2564"/>
      <c r="S111" s="2564"/>
      <c r="T111" s="2570"/>
      <c r="U111" s="2566"/>
      <c r="V111" s="2564"/>
      <c r="W111" s="2564"/>
      <c r="X111" s="2564"/>
      <c r="Y111" s="2564"/>
      <c r="Z111" s="2564"/>
      <c r="AA111" s="2564"/>
      <c r="AB111" s="2564"/>
      <c r="AC111" s="2564"/>
      <c r="AD111" s="2564"/>
      <c r="AE111" s="2564"/>
      <c r="AF111" s="2564"/>
      <c r="AG111" s="2564"/>
      <c r="AH111" s="2564"/>
      <c r="AI111" s="2564"/>
      <c r="AJ111" s="2564"/>
      <c r="AK111" s="2570"/>
      <c r="AL111" s="2566"/>
      <c r="AM111" s="2564"/>
      <c r="AN111" s="2574"/>
      <c r="AO111" s="2574"/>
      <c r="AP111" s="2574"/>
      <c r="AQ111" s="2574"/>
      <c r="AR111" s="2574"/>
      <c r="AS111" s="2574"/>
      <c r="AT111" s="2574"/>
      <c r="AU111" s="2574"/>
      <c r="AV111" s="2574"/>
      <c r="AW111" s="2574"/>
      <c r="AX111" s="2591"/>
      <c r="AY111" s="2595"/>
      <c r="AZ111" s="2595"/>
      <c r="BA111" s="2595"/>
      <c r="BB111" s="2595"/>
      <c r="BC111" s="2591"/>
      <c r="BD111" s="2594"/>
      <c r="BE111" s="2594"/>
      <c r="BF111" s="2594"/>
      <c r="BG111" s="2594"/>
      <c r="BH111" s="2594"/>
      <c r="BI111" s="2594"/>
      <c r="BJ111" s="2594"/>
      <c r="BK111" s="2594"/>
      <c r="BL111" s="2594"/>
      <c r="BM111" s="2594"/>
      <c r="BN111" s="2594"/>
      <c r="BO111" s="2594"/>
      <c r="BP111" s="2594"/>
      <c r="BQ111" s="2594"/>
      <c r="BR111" s="2594"/>
      <c r="BS111" s="2594"/>
      <c r="BT111" s="2594"/>
      <c r="BU111" s="2594"/>
      <c r="BV111" s="2594"/>
      <c r="BW111" s="2594"/>
      <c r="BX111" s="2594"/>
      <c r="BY111" s="2594"/>
      <c r="BZ111" s="2594"/>
      <c r="CA111" s="2594"/>
      <c r="CB111" s="2594"/>
      <c r="CC111" s="2594"/>
      <c r="CD111" s="2594"/>
      <c r="CE111" s="2594"/>
      <c r="CF111" s="2594"/>
      <c r="CG111" s="2594"/>
      <c r="CH111" s="2594"/>
      <c r="CI111" s="2594"/>
      <c r="CJ111" s="2594"/>
      <c r="CK111" s="2594"/>
      <c r="CL111" s="2594"/>
      <c r="CM111" s="2594"/>
      <c r="CN111" s="2594"/>
      <c r="CO111" s="2594"/>
      <c r="CP111" s="2594"/>
      <c r="CQ111" s="2594"/>
      <c r="CR111" s="2594"/>
      <c r="CS111" s="2594"/>
      <c r="CT111" s="2594"/>
      <c r="CU111" s="2594"/>
      <c r="CV111" s="2594"/>
      <c r="CW111" s="2594"/>
      <c r="CX111" s="2594"/>
      <c r="CY111" s="2594"/>
      <c r="CZ111" s="2594"/>
      <c r="DA111" s="2594"/>
      <c r="DB111" s="2594"/>
      <c r="DC111" s="2567"/>
      <c r="DD111" s="2567"/>
      <c r="DE111" s="2567"/>
    </row>
    <row r="112" spans="1:193" ht="6.75" customHeight="1">
      <c r="A112" s="2564"/>
      <c r="B112" s="2564"/>
      <c r="C112" s="2564"/>
      <c r="D112" s="2567"/>
      <c r="E112" s="2567"/>
      <c r="F112" s="2567"/>
      <c r="G112" s="2567"/>
      <c r="H112" s="2567"/>
      <c r="I112" s="2567"/>
      <c r="J112" s="2567"/>
      <c r="K112" s="2567"/>
      <c r="L112" s="2567"/>
      <c r="M112" s="2564"/>
      <c r="N112" s="2564"/>
      <c r="O112" s="2564"/>
      <c r="P112" s="2564"/>
      <c r="Q112" s="2564"/>
      <c r="R112" s="2564"/>
      <c r="S112" s="2564"/>
      <c r="T112" s="2570"/>
      <c r="U112" s="2566"/>
      <c r="V112" s="2564"/>
      <c r="W112" s="2564"/>
      <c r="X112" s="2564"/>
      <c r="Y112" s="2564"/>
      <c r="Z112" s="2564"/>
      <c r="AA112" s="2564"/>
      <c r="AB112" s="2564"/>
      <c r="AC112" s="2564"/>
      <c r="AD112" s="2564"/>
      <c r="AE112" s="2564"/>
      <c r="AF112" s="2564"/>
      <c r="AG112" s="2564"/>
      <c r="AH112" s="2564"/>
      <c r="AI112" s="2564"/>
      <c r="AJ112" s="2564"/>
      <c r="AK112" s="2570"/>
      <c r="AL112" s="2566"/>
      <c r="AM112" s="2564"/>
      <c r="AN112" s="3104" t="s">
        <v>330</v>
      </c>
      <c r="AO112" s="3104"/>
      <c r="AP112" s="3104"/>
      <c r="AQ112" s="3104"/>
      <c r="AR112" s="3104"/>
      <c r="AS112" s="3104"/>
      <c r="AT112" s="3104"/>
      <c r="AU112" s="3104"/>
      <c r="AV112" s="3104"/>
      <c r="AW112" s="3104"/>
      <c r="AX112" s="2567"/>
      <c r="AY112" s="2567"/>
      <c r="AZ112" s="2595"/>
      <c r="BA112" s="2595"/>
      <c r="BB112" s="2595"/>
      <c r="BC112" s="2591"/>
      <c r="BD112" s="3102" t="s">
        <v>331</v>
      </c>
      <c r="BE112" s="3102"/>
      <c r="BF112" s="3102"/>
      <c r="BG112" s="3102"/>
      <c r="BH112" s="3102"/>
      <c r="BI112" s="3102"/>
      <c r="BJ112" s="3102"/>
      <c r="BK112" s="3102"/>
      <c r="BL112" s="3102"/>
      <c r="BM112" s="3102"/>
      <c r="BN112" s="3102"/>
      <c r="BO112" s="3102"/>
      <c r="BP112" s="3102"/>
      <c r="BQ112" s="3102"/>
      <c r="BR112" s="3102"/>
      <c r="BS112" s="3102"/>
      <c r="BT112" s="3102"/>
      <c r="BU112" s="3102"/>
      <c r="BV112" s="3102"/>
      <c r="BW112" s="3102"/>
      <c r="BX112" s="3102"/>
      <c r="BY112" s="3102"/>
      <c r="BZ112" s="3102"/>
      <c r="CA112" s="3102"/>
      <c r="CB112" s="3102"/>
      <c r="CC112" s="3102"/>
      <c r="CD112" s="3102"/>
      <c r="CE112" s="3102"/>
      <c r="CF112" s="3102"/>
      <c r="CG112" s="3102"/>
      <c r="CH112" s="3102"/>
      <c r="CI112" s="3102"/>
      <c r="CJ112" s="3102"/>
      <c r="CK112" s="3102"/>
      <c r="CL112" s="3102"/>
      <c r="CM112" s="3102"/>
      <c r="CN112" s="3102"/>
      <c r="CO112" s="3102"/>
      <c r="CP112" s="3102"/>
      <c r="CQ112" s="3102"/>
      <c r="CR112" s="3102"/>
      <c r="CS112" s="3102"/>
      <c r="CT112" s="3102"/>
      <c r="CU112" s="3102"/>
      <c r="CV112" s="3102"/>
      <c r="CW112" s="3102"/>
      <c r="CX112" s="3102"/>
      <c r="CY112" s="3102"/>
      <c r="CZ112" s="3102"/>
      <c r="DA112" s="3102"/>
      <c r="DB112" s="3102"/>
      <c r="DC112" s="2567"/>
      <c r="DD112" s="2567"/>
      <c r="DE112" s="2567"/>
      <c r="DF112" s="35"/>
      <c r="DG112" s="35"/>
      <c r="DH112" s="35"/>
      <c r="DI112" s="35"/>
      <c r="DJ112" s="35"/>
      <c r="DK112" s="35"/>
      <c r="DL112" s="35"/>
      <c r="DM112" s="35"/>
      <c r="DN112" s="35"/>
      <c r="DO112" s="35"/>
      <c r="DP112" s="35"/>
      <c r="DQ112" s="35"/>
      <c r="DR112" s="35"/>
      <c r="DS112" s="35"/>
      <c r="DT112" s="35"/>
      <c r="DU112" s="35"/>
      <c r="DV112" s="35"/>
      <c r="DW112" s="35"/>
    </row>
    <row r="113" spans="1:162" ht="6.75" customHeight="1">
      <c r="A113" s="2564"/>
      <c r="B113" s="2564"/>
      <c r="C113" s="2564"/>
      <c r="D113" s="2567"/>
      <c r="E113" s="2567"/>
      <c r="F113" s="2567"/>
      <c r="G113" s="2567"/>
      <c r="H113" s="2567"/>
      <c r="I113" s="2567"/>
      <c r="J113" s="2567"/>
      <c r="K113" s="2567"/>
      <c r="L113" s="2567"/>
      <c r="M113" s="2564"/>
      <c r="N113" s="2564"/>
      <c r="O113" s="2564"/>
      <c r="P113" s="2564"/>
      <c r="Q113" s="2564"/>
      <c r="R113" s="2564"/>
      <c r="S113" s="2564"/>
      <c r="T113" s="2570"/>
      <c r="U113" s="2566"/>
      <c r="V113" s="2564"/>
      <c r="W113" s="2564"/>
      <c r="X113" s="2564"/>
      <c r="Y113" s="2564"/>
      <c r="Z113" s="2564"/>
      <c r="AA113" s="2564"/>
      <c r="AB113" s="2564"/>
      <c r="AC113" s="2564"/>
      <c r="AD113" s="2564"/>
      <c r="AE113" s="2564"/>
      <c r="AF113" s="2564"/>
      <c r="AG113" s="2564"/>
      <c r="AH113" s="2564"/>
      <c r="AI113" s="2564"/>
      <c r="AJ113" s="2564"/>
      <c r="AK113" s="2571"/>
      <c r="AL113" s="2569"/>
      <c r="AM113" s="2564"/>
      <c r="AN113" s="3104"/>
      <c r="AO113" s="3104"/>
      <c r="AP113" s="3104"/>
      <c r="AQ113" s="3104"/>
      <c r="AR113" s="3104"/>
      <c r="AS113" s="3104"/>
      <c r="AT113" s="3104"/>
      <c r="AU113" s="3104"/>
      <c r="AV113" s="3104"/>
      <c r="AW113" s="3104"/>
      <c r="AX113" s="2573"/>
      <c r="AY113" s="2573"/>
      <c r="AZ113" s="2593"/>
      <c r="BA113" s="2593"/>
      <c r="BB113" s="2593"/>
      <c r="BC113" s="2591"/>
      <c r="BD113" s="3102"/>
      <c r="BE113" s="3102"/>
      <c r="BF113" s="3102"/>
      <c r="BG113" s="3102"/>
      <c r="BH113" s="3102"/>
      <c r="BI113" s="3102"/>
      <c r="BJ113" s="3102"/>
      <c r="BK113" s="3102"/>
      <c r="BL113" s="3102"/>
      <c r="BM113" s="3102"/>
      <c r="BN113" s="3102"/>
      <c r="BO113" s="3102"/>
      <c r="BP113" s="3102"/>
      <c r="BQ113" s="3102"/>
      <c r="BR113" s="3102"/>
      <c r="BS113" s="3102"/>
      <c r="BT113" s="3102"/>
      <c r="BU113" s="3102"/>
      <c r="BV113" s="3102"/>
      <c r="BW113" s="3102"/>
      <c r="BX113" s="3102"/>
      <c r="BY113" s="3102"/>
      <c r="BZ113" s="3102"/>
      <c r="CA113" s="3102"/>
      <c r="CB113" s="3102"/>
      <c r="CC113" s="3102"/>
      <c r="CD113" s="3102"/>
      <c r="CE113" s="3102"/>
      <c r="CF113" s="3102"/>
      <c r="CG113" s="3102"/>
      <c r="CH113" s="3102"/>
      <c r="CI113" s="3102"/>
      <c r="CJ113" s="3102"/>
      <c r="CK113" s="3102"/>
      <c r="CL113" s="3102"/>
      <c r="CM113" s="3102"/>
      <c r="CN113" s="3102"/>
      <c r="CO113" s="3102"/>
      <c r="CP113" s="3102"/>
      <c r="CQ113" s="3102"/>
      <c r="CR113" s="3102"/>
      <c r="CS113" s="3102"/>
      <c r="CT113" s="3102"/>
      <c r="CU113" s="3102"/>
      <c r="CV113" s="3102"/>
      <c r="CW113" s="3102"/>
      <c r="CX113" s="3102"/>
      <c r="CY113" s="3102"/>
      <c r="CZ113" s="3102"/>
      <c r="DA113" s="3102"/>
      <c r="DB113" s="3102"/>
      <c r="DC113" s="2567"/>
      <c r="DD113" s="2567"/>
      <c r="DE113" s="2567"/>
      <c r="DF113" s="1349"/>
      <c r="DG113" s="1349"/>
      <c r="DH113" s="1349"/>
      <c r="DI113" s="1349"/>
      <c r="DJ113" s="1349"/>
      <c r="DK113" s="1349"/>
      <c r="DL113" s="1349"/>
      <c r="DM113" s="1349"/>
      <c r="DN113" s="1349"/>
      <c r="DO113" s="1349"/>
      <c r="DP113" s="1349"/>
      <c r="DQ113" s="1349"/>
      <c r="DR113" s="1349"/>
      <c r="DS113" s="1349"/>
      <c r="DT113" s="1349"/>
      <c r="DU113" s="1349"/>
      <c r="DV113" s="1349"/>
      <c r="DW113" s="1349"/>
      <c r="DX113" s="1349"/>
      <c r="DY113" s="1349"/>
      <c r="DZ113" s="1349"/>
      <c r="EA113" s="1349"/>
      <c r="EB113" s="1349"/>
      <c r="EC113" s="1349"/>
      <c r="ED113" s="1349"/>
      <c r="EE113" s="1349"/>
      <c r="EF113" s="1349"/>
      <c r="EG113" s="1349"/>
      <c r="EH113" s="1349"/>
      <c r="EI113" s="1349"/>
      <c r="EJ113" s="1349"/>
      <c r="EK113" s="1349"/>
      <c r="EL113" s="1349"/>
      <c r="EM113" s="1349"/>
      <c r="EN113" s="1349"/>
      <c r="EO113" s="1349"/>
      <c r="EP113" s="1349"/>
      <c r="EQ113" s="1349"/>
      <c r="ER113" s="1349"/>
      <c r="ES113" s="1349"/>
      <c r="ET113" s="1349"/>
      <c r="EU113" s="1349"/>
      <c r="EV113" s="1349"/>
      <c r="EW113" s="1349"/>
      <c r="EX113" s="1349"/>
      <c r="EY113" s="1349"/>
      <c r="EZ113" s="1349"/>
      <c r="FA113" s="1349"/>
      <c r="FB113" s="1349"/>
      <c r="FC113" s="1349"/>
      <c r="FD113" s="1349"/>
      <c r="FE113" s="1349"/>
    </row>
    <row r="114" spans="1:162" ht="6.75" customHeight="1">
      <c r="A114" s="2564"/>
      <c r="B114" s="2564"/>
      <c r="C114" s="2564"/>
      <c r="D114" s="2567"/>
      <c r="E114" s="2567"/>
      <c r="F114" s="2567"/>
      <c r="G114" s="2567"/>
      <c r="H114" s="2567"/>
      <c r="I114" s="2567"/>
      <c r="J114" s="2567"/>
      <c r="K114" s="2567"/>
      <c r="L114" s="2567"/>
      <c r="M114" s="2564"/>
      <c r="N114" s="2564"/>
      <c r="O114" s="2564"/>
      <c r="P114" s="2564"/>
      <c r="Q114" s="2564"/>
      <c r="R114" s="2564"/>
      <c r="S114" s="2564"/>
      <c r="T114" s="2570"/>
      <c r="U114" s="2566"/>
      <c r="V114" s="2564"/>
      <c r="W114" s="2564"/>
      <c r="X114" s="2564"/>
      <c r="Y114" s="2564"/>
      <c r="Z114" s="2564"/>
      <c r="AA114" s="2564"/>
      <c r="AB114" s="2564"/>
      <c r="AC114" s="2564"/>
      <c r="AD114" s="2564"/>
      <c r="AE114" s="2564"/>
      <c r="AF114" s="2564"/>
      <c r="AG114" s="2564"/>
      <c r="AH114" s="2564"/>
      <c r="AI114" s="2564"/>
      <c r="AJ114" s="2564"/>
      <c r="AK114" s="2570"/>
      <c r="AL114" s="2566"/>
      <c r="AM114" s="2564"/>
      <c r="AN114" s="2564"/>
      <c r="AO114" s="2564"/>
      <c r="AP114" s="2564"/>
      <c r="AQ114" s="2564"/>
      <c r="AR114" s="2564"/>
      <c r="AS114" s="2564"/>
      <c r="AT114" s="2564"/>
      <c r="AU114" s="2564"/>
      <c r="AV114" s="2564"/>
      <c r="AW114" s="2564"/>
      <c r="AX114" s="2564"/>
      <c r="AY114" s="2564"/>
      <c r="AZ114" s="2564"/>
      <c r="BA114" s="2564"/>
      <c r="BB114" s="2564"/>
      <c r="BC114" s="2564"/>
      <c r="BD114" s="2564"/>
      <c r="BE114" s="2564"/>
      <c r="BF114" s="2564"/>
      <c r="BG114" s="2564"/>
      <c r="BH114" s="2564"/>
      <c r="BI114" s="2564"/>
      <c r="BJ114" s="2564"/>
      <c r="BK114" s="2564"/>
      <c r="BL114" s="2564"/>
      <c r="BM114" s="2564"/>
      <c r="BN114" s="2564"/>
      <c r="BO114" s="2564"/>
      <c r="BP114" s="2564"/>
      <c r="BQ114" s="2564"/>
      <c r="BR114" s="2564"/>
      <c r="BS114" s="2564"/>
      <c r="BT114" s="2564"/>
      <c r="BU114" s="2564"/>
      <c r="BV114" s="2564"/>
      <c r="BW114" s="2564"/>
      <c r="BX114" s="2564"/>
      <c r="BY114" s="2564"/>
      <c r="BZ114" s="2564"/>
      <c r="CA114" s="2564"/>
      <c r="CB114" s="2564"/>
      <c r="CC114" s="2564"/>
      <c r="CD114" s="2564"/>
      <c r="CE114" s="2564"/>
      <c r="CF114" s="2564"/>
      <c r="CG114" s="2564"/>
      <c r="CH114" s="2564"/>
      <c r="CI114" s="2564"/>
      <c r="CJ114" s="2564"/>
      <c r="CK114" s="2564"/>
      <c r="CL114" s="2564"/>
      <c r="CM114" s="2564"/>
      <c r="CN114" s="2564"/>
      <c r="CO114" s="2564"/>
      <c r="CP114" s="2564"/>
      <c r="CQ114" s="2564"/>
      <c r="CR114" s="2564"/>
      <c r="CS114" s="2564"/>
      <c r="CT114" s="2564"/>
      <c r="CU114" s="2564"/>
      <c r="CV114" s="2564"/>
      <c r="CW114" s="2564"/>
      <c r="CX114" s="2564"/>
      <c r="CY114" s="2564"/>
      <c r="CZ114" s="2564"/>
      <c r="DA114" s="2564"/>
      <c r="DB114" s="2564"/>
      <c r="DC114" s="2564"/>
      <c r="DD114" s="2564"/>
      <c r="DE114" s="2564"/>
      <c r="DF114" s="1349"/>
      <c r="DG114" s="1349"/>
      <c r="DH114" s="1349"/>
      <c r="DI114" s="1349"/>
      <c r="DJ114" s="1349"/>
      <c r="DK114" s="1349"/>
      <c r="DL114" s="1349"/>
      <c r="DM114" s="1349"/>
      <c r="DN114" s="1349"/>
      <c r="DO114" s="1349"/>
      <c r="DP114" s="1349"/>
      <c r="DQ114" s="1349"/>
      <c r="DR114" s="1349"/>
      <c r="DS114" s="1349"/>
      <c r="DT114" s="1349"/>
      <c r="DU114" s="1349"/>
      <c r="DV114" s="1349"/>
      <c r="DW114" s="1349"/>
      <c r="DX114" s="1349"/>
      <c r="DY114" s="1349"/>
      <c r="DZ114" s="1349"/>
      <c r="EA114" s="1349"/>
      <c r="EB114" s="1349"/>
      <c r="EC114" s="1349"/>
      <c r="ED114" s="1349"/>
      <c r="EE114" s="1349"/>
      <c r="EF114" s="1349"/>
      <c r="EG114" s="1349"/>
      <c r="EH114" s="1349"/>
      <c r="EI114" s="1349"/>
      <c r="EJ114" s="1349"/>
      <c r="EK114" s="1349"/>
      <c r="EL114" s="1349"/>
      <c r="EM114" s="1349"/>
      <c r="EN114" s="1349"/>
      <c r="EO114" s="1349"/>
      <c r="EP114" s="1349"/>
      <c r="EQ114" s="1349"/>
      <c r="ER114" s="1349"/>
      <c r="ES114" s="1349"/>
      <c r="ET114" s="1349"/>
      <c r="EU114" s="1349"/>
      <c r="EV114" s="1349"/>
      <c r="EW114" s="1349"/>
      <c r="EX114" s="1349"/>
      <c r="EY114" s="1349"/>
      <c r="EZ114" s="1349"/>
      <c r="FA114" s="1349"/>
      <c r="FB114" s="1349"/>
      <c r="FC114" s="1349"/>
      <c r="FD114" s="1349"/>
      <c r="FE114" s="1349"/>
    </row>
    <row r="115" spans="1:162" ht="6.75" customHeight="1">
      <c r="A115" s="2564"/>
      <c r="B115" s="2564"/>
      <c r="C115" s="2564"/>
      <c r="D115" s="2567"/>
      <c r="E115" s="2567"/>
      <c r="F115" s="2567"/>
      <c r="G115" s="2567"/>
      <c r="H115" s="2567"/>
      <c r="I115" s="2567"/>
      <c r="J115" s="2567"/>
      <c r="K115" s="2567"/>
      <c r="L115" s="2567"/>
      <c r="M115" s="2564"/>
      <c r="N115" s="2564"/>
      <c r="O115" s="2564"/>
      <c r="P115" s="2564"/>
      <c r="Q115" s="2564"/>
      <c r="R115" s="2564"/>
      <c r="S115" s="2564"/>
      <c r="T115" s="2570"/>
      <c r="U115" s="2566"/>
      <c r="V115" s="2564"/>
      <c r="W115" s="2564"/>
      <c r="X115" s="2564"/>
      <c r="Y115" s="2564"/>
      <c r="Z115" s="2564"/>
      <c r="AA115" s="2564"/>
      <c r="AB115" s="2564"/>
      <c r="AC115" s="2564"/>
      <c r="AD115" s="2564"/>
      <c r="AE115" s="2564"/>
      <c r="AF115" s="2564"/>
      <c r="AG115" s="2564"/>
      <c r="AH115" s="2564"/>
      <c r="AI115" s="2564"/>
      <c r="AJ115" s="2564"/>
      <c r="AK115" s="2570"/>
      <c r="AL115" s="2566"/>
      <c r="AM115" s="2564"/>
      <c r="AN115" s="3104" t="s">
        <v>332</v>
      </c>
      <c r="AO115" s="3104"/>
      <c r="AP115" s="3104"/>
      <c r="AQ115" s="3104"/>
      <c r="AR115" s="3104"/>
      <c r="AS115" s="3104"/>
      <c r="AT115" s="3104"/>
      <c r="AU115" s="2567"/>
      <c r="AV115" s="2567"/>
      <c r="AW115" s="2567"/>
      <c r="AX115" s="2567"/>
      <c r="AY115" s="2567"/>
      <c r="AZ115" s="2564"/>
      <c r="BA115" s="2564"/>
      <c r="BB115" s="2564"/>
      <c r="BC115" s="2564"/>
      <c r="BD115" s="3104" t="s">
        <v>262</v>
      </c>
      <c r="BE115" s="3104"/>
      <c r="BF115" s="3104"/>
      <c r="BG115" s="3104"/>
      <c r="BH115" s="3104"/>
      <c r="BI115" s="3104"/>
      <c r="BJ115" s="3104"/>
      <c r="BK115" s="3104"/>
      <c r="BL115" s="3104"/>
      <c r="BM115" s="3104"/>
      <c r="BN115" s="3104"/>
      <c r="BO115" s="3104"/>
      <c r="BP115" s="3104"/>
      <c r="BQ115" s="3104"/>
      <c r="BR115" s="3104"/>
      <c r="BS115" s="3104"/>
      <c r="BT115" s="3104"/>
      <c r="BU115" s="3104"/>
      <c r="BV115" s="3104"/>
      <c r="BW115" s="3104"/>
      <c r="BX115" s="3104"/>
      <c r="BY115" s="3104"/>
      <c r="BZ115" s="3104"/>
      <c r="CA115" s="3104"/>
      <c r="CB115" s="3104"/>
      <c r="CC115" s="3104"/>
      <c r="CD115" s="3104"/>
      <c r="CE115" s="3104"/>
      <c r="CF115" s="3104"/>
      <c r="CG115" s="3104"/>
      <c r="CH115" s="3104"/>
      <c r="CI115" s="3104"/>
      <c r="CJ115" s="3104"/>
      <c r="CK115" s="3104"/>
      <c r="CL115" s="3104"/>
      <c r="CM115" s="3104"/>
      <c r="CN115" s="3104"/>
      <c r="CO115" s="3104"/>
      <c r="CP115" s="3104"/>
      <c r="CQ115" s="3104"/>
      <c r="CR115" s="3104"/>
      <c r="CS115" s="3104"/>
      <c r="CT115" s="3104"/>
      <c r="CU115" s="3104"/>
      <c r="CV115" s="3104"/>
      <c r="CW115" s="3104"/>
      <c r="CX115" s="3104"/>
      <c r="CY115" s="3104"/>
      <c r="CZ115" s="3104"/>
      <c r="DA115" s="3104"/>
      <c r="DB115" s="3104"/>
      <c r="DC115" s="2564"/>
      <c r="DD115" s="2564"/>
      <c r="DE115" s="2564"/>
      <c r="DF115" s="1349"/>
      <c r="DG115" s="1349"/>
      <c r="DH115" s="1349"/>
      <c r="DI115" s="1349"/>
      <c r="DJ115" s="1349"/>
      <c r="DK115" s="1349"/>
      <c r="DL115" s="1349"/>
      <c r="DM115" s="1349"/>
      <c r="DN115" s="1349"/>
      <c r="DO115" s="1349"/>
      <c r="DP115" s="1349"/>
      <c r="DQ115" s="1349"/>
      <c r="DR115" s="1349"/>
      <c r="DS115" s="1349"/>
      <c r="DT115" s="1349"/>
      <c r="DU115" s="1349"/>
      <c r="DV115" s="1349"/>
      <c r="DW115" s="1349"/>
      <c r="DX115" s="1349"/>
      <c r="DY115" s="1349"/>
      <c r="DZ115" s="1349"/>
      <c r="EA115" s="1349"/>
      <c r="EB115" s="1349"/>
      <c r="EC115" s="1349"/>
      <c r="ED115" s="1349"/>
      <c r="EE115" s="1349"/>
      <c r="EF115" s="1349"/>
      <c r="EG115" s="1349"/>
      <c r="EH115" s="1349"/>
      <c r="EI115" s="1349"/>
      <c r="EJ115" s="1349"/>
      <c r="EK115" s="1349"/>
      <c r="EL115" s="1349"/>
      <c r="EM115" s="1349"/>
      <c r="EN115" s="1349"/>
      <c r="EO115" s="1349"/>
      <c r="EP115" s="1349"/>
      <c r="EQ115" s="1349"/>
      <c r="ER115" s="1349"/>
      <c r="ES115" s="1349"/>
      <c r="ET115" s="1349"/>
      <c r="EU115" s="1349"/>
      <c r="EV115" s="1349"/>
      <c r="EW115" s="1349"/>
      <c r="EX115" s="1349"/>
      <c r="EY115" s="1349"/>
      <c r="EZ115" s="1349"/>
      <c r="FA115" s="1349"/>
      <c r="FB115" s="1349"/>
      <c r="FC115" s="1349"/>
      <c r="FD115" s="1349"/>
      <c r="FE115" s="1349"/>
    </row>
    <row r="116" spans="1:162" ht="6.75" customHeight="1">
      <c r="A116" s="2564"/>
      <c r="B116" s="2564"/>
      <c r="C116" s="2564"/>
      <c r="D116" s="2567"/>
      <c r="E116" s="2567"/>
      <c r="F116" s="2567"/>
      <c r="G116" s="2567"/>
      <c r="H116" s="2567"/>
      <c r="I116" s="2567"/>
      <c r="J116" s="2567"/>
      <c r="K116" s="2567"/>
      <c r="L116" s="2567"/>
      <c r="M116" s="2564"/>
      <c r="N116" s="2564"/>
      <c r="O116" s="2564"/>
      <c r="P116" s="2564"/>
      <c r="Q116" s="2564"/>
      <c r="R116" s="2564"/>
      <c r="S116" s="2564"/>
      <c r="T116" s="2570"/>
      <c r="U116" s="2566"/>
      <c r="V116" s="2564"/>
      <c r="W116" s="2564"/>
      <c r="X116" s="2564"/>
      <c r="Y116" s="2564"/>
      <c r="Z116" s="2564"/>
      <c r="AA116" s="2564"/>
      <c r="AB116" s="2564"/>
      <c r="AC116" s="2564"/>
      <c r="AD116" s="2564"/>
      <c r="AE116" s="2564"/>
      <c r="AF116" s="2564"/>
      <c r="AG116" s="2564"/>
      <c r="AH116" s="2564"/>
      <c r="AI116" s="2564"/>
      <c r="AJ116" s="2564"/>
      <c r="AK116" s="2569"/>
      <c r="AL116" s="2569"/>
      <c r="AM116" s="2564"/>
      <c r="AN116" s="3104"/>
      <c r="AO116" s="3104"/>
      <c r="AP116" s="3104"/>
      <c r="AQ116" s="3104"/>
      <c r="AR116" s="3104"/>
      <c r="AS116" s="3104"/>
      <c r="AT116" s="3104"/>
      <c r="AU116" s="2573"/>
      <c r="AV116" s="2573"/>
      <c r="AW116" s="2573"/>
      <c r="AX116" s="2573"/>
      <c r="AY116" s="2573"/>
      <c r="AZ116" s="2569"/>
      <c r="BA116" s="2569"/>
      <c r="BB116" s="2569"/>
      <c r="BC116" s="2564"/>
      <c r="BD116" s="3104"/>
      <c r="BE116" s="3104"/>
      <c r="BF116" s="3104"/>
      <c r="BG116" s="3104"/>
      <c r="BH116" s="3104"/>
      <c r="BI116" s="3104"/>
      <c r="BJ116" s="3104"/>
      <c r="BK116" s="3104"/>
      <c r="BL116" s="3104"/>
      <c r="BM116" s="3104"/>
      <c r="BN116" s="3104"/>
      <c r="BO116" s="3104"/>
      <c r="BP116" s="3104"/>
      <c r="BQ116" s="3104"/>
      <c r="BR116" s="3104"/>
      <c r="BS116" s="3104"/>
      <c r="BT116" s="3104"/>
      <c r="BU116" s="3104"/>
      <c r="BV116" s="3104"/>
      <c r="BW116" s="3104"/>
      <c r="BX116" s="3104"/>
      <c r="BY116" s="3104"/>
      <c r="BZ116" s="3104"/>
      <c r="CA116" s="3104"/>
      <c r="CB116" s="3104"/>
      <c r="CC116" s="3104"/>
      <c r="CD116" s="3104"/>
      <c r="CE116" s="3104"/>
      <c r="CF116" s="3104"/>
      <c r="CG116" s="3104"/>
      <c r="CH116" s="3104"/>
      <c r="CI116" s="3104"/>
      <c r="CJ116" s="3104"/>
      <c r="CK116" s="3104"/>
      <c r="CL116" s="3104"/>
      <c r="CM116" s="3104"/>
      <c r="CN116" s="3104"/>
      <c r="CO116" s="3104"/>
      <c r="CP116" s="3104"/>
      <c r="CQ116" s="3104"/>
      <c r="CR116" s="3104"/>
      <c r="CS116" s="3104"/>
      <c r="CT116" s="3104"/>
      <c r="CU116" s="3104"/>
      <c r="CV116" s="3104"/>
      <c r="CW116" s="3104"/>
      <c r="CX116" s="3104"/>
      <c r="CY116" s="3104"/>
      <c r="CZ116" s="3104"/>
      <c r="DA116" s="3104"/>
      <c r="DB116" s="3104"/>
      <c r="DC116" s="2564"/>
      <c r="DD116" s="2564"/>
      <c r="DE116" s="2564"/>
      <c r="DF116" s="35"/>
      <c r="DG116" s="35"/>
      <c r="DH116" s="35"/>
      <c r="DI116" s="35"/>
      <c r="DJ116" s="35"/>
      <c r="DK116" s="35"/>
      <c r="DL116" s="35"/>
      <c r="DM116" s="35"/>
      <c r="DN116" s="35"/>
      <c r="DO116" s="35"/>
      <c r="DP116" s="35"/>
      <c r="DQ116" s="35"/>
      <c r="DR116" s="35"/>
      <c r="DS116" s="35"/>
      <c r="DT116" s="35"/>
      <c r="DU116" s="35"/>
      <c r="DV116" s="35"/>
      <c r="DW116" s="35"/>
      <c r="DX116" s="35"/>
    </row>
    <row r="117" spans="1:162" ht="6.75" customHeight="1">
      <c r="A117" s="2564"/>
      <c r="B117" s="2564"/>
      <c r="C117" s="2564"/>
      <c r="D117" s="2567"/>
      <c r="E117" s="2567"/>
      <c r="F117" s="2567"/>
      <c r="G117" s="2567"/>
      <c r="H117" s="2567"/>
      <c r="I117" s="2567"/>
      <c r="J117" s="2567"/>
      <c r="K117" s="2567"/>
      <c r="L117" s="2567"/>
      <c r="M117" s="2564"/>
      <c r="N117" s="2564"/>
      <c r="O117" s="2564"/>
      <c r="P117" s="2564"/>
      <c r="Q117" s="2564"/>
      <c r="R117" s="2564"/>
      <c r="S117" s="2564"/>
      <c r="T117" s="2570"/>
      <c r="U117" s="2566"/>
      <c r="V117" s="2564"/>
      <c r="W117" s="2564"/>
      <c r="X117" s="2564"/>
      <c r="Y117" s="2564"/>
      <c r="Z117" s="2564"/>
      <c r="AA117" s="2564"/>
      <c r="AB117" s="2564"/>
      <c r="AC117" s="2564"/>
      <c r="AD117" s="2564"/>
      <c r="AE117" s="2564"/>
      <c r="AF117" s="2564"/>
      <c r="AG117" s="2564"/>
      <c r="AH117" s="2564"/>
      <c r="AI117" s="2564"/>
      <c r="AJ117" s="2564"/>
      <c r="AK117" s="2566"/>
      <c r="AL117" s="2566"/>
      <c r="AM117" s="2564"/>
      <c r="AN117" s="2564"/>
      <c r="AO117" s="2564"/>
      <c r="AP117" s="2564"/>
      <c r="AQ117" s="2564"/>
      <c r="AR117" s="2564"/>
      <c r="AS117" s="2564"/>
      <c r="AT117" s="2564"/>
      <c r="AU117" s="2564"/>
      <c r="AV117" s="2564"/>
      <c r="AW117" s="2564"/>
      <c r="AX117" s="2564"/>
      <c r="AY117" s="2564"/>
      <c r="AZ117" s="2564"/>
      <c r="BA117" s="2564"/>
      <c r="BB117" s="2564"/>
      <c r="BC117" s="2564"/>
      <c r="BD117" s="2564"/>
      <c r="BE117" s="2564"/>
      <c r="BF117" s="2564"/>
      <c r="BG117" s="2564"/>
      <c r="BH117" s="2564"/>
      <c r="BI117" s="2564"/>
      <c r="BJ117" s="2564"/>
      <c r="BK117" s="2564"/>
      <c r="BL117" s="2564"/>
      <c r="BM117" s="2564"/>
      <c r="BN117" s="2564"/>
      <c r="BO117" s="2564"/>
      <c r="BP117" s="2564"/>
      <c r="BQ117" s="2564"/>
      <c r="BR117" s="2564"/>
      <c r="BS117" s="2564"/>
      <c r="BT117" s="2564"/>
      <c r="BU117" s="2564"/>
      <c r="BV117" s="2564"/>
      <c r="BW117" s="2564"/>
      <c r="BX117" s="2564"/>
      <c r="BY117" s="2564"/>
      <c r="BZ117" s="2564"/>
      <c r="CA117" s="2564"/>
      <c r="CB117" s="2564"/>
      <c r="CC117" s="2564"/>
      <c r="CD117" s="2564"/>
      <c r="CE117" s="2564"/>
      <c r="CF117" s="2564"/>
      <c r="CG117" s="2564"/>
      <c r="CH117" s="2564"/>
      <c r="CI117" s="2564"/>
      <c r="CJ117" s="2564"/>
      <c r="CK117" s="2564"/>
      <c r="CL117" s="2564"/>
      <c r="CM117" s="2564"/>
      <c r="CN117" s="2564"/>
      <c r="CO117" s="2564"/>
      <c r="CP117" s="2564"/>
      <c r="CQ117" s="2564"/>
      <c r="CR117" s="2564"/>
      <c r="CS117" s="2564"/>
      <c r="CT117" s="2564"/>
      <c r="CU117" s="2564"/>
      <c r="CV117" s="2564"/>
      <c r="CW117" s="2564"/>
      <c r="CX117" s="2564"/>
      <c r="CY117" s="2564"/>
      <c r="CZ117" s="2564"/>
      <c r="DA117" s="2564"/>
      <c r="DB117" s="2564"/>
      <c r="DC117" s="2564"/>
      <c r="DD117" s="2564"/>
      <c r="DE117" s="2564"/>
      <c r="DG117" s="1350"/>
      <c r="DH117" s="1350"/>
      <c r="DI117" s="1350"/>
      <c r="DJ117" s="1350"/>
      <c r="DK117" s="1350"/>
      <c r="DL117" s="1350"/>
      <c r="DM117" s="1350"/>
      <c r="DN117" s="1349"/>
      <c r="DO117" s="1349"/>
      <c r="DP117" s="1349"/>
      <c r="DQ117" s="1349"/>
      <c r="DR117" s="1349"/>
      <c r="DS117" s="1349"/>
      <c r="DT117" s="1349"/>
      <c r="DU117" s="1349"/>
      <c r="DV117" s="1349"/>
      <c r="DW117" s="1349"/>
      <c r="DX117" s="1349"/>
      <c r="DY117" s="1349"/>
      <c r="DZ117" s="1349"/>
      <c r="EA117" s="1349"/>
      <c r="EB117" s="1349"/>
      <c r="EC117" s="1349"/>
      <c r="ED117" s="1349"/>
      <c r="EE117" s="1349"/>
      <c r="EF117" s="1349"/>
      <c r="EG117" s="1349"/>
      <c r="EH117" s="1349"/>
      <c r="EI117" s="1349"/>
    </row>
    <row r="118" spans="1:162" ht="6.75" customHeight="1">
      <c r="A118" s="2564"/>
      <c r="B118" s="2564"/>
      <c r="C118" s="2564"/>
      <c r="D118" s="2564"/>
      <c r="E118" s="2564"/>
      <c r="F118" s="2564"/>
      <c r="G118" s="2564"/>
      <c r="H118" s="2566"/>
      <c r="I118" s="2564"/>
      <c r="J118" s="2564"/>
      <c r="K118" s="2564"/>
      <c r="L118" s="2564"/>
      <c r="M118" s="2564"/>
      <c r="N118" s="2564"/>
      <c r="O118" s="2564"/>
      <c r="P118" s="2564"/>
      <c r="Q118" s="2564"/>
      <c r="R118" s="2564"/>
      <c r="S118" s="2564"/>
      <c r="T118" s="2570"/>
      <c r="U118" s="2566"/>
      <c r="V118" s="2564"/>
      <c r="W118" s="2564"/>
      <c r="X118" s="2564"/>
      <c r="Y118" s="2564"/>
      <c r="Z118" s="2564"/>
      <c r="AA118" s="2564"/>
      <c r="AB118" s="2564"/>
      <c r="AC118" s="2564"/>
      <c r="AD118" s="2564"/>
      <c r="AE118" s="2564"/>
      <c r="AF118" s="2564"/>
      <c r="AG118" s="2564"/>
      <c r="AH118" s="2564"/>
      <c r="AI118" s="2564"/>
      <c r="AJ118" s="2564"/>
      <c r="AK118" s="2564"/>
      <c r="AL118" s="2564"/>
      <c r="AM118" s="2564"/>
      <c r="AN118" s="2564"/>
      <c r="AO118" s="2564"/>
      <c r="AP118" s="2564"/>
      <c r="AQ118" s="2564"/>
      <c r="AR118" s="2564"/>
      <c r="AS118" s="2564"/>
      <c r="AT118" s="2564"/>
      <c r="AU118" s="2564"/>
      <c r="AV118" s="2564"/>
      <c r="AW118" s="2564"/>
      <c r="AX118" s="2564"/>
      <c r="AY118" s="2564"/>
      <c r="AZ118" s="2564"/>
      <c r="BA118" s="2564"/>
      <c r="BB118" s="2564"/>
      <c r="BC118" s="2564"/>
      <c r="BD118" s="2564"/>
      <c r="BE118" s="2564"/>
      <c r="BF118" s="2564"/>
      <c r="BG118" s="2564"/>
      <c r="BH118" s="2564"/>
      <c r="BI118" s="2564"/>
      <c r="BJ118" s="2564"/>
      <c r="BK118" s="2564"/>
      <c r="BL118" s="2564"/>
      <c r="BM118" s="2564"/>
      <c r="BN118" s="2564"/>
      <c r="BO118" s="2564"/>
      <c r="BP118" s="2564"/>
      <c r="BQ118" s="2564"/>
      <c r="BR118" s="2564"/>
      <c r="BS118" s="2564"/>
      <c r="BT118" s="2564"/>
      <c r="BU118" s="2564"/>
      <c r="BV118" s="2564"/>
      <c r="BW118" s="2564"/>
      <c r="BX118" s="2564"/>
      <c r="BY118" s="2564"/>
      <c r="BZ118" s="2564"/>
      <c r="CA118" s="2564"/>
      <c r="CB118" s="2564"/>
      <c r="CC118" s="2564"/>
      <c r="CD118" s="2564"/>
      <c r="CE118" s="2564"/>
      <c r="CF118" s="2564"/>
      <c r="CG118" s="2564"/>
      <c r="CH118" s="2564"/>
      <c r="CI118" s="2564"/>
      <c r="CJ118" s="2564"/>
      <c r="CK118" s="2564"/>
      <c r="CL118" s="2564"/>
      <c r="CM118" s="2564"/>
      <c r="CN118" s="2564"/>
      <c r="CO118" s="2564"/>
      <c r="CP118" s="2564"/>
      <c r="CQ118" s="2564"/>
      <c r="CR118" s="2564"/>
      <c r="CS118" s="2564"/>
      <c r="CT118" s="2564"/>
      <c r="CU118" s="2564"/>
      <c r="CV118" s="2564"/>
      <c r="CW118" s="2564"/>
      <c r="CX118" s="2564"/>
      <c r="CY118" s="2564"/>
      <c r="CZ118" s="2564"/>
      <c r="DA118" s="2564"/>
      <c r="DB118" s="2564"/>
      <c r="DC118" s="2564"/>
      <c r="DD118" s="2564"/>
      <c r="DE118" s="2564"/>
      <c r="DP118" s="1349"/>
      <c r="DQ118" s="1349"/>
      <c r="DR118" s="1349"/>
      <c r="DS118" s="1349"/>
      <c r="DT118" s="1349"/>
      <c r="DU118" s="1349"/>
      <c r="DV118" s="1349"/>
      <c r="DW118" s="1349"/>
      <c r="DX118" s="1349"/>
      <c r="DY118" s="1349"/>
      <c r="DZ118" s="1349"/>
      <c r="EA118" s="1349"/>
      <c r="EB118" s="1349"/>
      <c r="EC118" s="1349"/>
      <c r="ED118" s="1349"/>
      <c r="EE118" s="1349"/>
      <c r="EF118" s="1349"/>
      <c r="EG118" s="1349"/>
      <c r="EH118" s="1349"/>
      <c r="EI118" s="1349"/>
    </row>
    <row r="119" spans="1:162" ht="6.75" customHeight="1">
      <c r="A119" s="2564"/>
      <c r="B119" s="2564"/>
      <c r="C119" s="2564"/>
      <c r="D119" s="2564"/>
      <c r="E119" s="2564"/>
      <c r="F119" s="2564"/>
      <c r="G119" s="2564"/>
      <c r="H119" s="2566"/>
      <c r="I119" s="2564"/>
      <c r="J119" s="2564"/>
      <c r="K119" s="2564"/>
      <c r="L119" s="2564"/>
      <c r="M119" s="2564"/>
      <c r="N119" s="2564"/>
      <c r="O119" s="2564"/>
      <c r="P119" s="2564"/>
      <c r="Q119" s="2564"/>
      <c r="R119" s="2564"/>
      <c r="S119" s="2564"/>
      <c r="T119" s="2621"/>
      <c r="U119" s="2622"/>
      <c r="V119" s="2564"/>
      <c r="W119" s="3103" t="s">
        <v>261</v>
      </c>
      <c r="X119" s="3103"/>
      <c r="Y119" s="3103"/>
      <c r="Z119" s="3103"/>
      <c r="AA119" s="3103"/>
      <c r="AB119" s="3103"/>
      <c r="AC119" s="3103"/>
      <c r="AD119" s="2622"/>
      <c r="AE119" s="2622"/>
      <c r="AF119" s="2622"/>
      <c r="AG119" s="2622"/>
      <c r="AH119" s="2622"/>
      <c r="AI119" s="2622"/>
      <c r="AJ119" s="2622"/>
      <c r="AK119" s="2622"/>
      <c r="AL119" s="2622"/>
      <c r="AM119" s="2564"/>
      <c r="AN119" s="3103" t="s">
        <v>260</v>
      </c>
      <c r="AO119" s="3103"/>
      <c r="AP119" s="3103"/>
      <c r="AQ119" s="3103"/>
      <c r="AR119" s="3103"/>
      <c r="AS119" s="3103"/>
      <c r="AT119" s="2566"/>
      <c r="AU119" s="2622"/>
      <c r="AV119" s="2622"/>
      <c r="AW119" s="2622"/>
      <c r="AX119" s="2622"/>
      <c r="AY119" s="2622"/>
      <c r="AZ119" s="2566"/>
      <c r="BA119" s="2566"/>
      <c r="BB119" s="2566"/>
      <c r="BC119" s="2564"/>
      <c r="BD119" s="3104" t="s">
        <v>259</v>
      </c>
      <c r="BE119" s="3104"/>
      <c r="BF119" s="3104"/>
      <c r="BG119" s="3104"/>
      <c r="BH119" s="3104"/>
      <c r="BI119" s="3104"/>
      <c r="BJ119" s="3104"/>
      <c r="BK119" s="3104"/>
      <c r="BL119" s="3104"/>
      <c r="BM119" s="3104"/>
      <c r="BN119" s="3104"/>
      <c r="BO119" s="3104"/>
      <c r="BP119" s="3104"/>
      <c r="BQ119" s="3104"/>
      <c r="BR119" s="3104"/>
      <c r="BS119" s="3104"/>
      <c r="BT119" s="3104"/>
      <c r="BU119" s="3104"/>
      <c r="BV119" s="3104"/>
      <c r="BW119" s="3104"/>
      <c r="BX119" s="3104"/>
      <c r="BY119" s="3104"/>
      <c r="BZ119" s="3104"/>
      <c r="CA119" s="3104"/>
      <c r="CB119" s="3104"/>
      <c r="CC119" s="3104"/>
      <c r="CD119" s="3104"/>
      <c r="CE119" s="3104"/>
      <c r="CF119" s="3104"/>
      <c r="CG119" s="3104"/>
      <c r="CH119" s="3104"/>
      <c r="CI119" s="3104"/>
      <c r="CJ119" s="3104"/>
      <c r="CK119" s="3104"/>
      <c r="CL119" s="3104"/>
      <c r="CM119" s="3104"/>
      <c r="CN119" s="3104"/>
      <c r="CO119" s="3104"/>
      <c r="CP119" s="3104"/>
      <c r="CQ119" s="3104"/>
      <c r="CR119" s="3104"/>
      <c r="CS119" s="3104"/>
      <c r="CT119" s="3104"/>
      <c r="CU119" s="3104"/>
      <c r="CV119" s="3104"/>
      <c r="CW119" s="3104"/>
      <c r="CX119" s="3104"/>
      <c r="CY119" s="3104"/>
      <c r="CZ119" s="3104"/>
      <c r="DA119" s="3104"/>
      <c r="DB119" s="3104"/>
      <c r="DC119" s="3104"/>
      <c r="DD119" s="3104"/>
      <c r="DE119" s="3104"/>
      <c r="DP119" s="1349"/>
      <c r="DQ119" s="1349"/>
      <c r="DR119" s="1349"/>
      <c r="DS119" s="1349"/>
      <c r="DT119" s="1349"/>
      <c r="DU119" s="1349"/>
      <c r="DV119" s="1349"/>
      <c r="DW119" s="1349"/>
      <c r="DX119" s="1349"/>
      <c r="DY119" s="1349"/>
      <c r="DZ119" s="1349"/>
      <c r="EA119" s="1349"/>
      <c r="EB119" s="1349"/>
      <c r="EC119" s="1349"/>
      <c r="ED119" s="1349"/>
      <c r="EE119" s="1349"/>
      <c r="EF119" s="1349"/>
      <c r="EG119" s="1349"/>
      <c r="EH119" s="1349"/>
      <c r="EI119" s="1349"/>
    </row>
    <row r="120" spans="1:162" ht="6.75" customHeight="1">
      <c r="A120" s="2564"/>
      <c r="B120" s="2564"/>
      <c r="C120" s="2564"/>
      <c r="D120" s="2564"/>
      <c r="E120" s="2564"/>
      <c r="F120" s="2564"/>
      <c r="G120" s="2564"/>
      <c r="H120" s="2566"/>
      <c r="I120" s="2564"/>
      <c r="J120" s="2564"/>
      <c r="K120" s="2564"/>
      <c r="L120" s="2564"/>
      <c r="M120" s="2564"/>
      <c r="N120" s="2564"/>
      <c r="O120" s="2564"/>
      <c r="P120" s="2564"/>
      <c r="Q120" s="2564"/>
      <c r="R120" s="2564"/>
      <c r="S120" s="2564"/>
      <c r="T120" s="2570"/>
      <c r="U120" s="2566"/>
      <c r="V120" s="2564"/>
      <c r="W120" s="3103"/>
      <c r="X120" s="3103"/>
      <c r="Y120" s="3103"/>
      <c r="Z120" s="3103"/>
      <c r="AA120" s="3103"/>
      <c r="AB120" s="3103"/>
      <c r="AC120" s="3103"/>
      <c r="AD120" s="2564"/>
      <c r="AE120" s="2564"/>
      <c r="AF120" s="2564"/>
      <c r="AG120" s="2564"/>
      <c r="AH120" s="2564"/>
      <c r="AI120" s="2564"/>
      <c r="AJ120" s="2564"/>
      <c r="AK120" s="2571"/>
      <c r="AL120" s="2566"/>
      <c r="AM120" s="2564"/>
      <c r="AN120" s="3103"/>
      <c r="AO120" s="3103"/>
      <c r="AP120" s="3103"/>
      <c r="AQ120" s="3103"/>
      <c r="AR120" s="3103"/>
      <c r="AS120" s="3103"/>
      <c r="AT120" s="2569"/>
      <c r="AU120" s="2564"/>
      <c r="AV120" s="2564"/>
      <c r="AW120" s="2564"/>
      <c r="AX120" s="2564"/>
      <c r="AY120" s="2564"/>
      <c r="AZ120" s="2569"/>
      <c r="BA120" s="2569"/>
      <c r="BB120" s="2569"/>
      <c r="BC120" s="2564"/>
      <c r="BD120" s="3104"/>
      <c r="BE120" s="3104"/>
      <c r="BF120" s="3104"/>
      <c r="BG120" s="3104"/>
      <c r="BH120" s="3104"/>
      <c r="BI120" s="3104"/>
      <c r="BJ120" s="3104"/>
      <c r="BK120" s="3104"/>
      <c r="BL120" s="3104"/>
      <c r="BM120" s="3104"/>
      <c r="BN120" s="3104"/>
      <c r="BO120" s="3104"/>
      <c r="BP120" s="3104"/>
      <c r="BQ120" s="3104"/>
      <c r="BR120" s="3104"/>
      <c r="BS120" s="3104"/>
      <c r="BT120" s="3104"/>
      <c r="BU120" s="3104"/>
      <c r="BV120" s="3104"/>
      <c r="BW120" s="3104"/>
      <c r="BX120" s="3104"/>
      <c r="BY120" s="3104"/>
      <c r="BZ120" s="3104"/>
      <c r="CA120" s="3104"/>
      <c r="CB120" s="3104"/>
      <c r="CC120" s="3104"/>
      <c r="CD120" s="3104"/>
      <c r="CE120" s="3104"/>
      <c r="CF120" s="3104"/>
      <c r="CG120" s="3104"/>
      <c r="CH120" s="3104"/>
      <c r="CI120" s="3104"/>
      <c r="CJ120" s="3104"/>
      <c r="CK120" s="3104"/>
      <c r="CL120" s="3104"/>
      <c r="CM120" s="3104"/>
      <c r="CN120" s="3104"/>
      <c r="CO120" s="3104"/>
      <c r="CP120" s="3104"/>
      <c r="CQ120" s="3104"/>
      <c r="CR120" s="3104"/>
      <c r="CS120" s="3104"/>
      <c r="CT120" s="3104"/>
      <c r="CU120" s="3104"/>
      <c r="CV120" s="3104"/>
      <c r="CW120" s="3104"/>
      <c r="CX120" s="3104"/>
      <c r="CY120" s="3104"/>
      <c r="CZ120" s="3104"/>
      <c r="DA120" s="3104"/>
      <c r="DB120" s="3104"/>
      <c r="DC120" s="3104"/>
      <c r="DD120" s="3104"/>
      <c r="DE120" s="3104"/>
      <c r="DP120" s="1349"/>
      <c r="DQ120" s="1349"/>
      <c r="DR120" s="1349"/>
      <c r="DS120" s="1349"/>
      <c r="DT120" s="1349"/>
      <c r="DU120" s="1349"/>
      <c r="DV120" s="1349"/>
      <c r="DW120" s="1349"/>
      <c r="DX120" s="1349"/>
      <c r="DY120" s="1349"/>
      <c r="DZ120" s="1349"/>
      <c r="EA120" s="1349"/>
      <c r="EB120" s="1349"/>
      <c r="EC120" s="1349"/>
      <c r="ED120" s="1349"/>
      <c r="EE120" s="1349"/>
      <c r="EF120" s="1349"/>
      <c r="EG120" s="1349"/>
      <c r="EH120" s="1349"/>
      <c r="EI120" s="1349"/>
    </row>
    <row r="121" spans="1:162" ht="6.75" customHeight="1">
      <c r="A121" s="2564"/>
      <c r="B121" s="2564"/>
      <c r="C121" s="2564"/>
      <c r="D121" s="2564"/>
      <c r="E121" s="2564"/>
      <c r="F121" s="2564"/>
      <c r="G121" s="2564"/>
      <c r="H121" s="2566"/>
      <c r="I121" s="2564"/>
      <c r="J121" s="2564"/>
      <c r="K121" s="2564"/>
      <c r="L121" s="2564"/>
      <c r="M121" s="2564"/>
      <c r="N121" s="2564"/>
      <c r="O121" s="2564"/>
      <c r="P121" s="2564"/>
      <c r="Q121" s="2564"/>
      <c r="R121" s="2564"/>
      <c r="S121" s="2564"/>
      <c r="T121" s="2570"/>
      <c r="U121" s="2566"/>
      <c r="V121" s="2564"/>
      <c r="W121" s="2567"/>
      <c r="X121" s="2567"/>
      <c r="Y121" s="2567"/>
      <c r="Z121" s="2567"/>
      <c r="AA121" s="2567"/>
      <c r="AB121" s="2567"/>
      <c r="AC121" s="2567"/>
      <c r="AD121" s="2564"/>
      <c r="AE121" s="2564"/>
      <c r="AF121" s="2564"/>
      <c r="AG121" s="2564"/>
      <c r="AH121" s="2564"/>
      <c r="AI121" s="2564"/>
      <c r="AJ121" s="2564"/>
      <c r="AK121" s="2570"/>
      <c r="AL121" s="2566"/>
      <c r="AM121" s="2564"/>
      <c r="AN121" s="2567"/>
      <c r="AO121" s="2567"/>
      <c r="AP121" s="2567"/>
      <c r="AQ121" s="2567"/>
      <c r="AR121" s="2567"/>
      <c r="AS121" s="2567"/>
      <c r="AT121" s="2566"/>
      <c r="AU121" s="2564"/>
      <c r="AV121" s="2564"/>
      <c r="AW121" s="2564"/>
      <c r="AX121" s="2564"/>
      <c r="AY121" s="2564"/>
      <c r="AZ121" s="2566"/>
      <c r="BA121" s="2566"/>
      <c r="BB121" s="2566"/>
      <c r="BC121" s="2564"/>
      <c r="BD121" s="2567"/>
      <c r="BE121" s="2567"/>
      <c r="BF121" s="2567"/>
      <c r="BG121" s="2567"/>
      <c r="BH121" s="2567"/>
      <c r="BI121" s="2567"/>
      <c r="BJ121" s="2567"/>
      <c r="BK121" s="2567"/>
      <c r="BL121" s="2567"/>
      <c r="BM121" s="2567"/>
      <c r="BN121" s="2567"/>
      <c r="BO121" s="2567"/>
      <c r="BP121" s="2567"/>
      <c r="BQ121" s="2567"/>
      <c r="BR121" s="2567"/>
      <c r="BS121" s="2567"/>
      <c r="BT121" s="2567"/>
      <c r="BU121" s="2567"/>
      <c r="BV121" s="2567"/>
      <c r="BW121" s="2567"/>
      <c r="BX121" s="2567"/>
      <c r="BY121" s="2567"/>
      <c r="BZ121" s="2567"/>
      <c r="CA121" s="2567"/>
      <c r="CB121" s="2567"/>
      <c r="CC121" s="2567"/>
      <c r="CD121" s="2567"/>
      <c r="CE121" s="2567"/>
      <c r="CF121" s="2567"/>
      <c r="CG121" s="2567"/>
      <c r="CH121" s="2567"/>
      <c r="CI121" s="2567"/>
      <c r="CJ121" s="2567"/>
      <c r="CK121" s="2567"/>
      <c r="CL121" s="2567"/>
      <c r="CM121" s="2567"/>
      <c r="CN121" s="2567"/>
      <c r="CO121" s="2567"/>
      <c r="CP121" s="2567"/>
      <c r="CQ121" s="2567"/>
      <c r="CR121" s="2567"/>
      <c r="CS121" s="2567"/>
      <c r="CT121" s="2567"/>
      <c r="CU121" s="2567"/>
      <c r="CV121" s="2567"/>
      <c r="CW121" s="2567"/>
      <c r="CX121" s="2567"/>
      <c r="CY121" s="2567"/>
      <c r="CZ121" s="2567"/>
      <c r="DA121" s="2567"/>
      <c r="DB121" s="2567"/>
      <c r="DC121" s="2567"/>
      <c r="DD121" s="2567"/>
      <c r="DE121" s="2567"/>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row>
    <row r="122" spans="1:162" ht="6.75" customHeight="1">
      <c r="A122" s="2564"/>
      <c r="B122" s="2564"/>
      <c r="C122" s="2564"/>
      <c r="D122" s="2564"/>
      <c r="E122" s="2564"/>
      <c r="F122" s="2564"/>
      <c r="G122" s="2564"/>
      <c r="H122" s="2566"/>
      <c r="I122" s="2564"/>
      <c r="J122" s="2564"/>
      <c r="K122" s="2564"/>
      <c r="L122" s="2564"/>
      <c r="M122" s="2564"/>
      <c r="N122" s="2564"/>
      <c r="O122" s="2564"/>
      <c r="P122" s="2564"/>
      <c r="Q122" s="2564"/>
      <c r="R122" s="2564"/>
      <c r="S122" s="2564"/>
      <c r="T122" s="2570"/>
      <c r="U122" s="2566"/>
      <c r="V122" s="2564"/>
      <c r="W122" s="2564"/>
      <c r="X122" s="2564"/>
      <c r="Y122" s="2564"/>
      <c r="Z122" s="2564"/>
      <c r="AA122" s="2564"/>
      <c r="AB122" s="2564"/>
      <c r="AC122" s="2564"/>
      <c r="AD122" s="2564"/>
      <c r="AE122" s="2564"/>
      <c r="AF122" s="2564"/>
      <c r="AG122" s="2564"/>
      <c r="AH122" s="2564"/>
      <c r="AI122" s="2564"/>
      <c r="AJ122" s="2564"/>
      <c r="AK122" s="2621"/>
      <c r="AL122" s="2622"/>
      <c r="AM122" s="2564"/>
      <c r="AN122" s="3103" t="s">
        <v>258</v>
      </c>
      <c r="AO122" s="3103"/>
      <c r="AP122" s="3103"/>
      <c r="AQ122" s="3103"/>
      <c r="AR122" s="3103"/>
      <c r="AS122" s="3103"/>
      <c r="AT122" s="3103"/>
      <c r="AU122" s="3103"/>
      <c r="AV122" s="3103"/>
      <c r="AW122" s="3103"/>
      <c r="AX122" s="3103"/>
      <c r="AY122" s="3103"/>
      <c r="AZ122" s="3103"/>
      <c r="BA122" s="3103"/>
      <c r="BB122" s="2566"/>
      <c r="BC122" s="2564"/>
      <c r="BD122" s="3103" t="s">
        <v>257</v>
      </c>
      <c r="BE122" s="3103"/>
      <c r="BF122" s="3103"/>
      <c r="BG122" s="3103"/>
      <c r="BH122" s="3103"/>
      <c r="BI122" s="3103"/>
      <c r="BJ122" s="3103"/>
      <c r="BK122" s="3103"/>
      <c r="BL122" s="3103"/>
      <c r="BM122" s="3103"/>
      <c r="BN122" s="3103"/>
      <c r="BO122" s="3103"/>
      <c r="BP122" s="3103"/>
      <c r="BQ122" s="3103"/>
      <c r="BR122" s="3103"/>
      <c r="BS122" s="3103"/>
      <c r="BT122" s="3103"/>
      <c r="BU122" s="3103"/>
      <c r="BV122" s="3103"/>
      <c r="BW122" s="3103"/>
      <c r="BX122" s="3103"/>
      <c r="BY122" s="3103"/>
      <c r="BZ122" s="3103"/>
      <c r="CA122" s="3103"/>
      <c r="CB122" s="3103"/>
      <c r="CC122" s="3103"/>
      <c r="CD122" s="3103"/>
      <c r="CE122" s="3103"/>
      <c r="CF122" s="3103"/>
      <c r="CG122" s="3103"/>
      <c r="CH122" s="3103"/>
      <c r="CI122" s="3103"/>
      <c r="CJ122" s="3103"/>
      <c r="CK122" s="3103"/>
      <c r="CL122" s="3103"/>
      <c r="CM122" s="3103"/>
      <c r="CN122" s="3103"/>
      <c r="CO122" s="3103"/>
      <c r="CP122" s="3103"/>
      <c r="CQ122" s="3103"/>
      <c r="CR122" s="3103"/>
      <c r="CS122" s="3103"/>
      <c r="CT122" s="3103"/>
      <c r="CU122" s="3103"/>
      <c r="CV122" s="3103"/>
      <c r="CW122" s="3103"/>
      <c r="CX122" s="3103"/>
      <c r="CY122" s="3103"/>
      <c r="CZ122" s="3103"/>
      <c r="DA122" s="3103"/>
      <c r="DB122" s="3103"/>
      <c r="DC122" s="2567"/>
      <c r="DD122" s="2567"/>
      <c r="DE122" s="2567"/>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row>
    <row r="123" spans="1:162" ht="6.75" customHeight="1">
      <c r="A123" s="2564"/>
      <c r="B123" s="2564"/>
      <c r="C123" s="2564"/>
      <c r="D123" s="2564"/>
      <c r="E123" s="2564"/>
      <c r="F123" s="2564"/>
      <c r="G123" s="2564"/>
      <c r="H123" s="2566"/>
      <c r="I123" s="2564"/>
      <c r="J123" s="2564"/>
      <c r="K123" s="2564"/>
      <c r="L123" s="2564"/>
      <c r="M123" s="2564"/>
      <c r="N123" s="2564"/>
      <c r="O123" s="2564"/>
      <c r="P123" s="2564"/>
      <c r="Q123" s="2564"/>
      <c r="R123" s="2564"/>
      <c r="S123" s="2564"/>
      <c r="T123" s="2570"/>
      <c r="U123" s="2566"/>
      <c r="V123" s="2564"/>
      <c r="W123" s="2564"/>
      <c r="X123" s="2564"/>
      <c r="Y123" s="2564"/>
      <c r="Z123" s="2564"/>
      <c r="AA123" s="2564"/>
      <c r="AB123" s="2564"/>
      <c r="AC123" s="2564"/>
      <c r="AD123" s="2564"/>
      <c r="AE123" s="2564"/>
      <c r="AF123" s="2564"/>
      <c r="AG123" s="2564"/>
      <c r="AH123" s="2564"/>
      <c r="AI123" s="2564"/>
      <c r="AJ123" s="2564"/>
      <c r="AK123" s="2571"/>
      <c r="AL123" s="2566"/>
      <c r="AM123" s="2564"/>
      <c r="AN123" s="3103"/>
      <c r="AO123" s="3103"/>
      <c r="AP123" s="3103"/>
      <c r="AQ123" s="3103"/>
      <c r="AR123" s="3103"/>
      <c r="AS123" s="3103"/>
      <c r="AT123" s="3103"/>
      <c r="AU123" s="3103"/>
      <c r="AV123" s="3103"/>
      <c r="AW123" s="3103"/>
      <c r="AX123" s="3103"/>
      <c r="AY123" s="3103"/>
      <c r="AZ123" s="3103"/>
      <c r="BA123" s="3103"/>
      <c r="BB123" s="2569"/>
      <c r="BC123" s="2564"/>
      <c r="BD123" s="3103"/>
      <c r="BE123" s="3103"/>
      <c r="BF123" s="3103"/>
      <c r="BG123" s="3103"/>
      <c r="BH123" s="3103"/>
      <c r="BI123" s="3103"/>
      <c r="BJ123" s="3103"/>
      <c r="BK123" s="3103"/>
      <c r="BL123" s="3103"/>
      <c r="BM123" s="3103"/>
      <c r="BN123" s="3103"/>
      <c r="BO123" s="3103"/>
      <c r="BP123" s="3103"/>
      <c r="BQ123" s="3103"/>
      <c r="BR123" s="3103"/>
      <c r="BS123" s="3103"/>
      <c r="BT123" s="3103"/>
      <c r="BU123" s="3103"/>
      <c r="BV123" s="3103"/>
      <c r="BW123" s="3103"/>
      <c r="BX123" s="3103"/>
      <c r="BY123" s="3103"/>
      <c r="BZ123" s="3103"/>
      <c r="CA123" s="3103"/>
      <c r="CB123" s="3103"/>
      <c r="CC123" s="3103"/>
      <c r="CD123" s="3103"/>
      <c r="CE123" s="3103"/>
      <c r="CF123" s="3103"/>
      <c r="CG123" s="3103"/>
      <c r="CH123" s="3103"/>
      <c r="CI123" s="3103"/>
      <c r="CJ123" s="3103"/>
      <c r="CK123" s="3103"/>
      <c r="CL123" s="3103"/>
      <c r="CM123" s="3103"/>
      <c r="CN123" s="3103"/>
      <c r="CO123" s="3103"/>
      <c r="CP123" s="3103"/>
      <c r="CQ123" s="3103"/>
      <c r="CR123" s="3103"/>
      <c r="CS123" s="3103"/>
      <c r="CT123" s="3103"/>
      <c r="CU123" s="3103"/>
      <c r="CV123" s="3103"/>
      <c r="CW123" s="3103"/>
      <c r="CX123" s="3103"/>
      <c r="CY123" s="3103"/>
      <c r="CZ123" s="3103"/>
      <c r="DA123" s="3103"/>
      <c r="DB123" s="3103"/>
      <c r="DC123" s="2567"/>
      <c r="DD123" s="2567"/>
      <c r="DE123" s="2567"/>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row>
    <row r="124" spans="1:162" ht="6.75" customHeight="1">
      <c r="A124" s="2564"/>
      <c r="B124" s="2564"/>
      <c r="C124" s="2564"/>
      <c r="D124" s="2564"/>
      <c r="E124" s="2564"/>
      <c r="F124" s="2564"/>
      <c r="G124" s="2564"/>
      <c r="H124" s="2566"/>
      <c r="I124" s="2564"/>
      <c r="J124" s="2564"/>
      <c r="K124" s="2564"/>
      <c r="L124" s="2564"/>
      <c r="M124" s="2564"/>
      <c r="N124" s="2564"/>
      <c r="O124" s="2564"/>
      <c r="P124" s="2564"/>
      <c r="Q124" s="2564"/>
      <c r="R124" s="2564"/>
      <c r="S124" s="2564"/>
      <c r="T124" s="2570"/>
      <c r="U124" s="2566"/>
      <c r="V124" s="2564"/>
      <c r="W124" s="2564"/>
      <c r="X124" s="2564"/>
      <c r="Y124" s="2564"/>
      <c r="Z124" s="2564"/>
      <c r="AA124" s="2564"/>
      <c r="AB124" s="2564"/>
      <c r="AC124" s="2564"/>
      <c r="AD124" s="2564"/>
      <c r="AE124" s="2564"/>
      <c r="AF124" s="2564"/>
      <c r="AG124" s="2564"/>
      <c r="AH124" s="2564"/>
      <c r="AI124" s="2564"/>
      <c r="AJ124" s="2564"/>
      <c r="AK124" s="2570"/>
      <c r="AL124" s="2566"/>
      <c r="AM124" s="2564"/>
      <c r="AN124" s="2567"/>
      <c r="AO124" s="2567"/>
      <c r="AP124" s="2567"/>
      <c r="AQ124" s="2567"/>
      <c r="AR124" s="2567"/>
      <c r="AS124" s="2567"/>
      <c r="AT124" s="2567"/>
      <c r="AU124" s="2567"/>
      <c r="AV124" s="2567"/>
      <c r="AW124" s="2567"/>
      <c r="AX124" s="2567"/>
      <c r="AY124" s="2567"/>
      <c r="AZ124" s="2567"/>
      <c r="BA124" s="2564"/>
      <c r="BB124" s="2564"/>
      <c r="BC124" s="2564"/>
      <c r="BD124" s="2567"/>
      <c r="BE124" s="2567"/>
      <c r="BF124" s="2567"/>
      <c r="BG124" s="2567"/>
      <c r="BH124" s="2567"/>
      <c r="BI124" s="2567"/>
      <c r="BJ124" s="2567"/>
      <c r="BK124" s="2567"/>
      <c r="BL124" s="2567"/>
      <c r="BM124" s="2567"/>
      <c r="BN124" s="2567"/>
      <c r="BO124" s="2567"/>
      <c r="BP124" s="2567"/>
      <c r="BQ124" s="2567"/>
      <c r="BR124" s="2567"/>
      <c r="BS124" s="2567"/>
      <c r="BT124" s="2567"/>
      <c r="BU124" s="2567"/>
      <c r="BV124" s="2567"/>
      <c r="BW124" s="2567"/>
      <c r="BX124" s="2567"/>
      <c r="BY124" s="2567"/>
      <c r="BZ124" s="2567"/>
      <c r="CA124" s="2567"/>
      <c r="CB124" s="2567"/>
      <c r="CC124" s="2567"/>
      <c r="CD124" s="2567"/>
      <c r="CE124" s="2567"/>
      <c r="CF124" s="2567"/>
      <c r="CG124" s="2567"/>
      <c r="CH124" s="2567"/>
      <c r="CI124" s="2567"/>
      <c r="CJ124" s="2567"/>
      <c r="CK124" s="2567"/>
      <c r="CL124" s="2567"/>
      <c r="CM124" s="2567"/>
      <c r="CN124" s="2567"/>
      <c r="CO124" s="2567"/>
      <c r="CP124" s="2567"/>
      <c r="CQ124" s="2567"/>
      <c r="CR124" s="2567"/>
      <c r="CS124" s="2567"/>
      <c r="CT124" s="2567"/>
      <c r="CU124" s="2567"/>
      <c r="CV124" s="2567"/>
      <c r="CW124" s="2567"/>
      <c r="CX124" s="2567"/>
      <c r="CY124" s="2567"/>
      <c r="CZ124" s="2567"/>
      <c r="DA124" s="2567"/>
      <c r="DB124" s="2567"/>
      <c r="DC124" s="2567"/>
      <c r="DD124" s="2567"/>
      <c r="DE124" s="2567"/>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row>
    <row r="125" spans="1:162" ht="6.75" customHeight="1">
      <c r="A125" s="2564"/>
      <c r="B125" s="2564"/>
      <c r="C125" s="2564"/>
      <c r="D125" s="2564"/>
      <c r="E125" s="2564"/>
      <c r="F125" s="2564"/>
      <c r="G125" s="2564"/>
      <c r="H125" s="2566"/>
      <c r="I125" s="2564"/>
      <c r="J125" s="2564"/>
      <c r="K125" s="2564"/>
      <c r="L125" s="2564"/>
      <c r="M125" s="2564"/>
      <c r="N125" s="2564"/>
      <c r="O125" s="2564"/>
      <c r="P125" s="2564"/>
      <c r="Q125" s="2564"/>
      <c r="R125" s="2564"/>
      <c r="S125" s="2564"/>
      <c r="T125" s="2570"/>
      <c r="U125" s="2566"/>
      <c r="V125" s="2564"/>
      <c r="W125" s="2564"/>
      <c r="X125" s="2564"/>
      <c r="Y125" s="2564"/>
      <c r="Z125" s="2564"/>
      <c r="AA125" s="2564"/>
      <c r="AB125" s="2564"/>
      <c r="AC125" s="2564"/>
      <c r="AD125" s="2564"/>
      <c r="AE125" s="2564"/>
      <c r="AF125" s="2564"/>
      <c r="AG125" s="2564"/>
      <c r="AH125" s="2564"/>
      <c r="AI125" s="2564"/>
      <c r="AJ125" s="2564"/>
      <c r="AK125" s="2621"/>
      <c r="AL125" s="2622"/>
      <c r="AM125" s="2564"/>
      <c r="AN125" s="3103" t="s">
        <v>256</v>
      </c>
      <c r="AO125" s="3103"/>
      <c r="AP125" s="3103"/>
      <c r="AQ125" s="3103"/>
      <c r="AR125" s="3103"/>
      <c r="AS125" s="3103"/>
      <c r="AT125" s="3103"/>
      <c r="AU125" s="3103"/>
      <c r="AV125" s="3103"/>
      <c r="AW125" s="3103"/>
      <c r="AX125" s="2567"/>
      <c r="AY125" s="2622"/>
      <c r="AZ125" s="2566"/>
      <c r="BA125" s="2566"/>
      <c r="BB125" s="2566"/>
      <c r="BC125" s="2564"/>
      <c r="BD125" s="3103" t="s">
        <v>255</v>
      </c>
      <c r="BE125" s="3103"/>
      <c r="BF125" s="3103"/>
      <c r="BG125" s="3103"/>
      <c r="BH125" s="3103"/>
      <c r="BI125" s="3103"/>
      <c r="BJ125" s="3103"/>
      <c r="BK125" s="3103"/>
      <c r="BL125" s="3103"/>
      <c r="BM125" s="3103"/>
      <c r="BN125" s="3103"/>
      <c r="BO125" s="3103"/>
      <c r="BP125" s="3103"/>
      <c r="BQ125" s="3103"/>
      <c r="BR125" s="3103"/>
      <c r="BS125" s="3103"/>
      <c r="BT125" s="3103"/>
      <c r="BU125" s="3103"/>
      <c r="BV125" s="3103"/>
      <c r="BW125" s="3103"/>
      <c r="BX125" s="3103"/>
      <c r="BY125" s="3103"/>
      <c r="BZ125" s="3103"/>
      <c r="CA125" s="3103"/>
      <c r="CB125" s="3103"/>
      <c r="CC125" s="3103"/>
      <c r="CD125" s="3103"/>
      <c r="CE125" s="3103"/>
      <c r="CF125" s="3103"/>
      <c r="CG125" s="3103"/>
      <c r="CH125" s="3103"/>
      <c r="CI125" s="3103"/>
      <c r="CJ125" s="3103"/>
      <c r="CK125" s="3103"/>
      <c r="CL125" s="3103"/>
      <c r="CM125" s="3103"/>
      <c r="CN125" s="3103"/>
      <c r="CO125" s="3103"/>
      <c r="CP125" s="3103"/>
      <c r="CQ125" s="3103"/>
      <c r="CR125" s="3103"/>
      <c r="CS125" s="3103"/>
      <c r="CT125" s="3103"/>
      <c r="CU125" s="3103"/>
      <c r="CV125" s="3103"/>
      <c r="CW125" s="3103"/>
      <c r="CX125" s="3103"/>
      <c r="CY125" s="3103"/>
      <c r="CZ125" s="3103"/>
      <c r="DA125" s="3103"/>
      <c r="DB125" s="3103"/>
      <c r="DC125" s="2567"/>
      <c r="DD125" s="2567"/>
      <c r="DE125" s="2567"/>
    </row>
    <row r="126" spans="1:162" ht="6.75" customHeight="1">
      <c r="A126" s="2564"/>
      <c r="B126" s="2564"/>
      <c r="C126" s="2564"/>
      <c r="D126" s="2564"/>
      <c r="E126" s="2564"/>
      <c r="F126" s="2564"/>
      <c r="G126" s="2564"/>
      <c r="H126" s="2566"/>
      <c r="I126" s="2564"/>
      <c r="J126" s="2564"/>
      <c r="K126" s="2564"/>
      <c r="L126" s="2564"/>
      <c r="M126" s="2564"/>
      <c r="N126" s="2564"/>
      <c r="O126" s="2564"/>
      <c r="P126" s="2564"/>
      <c r="Q126" s="2564"/>
      <c r="R126" s="2564"/>
      <c r="S126" s="2564"/>
      <c r="T126" s="2570"/>
      <c r="U126" s="2566"/>
      <c r="V126" s="2564"/>
      <c r="W126" s="2564"/>
      <c r="X126" s="2564"/>
      <c r="Y126" s="2564"/>
      <c r="Z126" s="2564"/>
      <c r="AA126" s="2564"/>
      <c r="AB126" s="2564"/>
      <c r="AC126" s="2564"/>
      <c r="AD126" s="2564"/>
      <c r="AE126" s="2564"/>
      <c r="AF126" s="2564"/>
      <c r="AG126" s="2564"/>
      <c r="AH126" s="2564"/>
      <c r="AI126" s="2564"/>
      <c r="AJ126" s="2566"/>
      <c r="AK126" s="2569"/>
      <c r="AL126" s="2566"/>
      <c r="AM126" s="2564"/>
      <c r="AN126" s="3103"/>
      <c r="AO126" s="3103"/>
      <c r="AP126" s="3103"/>
      <c r="AQ126" s="3103"/>
      <c r="AR126" s="3103"/>
      <c r="AS126" s="3103"/>
      <c r="AT126" s="3103"/>
      <c r="AU126" s="3103"/>
      <c r="AV126" s="3103"/>
      <c r="AW126" s="3103"/>
      <c r="AX126" s="2573"/>
      <c r="AY126" s="2564"/>
      <c r="AZ126" s="2569"/>
      <c r="BA126" s="2569"/>
      <c r="BB126" s="2569"/>
      <c r="BC126" s="2564"/>
      <c r="BD126" s="3103"/>
      <c r="BE126" s="3103"/>
      <c r="BF126" s="3103"/>
      <c r="BG126" s="3103"/>
      <c r="BH126" s="3103"/>
      <c r="BI126" s="3103"/>
      <c r="BJ126" s="3103"/>
      <c r="BK126" s="3103"/>
      <c r="BL126" s="3103"/>
      <c r="BM126" s="3103"/>
      <c r="BN126" s="3103"/>
      <c r="BO126" s="3103"/>
      <c r="BP126" s="3103"/>
      <c r="BQ126" s="3103"/>
      <c r="BR126" s="3103"/>
      <c r="BS126" s="3103"/>
      <c r="BT126" s="3103"/>
      <c r="BU126" s="3103"/>
      <c r="BV126" s="3103"/>
      <c r="BW126" s="3103"/>
      <c r="BX126" s="3103"/>
      <c r="BY126" s="3103"/>
      <c r="BZ126" s="3103"/>
      <c r="CA126" s="3103"/>
      <c r="CB126" s="3103"/>
      <c r="CC126" s="3103"/>
      <c r="CD126" s="3103"/>
      <c r="CE126" s="3103"/>
      <c r="CF126" s="3103"/>
      <c r="CG126" s="3103"/>
      <c r="CH126" s="3103"/>
      <c r="CI126" s="3103"/>
      <c r="CJ126" s="3103"/>
      <c r="CK126" s="3103"/>
      <c r="CL126" s="3103"/>
      <c r="CM126" s="3103"/>
      <c r="CN126" s="3103"/>
      <c r="CO126" s="3103"/>
      <c r="CP126" s="3103"/>
      <c r="CQ126" s="3103"/>
      <c r="CR126" s="3103"/>
      <c r="CS126" s="3103"/>
      <c r="CT126" s="3103"/>
      <c r="CU126" s="3103"/>
      <c r="CV126" s="3103"/>
      <c r="CW126" s="3103"/>
      <c r="CX126" s="3103"/>
      <c r="CY126" s="3103"/>
      <c r="CZ126" s="3103"/>
      <c r="DA126" s="3103"/>
      <c r="DB126" s="3103"/>
      <c r="DC126" s="2567"/>
      <c r="DD126" s="2567"/>
      <c r="DE126" s="2567"/>
      <c r="DR126" s="1349"/>
      <c r="DS126" s="1349"/>
      <c r="DT126" s="1349"/>
    </row>
    <row r="127" spans="1:162" ht="6.75" customHeight="1">
      <c r="A127" s="2564"/>
      <c r="B127" s="2564"/>
      <c r="C127" s="2564"/>
      <c r="D127" s="2564"/>
      <c r="E127" s="2564"/>
      <c r="F127" s="2564"/>
      <c r="G127" s="2564"/>
      <c r="H127" s="2566"/>
      <c r="I127" s="2564"/>
      <c r="J127" s="2564"/>
      <c r="K127" s="2564"/>
      <c r="L127" s="2564"/>
      <c r="M127" s="2564"/>
      <c r="N127" s="2564"/>
      <c r="O127" s="2564"/>
      <c r="P127" s="2564"/>
      <c r="Q127" s="2564"/>
      <c r="R127" s="2564"/>
      <c r="S127" s="2564"/>
      <c r="T127" s="2570"/>
      <c r="U127" s="2566"/>
      <c r="V127" s="2564"/>
      <c r="W127" s="2564"/>
      <c r="X127" s="2564"/>
      <c r="Y127" s="2564"/>
      <c r="Z127" s="2564"/>
      <c r="AA127" s="2564"/>
      <c r="AB127" s="2564"/>
      <c r="AC127" s="2564"/>
      <c r="AD127" s="2564"/>
      <c r="AE127" s="2564"/>
      <c r="AF127" s="2564"/>
      <c r="AG127" s="2564"/>
      <c r="AH127" s="2564"/>
      <c r="AI127" s="2564"/>
      <c r="AJ127" s="2566"/>
      <c r="AK127" s="2566"/>
      <c r="AL127" s="2566"/>
      <c r="AM127" s="2564"/>
      <c r="AN127" s="2564"/>
      <c r="AO127" s="2564"/>
      <c r="AP127" s="2564"/>
      <c r="AQ127" s="2564"/>
      <c r="AR127" s="2564"/>
      <c r="AS127" s="2564"/>
      <c r="AT127" s="2564"/>
      <c r="AU127" s="2564"/>
      <c r="AV127" s="2564"/>
      <c r="AW127" s="2564"/>
      <c r="AX127" s="2564"/>
      <c r="AY127" s="2564"/>
      <c r="AZ127" s="2564"/>
      <c r="BA127" s="2566"/>
      <c r="BB127" s="2566"/>
      <c r="BC127" s="2564"/>
      <c r="BD127" s="2564"/>
      <c r="BE127" s="2564"/>
      <c r="BF127" s="2564"/>
      <c r="BG127" s="2564"/>
      <c r="BH127" s="2564"/>
      <c r="BI127" s="2564"/>
      <c r="BJ127" s="2564"/>
      <c r="BK127" s="2564"/>
      <c r="BL127" s="2564"/>
      <c r="BM127" s="2564"/>
      <c r="BN127" s="2564"/>
      <c r="BO127" s="2564"/>
      <c r="BP127" s="2564"/>
      <c r="BQ127" s="2564"/>
      <c r="BR127" s="2564"/>
      <c r="BS127" s="2564"/>
      <c r="BT127" s="2564"/>
      <c r="BU127" s="2564"/>
      <c r="BV127" s="2564"/>
      <c r="BW127" s="2564"/>
      <c r="BX127" s="2564"/>
      <c r="BY127" s="2564"/>
      <c r="BZ127" s="2564"/>
      <c r="CA127" s="2564"/>
      <c r="CB127" s="2564"/>
      <c r="CC127" s="2564"/>
      <c r="CD127" s="2564"/>
      <c r="CE127" s="2564"/>
      <c r="CF127" s="2564"/>
      <c r="CG127" s="2564"/>
      <c r="CH127" s="2564"/>
      <c r="CI127" s="2564"/>
      <c r="CJ127" s="2564"/>
      <c r="CK127" s="2564"/>
      <c r="CL127" s="2564"/>
      <c r="CM127" s="2564"/>
      <c r="CN127" s="2564"/>
      <c r="CO127" s="2564"/>
      <c r="CP127" s="2564"/>
      <c r="CQ127" s="2564"/>
      <c r="CR127" s="2564"/>
      <c r="CS127" s="2564"/>
      <c r="CT127" s="2564"/>
      <c r="CU127" s="2564"/>
      <c r="CV127" s="2564"/>
      <c r="CW127" s="2564"/>
      <c r="CX127" s="2564"/>
      <c r="CY127" s="2564"/>
      <c r="CZ127" s="2564"/>
      <c r="DA127" s="2564"/>
      <c r="DB127" s="2564"/>
      <c r="DC127" s="2564"/>
      <c r="DD127" s="2564"/>
      <c r="DE127" s="2564"/>
      <c r="DR127" s="1349"/>
      <c r="DS127" s="1349"/>
      <c r="DT127" s="1349"/>
    </row>
    <row r="128" spans="1:162" ht="6.75" customHeight="1">
      <c r="A128" s="2564"/>
      <c r="B128" s="2564"/>
      <c r="C128" s="2564"/>
      <c r="D128" s="2564"/>
      <c r="E128" s="2564"/>
      <c r="F128" s="2564"/>
      <c r="G128" s="2564"/>
      <c r="H128" s="2566"/>
      <c r="I128" s="2564"/>
      <c r="J128" s="2564"/>
      <c r="K128" s="2564"/>
      <c r="L128" s="2564"/>
      <c r="M128" s="2564"/>
      <c r="N128" s="2564"/>
      <c r="O128" s="2564"/>
      <c r="P128" s="2564"/>
      <c r="Q128" s="2564"/>
      <c r="R128" s="2564"/>
      <c r="S128" s="2566"/>
      <c r="T128" s="2570"/>
      <c r="U128" s="2566"/>
      <c r="V128" s="2566"/>
      <c r="W128" s="2566"/>
      <c r="X128" s="2566"/>
      <c r="Y128" s="2566"/>
      <c r="Z128" s="2566"/>
      <c r="AA128" s="2566"/>
      <c r="AB128" s="2566"/>
      <c r="AC128" s="2566"/>
      <c r="AD128" s="2566"/>
      <c r="AE128" s="2566"/>
      <c r="AF128" s="2566"/>
      <c r="AG128" s="2566"/>
      <c r="AH128" s="2566"/>
      <c r="AI128" s="2566"/>
      <c r="AJ128" s="2566"/>
      <c r="AK128" s="2566"/>
      <c r="AL128" s="2566"/>
      <c r="AM128" s="2566"/>
      <c r="AN128" s="2566"/>
      <c r="AO128" s="2566"/>
      <c r="AP128" s="2566"/>
      <c r="AQ128" s="2566"/>
      <c r="AR128" s="2566"/>
      <c r="AS128" s="2566"/>
      <c r="AT128" s="2566"/>
      <c r="AU128" s="2566"/>
      <c r="AV128" s="2566"/>
      <c r="AW128" s="2566"/>
      <c r="AX128" s="2566"/>
      <c r="AY128" s="2566"/>
      <c r="AZ128" s="2566"/>
      <c r="BA128" s="2566"/>
      <c r="BB128" s="2566"/>
      <c r="BC128" s="2566"/>
      <c r="BD128" s="2566"/>
      <c r="BE128" s="2566"/>
      <c r="BF128" s="2566"/>
      <c r="BG128" s="2566"/>
      <c r="BH128" s="2566"/>
      <c r="BI128" s="2566"/>
      <c r="BJ128" s="2566"/>
      <c r="BK128" s="2566"/>
      <c r="BL128" s="2566"/>
      <c r="BM128" s="2566"/>
      <c r="BN128" s="2566"/>
      <c r="BO128" s="2566"/>
      <c r="BP128" s="2566"/>
      <c r="BQ128" s="2566"/>
      <c r="BR128" s="2566"/>
      <c r="BS128" s="2566"/>
      <c r="BT128" s="2566"/>
      <c r="BU128" s="2566"/>
      <c r="BV128" s="2566"/>
      <c r="BW128" s="2566"/>
      <c r="BX128" s="2566"/>
      <c r="BY128" s="2566"/>
      <c r="BZ128" s="2566"/>
      <c r="CA128" s="2566"/>
      <c r="CB128" s="2566"/>
      <c r="CC128" s="2566"/>
      <c r="CD128" s="2566"/>
      <c r="CE128" s="2566"/>
      <c r="CF128" s="2566"/>
      <c r="CG128" s="2566"/>
      <c r="CH128" s="2566"/>
      <c r="CI128" s="2566"/>
      <c r="CJ128" s="2566"/>
      <c r="CK128" s="2566"/>
      <c r="CL128" s="2566"/>
      <c r="CM128" s="2566"/>
      <c r="CN128" s="2566"/>
      <c r="CO128" s="2566"/>
      <c r="CP128" s="2566"/>
      <c r="CQ128" s="2566"/>
      <c r="CR128" s="2566"/>
      <c r="CS128" s="2566"/>
      <c r="CT128" s="2566"/>
      <c r="CU128" s="2566"/>
      <c r="CV128" s="2566"/>
      <c r="CW128" s="2566"/>
      <c r="CX128" s="2566"/>
      <c r="CY128" s="2566"/>
      <c r="CZ128" s="2566"/>
      <c r="DA128" s="2566"/>
      <c r="DB128" s="2566"/>
      <c r="DC128" s="2566"/>
      <c r="DD128" s="2566"/>
      <c r="DE128" s="2566"/>
      <c r="DF128" s="1349"/>
      <c r="DG128" s="1349"/>
      <c r="DH128" s="1349"/>
      <c r="DI128" s="1349"/>
      <c r="DJ128" s="1349"/>
      <c r="DK128" s="1349"/>
      <c r="DL128" s="1349"/>
      <c r="DM128" s="1349"/>
      <c r="DN128" s="1349"/>
      <c r="DO128" s="1349"/>
      <c r="DP128" s="1349"/>
      <c r="DQ128" s="1349"/>
      <c r="DR128" s="1349"/>
      <c r="DS128" s="1349"/>
      <c r="DT128" s="1349"/>
      <c r="DU128" s="1349"/>
      <c r="DV128" s="1349"/>
      <c r="DW128" s="1349"/>
      <c r="DX128" s="1349"/>
      <c r="DY128" s="1349"/>
      <c r="DZ128" s="1349"/>
      <c r="EA128" s="1349"/>
      <c r="EB128" s="1349"/>
      <c r="EC128" s="1349"/>
      <c r="ED128" s="1349"/>
      <c r="EE128" s="1349"/>
      <c r="EF128" s="1349"/>
      <c r="EG128" s="1349"/>
      <c r="EH128" s="1349"/>
      <c r="EI128" s="1349"/>
      <c r="EJ128" s="1349"/>
      <c r="EK128" s="1349"/>
    </row>
    <row r="129" spans="1:193" ht="6.75" customHeight="1">
      <c r="A129" s="2564"/>
      <c r="B129" s="2564"/>
      <c r="C129" s="2564"/>
      <c r="D129" s="2564"/>
      <c r="E129" s="2564"/>
      <c r="F129" s="2564"/>
      <c r="G129" s="2564"/>
      <c r="H129" s="2566"/>
      <c r="I129" s="2564"/>
      <c r="J129" s="2564"/>
      <c r="K129" s="2564"/>
      <c r="L129" s="2564"/>
      <c r="M129" s="2564"/>
      <c r="N129" s="2564"/>
      <c r="O129" s="2564"/>
      <c r="P129" s="2564"/>
      <c r="Q129" s="2564"/>
      <c r="R129" s="2564"/>
      <c r="S129" s="2566"/>
      <c r="T129" s="2621"/>
      <c r="U129" s="2622"/>
      <c r="V129" s="2566"/>
      <c r="W129" s="3114" t="s">
        <v>254</v>
      </c>
      <c r="X129" s="3114"/>
      <c r="Y129" s="3114"/>
      <c r="Z129" s="3114"/>
      <c r="AA129" s="3114"/>
      <c r="AB129" s="3114"/>
      <c r="AC129" s="3103"/>
      <c r="AD129" s="2622"/>
      <c r="AE129" s="2622"/>
      <c r="AF129" s="2622"/>
      <c r="AG129" s="2622"/>
      <c r="AH129" s="2622"/>
      <c r="AI129" s="2622"/>
      <c r="AJ129" s="2622"/>
      <c r="AK129" s="2622"/>
      <c r="AL129" s="2622"/>
      <c r="AM129" s="2566"/>
      <c r="AN129" s="3114" t="s">
        <v>253</v>
      </c>
      <c r="AO129" s="3114"/>
      <c r="AP129" s="3114"/>
      <c r="AQ129" s="3114"/>
      <c r="AR129" s="3114"/>
      <c r="AS129" s="3114"/>
      <c r="AT129" s="3114"/>
      <c r="AU129" s="3114"/>
      <c r="AV129" s="3103"/>
      <c r="AW129" s="3103"/>
      <c r="AX129" s="2567"/>
      <c r="AY129" s="2670"/>
      <c r="AZ129" s="2670"/>
      <c r="BA129" s="2670"/>
      <c r="BB129" s="2670"/>
      <c r="BC129" s="2566"/>
      <c r="BD129" s="3114" t="s">
        <v>8357</v>
      </c>
      <c r="BE129" s="3103"/>
      <c r="BF129" s="3103"/>
      <c r="BG129" s="3103"/>
      <c r="BH129" s="3103"/>
      <c r="BI129" s="3103"/>
      <c r="BJ129" s="3103"/>
      <c r="BK129" s="3103"/>
      <c r="BL129" s="3103"/>
      <c r="BM129" s="3103"/>
      <c r="BN129" s="3103"/>
      <c r="BO129" s="3103"/>
      <c r="BP129" s="3103"/>
      <c r="BQ129" s="3103"/>
      <c r="BR129" s="3103"/>
      <c r="BS129" s="3103"/>
      <c r="BT129" s="3103"/>
      <c r="BU129" s="3103"/>
      <c r="BV129" s="3103"/>
      <c r="BW129" s="3103"/>
      <c r="BX129" s="3103"/>
      <c r="BY129" s="3103"/>
      <c r="BZ129" s="3103"/>
      <c r="CA129" s="3103"/>
      <c r="CB129" s="3103"/>
      <c r="CC129" s="3103"/>
      <c r="CD129" s="3103"/>
      <c r="CE129" s="3103"/>
      <c r="CF129" s="3103"/>
      <c r="CG129" s="3103"/>
      <c r="CH129" s="3103"/>
      <c r="CI129" s="3103"/>
      <c r="CJ129" s="3103"/>
      <c r="CK129" s="3103"/>
      <c r="CL129" s="3103"/>
      <c r="CM129" s="3103"/>
      <c r="CN129" s="3103"/>
      <c r="CO129" s="3103"/>
      <c r="CP129" s="3103"/>
      <c r="CQ129" s="3103"/>
      <c r="CR129" s="3103"/>
      <c r="CS129" s="3103"/>
      <c r="CT129" s="3103"/>
      <c r="CU129" s="3103"/>
      <c r="CV129" s="3103"/>
      <c r="CW129" s="3103"/>
      <c r="CX129" s="3103"/>
      <c r="CY129" s="3103"/>
      <c r="CZ129" s="3103"/>
      <c r="DA129" s="3103"/>
      <c r="DB129" s="3103"/>
      <c r="DC129" s="2567"/>
      <c r="DD129" s="2567"/>
      <c r="DE129" s="2567"/>
      <c r="DF129" s="1349"/>
      <c r="DG129" s="1349"/>
      <c r="DH129" s="1349"/>
      <c r="DI129" s="1349"/>
      <c r="DJ129" s="1349"/>
      <c r="DK129" s="1349"/>
      <c r="DL129" s="1349"/>
      <c r="DM129" s="1349"/>
      <c r="DN129" s="1349"/>
      <c r="DO129" s="1349"/>
      <c r="DP129" s="1349"/>
      <c r="DQ129" s="1349"/>
      <c r="DR129" s="1349"/>
      <c r="DS129" s="1349"/>
      <c r="DT129" s="1349"/>
      <c r="DU129" s="1349"/>
      <c r="DV129" s="1349"/>
      <c r="DW129" s="1349"/>
      <c r="DX129" s="1349"/>
      <c r="DY129" s="1349"/>
      <c r="DZ129" s="1349"/>
      <c r="EA129" s="1349"/>
      <c r="EB129" s="1349"/>
      <c r="EC129" s="1349"/>
      <c r="ED129" s="1349"/>
      <c r="EE129" s="1349"/>
      <c r="EF129" s="1349"/>
      <c r="EG129" s="1349"/>
      <c r="EH129" s="1349"/>
      <c r="EI129" s="1349"/>
      <c r="EJ129" s="1349"/>
      <c r="EK129" s="1349"/>
    </row>
    <row r="130" spans="1:193" ht="6.75" customHeight="1">
      <c r="A130" s="2564"/>
      <c r="B130" s="2564"/>
      <c r="C130" s="2564"/>
      <c r="D130" s="2564"/>
      <c r="E130" s="2564"/>
      <c r="F130" s="2564"/>
      <c r="G130" s="2564"/>
      <c r="H130" s="2566"/>
      <c r="I130" s="2564"/>
      <c r="J130" s="2564"/>
      <c r="K130" s="2564"/>
      <c r="L130" s="2564"/>
      <c r="M130" s="2564"/>
      <c r="N130" s="2564"/>
      <c r="O130" s="2564"/>
      <c r="P130" s="2564"/>
      <c r="Q130" s="2564"/>
      <c r="R130" s="2564"/>
      <c r="S130" s="2566"/>
      <c r="T130" s="2570"/>
      <c r="U130" s="2569"/>
      <c r="V130" s="2566"/>
      <c r="W130" s="3114"/>
      <c r="X130" s="3114"/>
      <c r="Y130" s="3114"/>
      <c r="Z130" s="3114"/>
      <c r="AA130" s="3114"/>
      <c r="AB130" s="3114"/>
      <c r="AC130" s="3103"/>
      <c r="AD130" s="2566"/>
      <c r="AE130" s="2566"/>
      <c r="AF130" s="2566"/>
      <c r="AG130" s="2566"/>
      <c r="AH130" s="2566"/>
      <c r="AI130" s="2566"/>
      <c r="AJ130" s="2566"/>
      <c r="AK130" s="2571"/>
      <c r="AL130" s="2566"/>
      <c r="AM130" s="2566"/>
      <c r="AN130" s="3114"/>
      <c r="AO130" s="3114"/>
      <c r="AP130" s="3114"/>
      <c r="AQ130" s="3114"/>
      <c r="AR130" s="3114"/>
      <c r="AS130" s="3114"/>
      <c r="AT130" s="3114"/>
      <c r="AU130" s="3114"/>
      <c r="AV130" s="3103"/>
      <c r="AW130" s="3103"/>
      <c r="AX130" s="2573"/>
      <c r="AY130" s="2566"/>
      <c r="AZ130" s="2566"/>
      <c r="BA130" s="2566"/>
      <c r="BB130" s="2566"/>
      <c r="BC130" s="2566"/>
      <c r="BD130" s="3103"/>
      <c r="BE130" s="3103"/>
      <c r="BF130" s="3103"/>
      <c r="BG130" s="3103"/>
      <c r="BH130" s="3103"/>
      <c r="BI130" s="3103"/>
      <c r="BJ130" s="3103"/>
      <c r="BK130" s="3103"/>
      <c r="BL130" s="3103"/>
      <c r="BM130" s="3103"/>
      <c r="BN130" s="3103"/>
      <c r="BO130" s="3103"/>
      <c r="BP130" s="3103"/>
      <c r="BQ130" s="3103"/>
      <c r="BR130" s="3103"/>
      <c r="BS130" s="3103"/>
      <c r="BT130" s="3103"/>
      <c r="BU130" s="3103"/>
      <c r="BV130" s="3103"/>
      <c r="BW130" s="3103"/>
      <c r="BX130" s="3103"/>
      <c r="BY130" s="3103"/>
      <c r="BZ130" s="3103"/>
      <c r="CA130" s="3103"/>
      <c r="CB130" s="3103"/>
      <c r="CC130" s="3103"/>
      <c r="CD130" s="3103"/>
      <c r="CE130" s="3103"/>
      <c r="CF130" s="3103"/>
      <c r="CG130" s="3103"/>
      <c r="CH130" s="3103"/>
      <c r="CI130" s="3103"/>
      <c r="CJ130" s="3103"/>
      <c r="CK130" s="3103"/>
      <c r="CL130" s="3103"/>
      <c r="CM130" s="3103"/>
      <c r="CN130" s="3103"/>
      <c r="CO130" s="3103"/>
      <c r="CP130" s="3103"/>
      <c r="CQ130" s="3103"/>
      <c r="CR130" s="3103"/>
      <c r="CS130" s="3103"/>
      <c r="CT130" s="3103"/>
      <c r="CU130" s="3103"/>
      <c r="CV130" s="3103"/>
      <c r="CW130" s="3103"/>
      <c r="CX130" s="3103"/>
      <c r="CY130" s="3103"/>
      <c r="CZ130" s="3103"/>
      <c r="DA130" s="3103"/>
      <c r="DB130" s="3103"/>
      <c r="DC130" s="2567"/>
      <c r="DD130" s="2567"/>
      <c r="DE130" s="2567"/>
      <c r="DF130" s="1349"/>
      <c r="DG130" s="1349"/>
      <c r="DH130" s="1349"/>
      <c r="DI130" s="1349"/>
      <c r="DJ130" s="1349"/>
      <c r="DK130" s="1349"/>
      <c r="DL130" s="1349"/>
      <c r="DM130" s="1349"/>
      <c r="DN130" s="1349"/>
      <c r="DO130" s="1349"/>
      <c r="DP130" s="1349"/>
      <c r="DQ130" s="1349"/>
      <c r="DR130" s="1349"/>
      <c r="DS130" s="1349"/>
      <c r="DT130" s="1349"/>
      <c r="DU130" s="1349"/>
      <c r="DV130" s="1349"/>
      <c r="DW130" s="1349"/>
      <c r="DX130" s="1349"/>
      <c r="DY130" s="1349"/>
      <c r="DZ130" s="1349"/>
      <c r="EA130" s="1349"/>
      <c r="EB130" s="1349"/>
      <c r="EC130" s="1349"/>
      <c r="ED130" s="1349"/>
      <c r="EE130" s="1349"/>
      <c r="EF130" s="1349"/>
      <c r="EG130" s="1349"/>
      <c r="EH130" s="1349"/>
      <c r="EI130" s="1349"/>
      <c r="EJ130" s="1349"/>
      <c r="EK130" s="1349"/>
    </row>
    <row r="131" spans="1:193" ht="6.75" customHeight="1">
      <c r="A131" s="2564"/>
      <c r="B131" s="2564"/>
      <c r="C131" s="2564"/>
      <c r="D131" s="2564"/>
      <c r="E131" s="2564"/>
      <c r="F131" s="2564"/>
      <c r="G131" s="2564"/>
      <c r="H131" s="2566"/>
      <c r="I131" s="2564"/>
      <c r="J131" s="2564"/>
      <c r="K131" s="2564"/>
      <c r="L131" s="2564"/>
      <c r="M131" s="2564"/>
      <c r="N131" s="2564"/>
      <c r="O131" s="2564"/>
      <c r="P131" s="2564"/>
      <c r="Q131" s="2564"/>
      <c r="R131" s="2564"/>
      <c r="S131" s="2566"/>
      <c r="T131" s="2570"/>
      <c r="U131" s="2566"/>
      <c r="V131" s="2566"/>
      <c r="W131" s="2565"/>
      <c r="X131" s="2565"/>
      <c r="Y131" s="2565"/>
      <c r="Z131" s="2565"/>
      <c r="AA131" s="2565"/>
      <c r="AB131" s="2565"/>
      <c r="AC131" s="2567"/>
      <c r="AD131" s="2566"/>
      <c r="AE131" s="2566"/>
      <c r="AF131" s="2566"/>
      <c r="AG131" s="2566"/>
      <c r="AH131" s="2566"/>
      <c r="AI131" s="2566"/>
      <c r="AJ131" s="2566"/>
      <c r="AK131" s="2570"/>
      <c r="AL131" s="2566"/>
      <c r="AM131" s="2566"/>
      <c r="AN131" s="2565"/>
      <c r="AO131" s="2565"/>
      <c r="AP131" s="2565"/>
      <c r="AQ131" s="2565"/>
      <c r="AR131" s="2565"/>
      <c r="AS131" s="2565"/>
      <c r="AT131" s="2565"/>
      <c r="AU131" s="2565"/>
      <c r="AV131" s="2567"/>
      <c r="AW131" s="2567"/>
      <c r="AX131" s="2567"/>
      <c r="AY131" s="2566"/>
      <c r="AZ131" s="2566"/>
      <c r="BA131" s="2566"/>
      <c r="BB131" s="2566"/>
      <c r="BC131" s="2566"/>
      <c r="BD131" s="2567"/>
      <c r="BE131" s="2567"/>
      <c r="BF131" s="2567"/>
      <c r="BG131" s="2567"/>
      <c r="BH131" s="2567"/>
      <c r="BI131" s="2567"/>
      <c r="BJ131" s="2567"/>
      <c r="BK131" s="2567"/>
      <c r="BL131" s="2567"/>
      <c r="BM131" s="2567"/>
      <c r="BN131" s="2567"/>
      <c r="BO131" s="2567"/>
      <c r="BP131" s="2567"/>
      <c r="BQ131" s="2567"/>
      <c r="BR131" s="2567"/>
      <c r="BS131" s="2567"/>
      <c r="BT131" s="2567"/>
      <c r="BU131" s="2567"/>
      <c r="BV131" s="2567"/>
      <c r="BW131" s="2567"/>
      <c r="BX131" s="2567"/>
      <c r="BY131" s="2567"/>
      <c r="BZ131" s="2567"/>
      <c r="CA131" s="2567"/>
      <c r="CB131" s="2567"/>
      <c r="CC131" s="2567"/>
      <c r="CD131" s="2567"/>
      <c r="CE131" s="2567"/>
      <c r="CF131" s="2567"/>
      <c r="CG131" s="2567"/>
      <c r="CH131" s="2567"/>
      <c r="CI131" s="2567"/>
      <c r="CJ131" s="2567"/>
      <c r="CK131" s="2567"/>
      <c r="CL131" s="2567"/>
      <c r="CM131" s="2567"/>
      <c r="CN131" s="2567"/>
      <c r="CO131" s="2567"/>
      <c r="CP131" s="2567"/>
      <c r="CQ131" s="2567"/>
      <c r="CR131" s="2567"/>
      <c r="CS131" s="2567"/>
      <c r="CT131" s="2567"/>
      <c r="CU131" s="2567"/>
      <c r="CV131" s="2567"/>
      <c r="CW131" s="2567"/>
      <c r="CX131" s="2567"/>
      <c r="CY131" s="2567"/>
      <c r="CZ131" s="2567"/>
      <c r="DA131" s="2567"/>
      <c r="DB131" s="2567"/>
      <c r="DC131" s="2567"/>
      <c r="DD131" s="2567"/>
      <c r="DE131" s="2567"/>
      <c r="DF131" s="1349"/>
      <c r="DG131" s="1349"/>
      <c r="DH131" s="1349"/>
      <c r="DI131" s="1349"/>
      <c r="DJ131" s="1349"/>
      <c r="DK131" s="1349"/>
      <c r="DL131" s="1349"/>
      <c r="DM131" s="1349"/>
      <c r="DN131" s="1349"/>
      <c r="DO131" s="1349"/>
      <c r="DP131" s="1349"/>
      <c r="DQ131" s="1349"/>
      <c r="DR131" s="1349"/>
      <c r="DS131" s="1349"/>
      <c r="DT131" s="1349"/>
      <c r="DU131" s="1349"/>
      <c r="DV131" s="1349"/>
      <c r="DW131" s="1349"/>
      <c r="DX131" s="1349"/>
      <c r="DY131" s="1349"/>
      <c r="DZ131" s="1349"/>
      <c r="EA131" s="1349"/>
      <c r="EB131" s="1349"/>
      <c r="EC131" s="1349"/>
      <c r="ED131" s="1349"/>
      <c r="EE131" s="1349"/>
      <c r="EF131" s="1349"/>
      <c r="EG131" s="1349"/>
      <c r="EH131" s="1349"/>
      <c r="EI131" s="1349"/>
      <c r="EJ131" s="1349"/>
      <c r="EK131" s="1349"/>
    </row>
    <row r="132" spans="1:193" ht="6.75" customHeight="1">
      <c r="A132" s="2564"/>
      <c r="B132" s="2564"/>
      <c r="C132" s="2564"/>
      <c r="D132" s="2564"/>
      <c r="E132" s="2564"/>
      <c r="F132" s="2564"/>
      <c r="G132" s="2564"/>
      <c r="H132" s="2566"/>
      <c r="I132" s="2564"/>
      <c r="J132" s="2564"/>
      <c r="K132" s="2564"/>
      <c r="L132" s="2564"/>
      <c r="M132" s="2564"/>
      <c r="N132" s="2564"/>
      <c r="O132" s="2564"/>
      <c r="P132" s="2564"/>
      <c r="Q132" s="2564"/>
      <c r="R132" s="2564"/>
      <c r="S132" s="2566"/>
      <c r="T132" s="2570"/>
      <c r="U132" s="2566"/>
      <c r="V132" s="2566"/>
      <c r="W132" s="2565"/>
      <c r="X132" s="2565"/>
      <c r="Y132" s="2565"/>
      <c r="Z132" s="2565"/>
      <c r="AA132" s="2565"/>
      <c r="AB132" s="2565"/>
      <c r="AC132" s="2567"/>
      <c r="AD132" s="2566"/>
      <c r="AE132" s="2566"/>
      <c r="AF132" s="2566"/>
      <c r="AG132" s="2601"/>
      <c r="AH132" s="2601"/>
      <c r="AI132" s="2566"/>
      <c r="AJ132" s="2566"/>
      <c r="AK132" s="2570"/>
      <c r="AL132" s="2566"/>
      <c r="AM132" s="2566"/>
      <c r="AN132" s="2565"/>
      <c r="AO132" s="2565"/>
      <c r="AP132" s="2565"/>
      <c r="AQ132" s="2565"/>
      <c r="AR132" s="2565"/>
      <c r="AS132" s="2565"/>
      <c r="AT132" s="2565"/>
      <c r="AU132" s="2565"/>
      <c r="AV132" s="2565"/>
      <c r="AW132" s="2566"/>
      <c r="AX132" s="2566"/>
      <c r="AY132" s="2566"/>
      <c r="AZ132" s="2566"/>
      <c r="BA132" s="2566"/>
      <c r="BB132" s="2566"/>
      <c r="BC132" s="2566"/>
      <c r="BD132" s="2565"/>
      <c r="BE132" s="2565"/>
      <c r="BF132" s="2565"/>
      <c r="BG132" s="2565"/>
      <c r="BH132" s="2565"/>
      <c r="BI132" s="2565"/>
      <c r="BJ132" s="2566"/>
      <c r="BK132" s="2565"/>
      <c r="BL132" s="2565"/>
      <c r="BM132" s="2565"/>
      <c r="BN132" s="2565"/>
      <c r="BO132" s="2565"/>
      <c r="BP132" s="2565"/>
      <c r="BQ132" s="2565"/>
      <c r="BR132" s="2565"/>
      <c r="BS132" s="2565"/>
      <c r="BT132" s="2565"/>
      <c r="BU132" s="2565"/>
      <c r="BV132" s="2565"/>
      <c r="BW132" s="2565"/>
      <c r="BX132" s="2566"/>
      <c r="BY132" s="2566"/>
      <c r="BZ132" s="2566"/>
      <c r="CA132" s="2566"/>
      <c r="CB132" s="2565"/>
      <c r="CC132" s="2565"/>
      <c r="CD132" s="2565"/>
      <c r="CE132" s="2565"/>
      <c r="CF132" s="2565"/>
      <c r="CG132" s="2565"/>
      <c r="CH132" s="2565"/>
      <c r="CI132" s="2565"/>
      <c r="CJ132" s="2565"/>
      <c r="CK132" s="2565"/>
      <c r="CL132" s="2565"/>
      <c r="CM132" s="2566"/>
      <c r="CN132" s="2566"/>
      <c r="CO132" s="2565"/>
      <c r="CP132" s="2565"/>
      <c r="CQ132" s="2565"/>
      <c r="CR132" s="2565"/>
      <c r="CS132" s="2565"/>
      <c r="CT132" s="2565"/>
      <c r="CU132" s="2565"/>
      <c r="CV132" s="2565"/>
      <c r="CW132" s="2565"/>
      <c r="CX132" s="2565"/>
      <c r="CY132" s="2565"/>
      <c r="CZ132" s="2565"/>
      <c r="DA132" s="2564"/>
      <c r="DB132" s="2564"/>
      <c r="DC132" s="2564"/>
      <c r="DD132" s="2564"/>
      <c r="DE132" s="2564"/>
      <c r="DF132" s="1349"/>
      <c r="DG132" s="1349"/>
      <c r="DH132" s="1349"/>
      <c r="DI132" s="1349"/>
      <c r="DJ132" s="1349"/>
      <c r="DK132" s="1349"/>
      <c r="DL132" s="1349"/>
      <c r="DM132" s="1349"/>
      <c r="DN132" s="1349"/>
      <c r="DO132" s="1349"/>
      <c r="DP132" s="1349"/>
      <c r="DQ132" s="1349"/>
      <c r="DR132" s="1349"/>
      <c r="DS132" s="1349"/>
      <c r="DT132" s="1349"/>
      <c r="DU132" s="1349"/>
      <c r="DV132" s="1349"/>
      <c r="DW132" s="1349"/>
      <c r="DX132" s="1349"/>
      <c r="DY132" s="1349"/>
      <c r="DZ132" s="1349"/>
      <c r="EA132" s="1349"/>
      <c r="EB132" s="1349"/>
      <c r="EC132" s="1349"/>
      <c r="ED132" s="1349"/>
      <c r="EE132" s="1349"/>
      <c r="EF132" s="1349"/>
      <c r="EG132" s="1349"/>
      <c r="EH132" s="1349"/>
      <c r="EI132" s="1349"/>
      <c r="EJ132" s="1349"/>
      <c r="EK132" s="1349"/>
    </row>
    <row r="133" spans="1:193" ht="6.75" customHeight="1">
      <c r="A133" s="2564"/>
      <c r="B133" s="2564"/>
      <c r="C133" s="2564"/>
      <c r="D133" s="2564"/>
      <c r="E133" s="2564"/>
      <c r="F133" s="2564"/>
      <c r="G133" s="2564"/>
      <c r="H133" s="2566"/>
      <c r="I133" s="2564"/>
      <c r="J133" s="2564"/>
      <c r="K133" s="2564"/>
      <c r="L133" s="2564"/>
      <c r="M133" s="2564"/>
      <c r="N133" s="2564"/>
      <c r="O133" s="2564"/>
      <c r="P133" s="2564"/>
      <c r="Q133" s="2564"/>
      <c r="R133" s="2564"/>
      <c r="S133" s="2566"/>
      <c r="T133" s="2570"/>
      <c r="U133" s="2566"/>
      <c r="V133" s="2566"/>
      <c r="W133" s="2564"/>
      <c r="X133" s="2564"/>
      <c r="Y133" s="2564"/>
      <c r="Z133" s="2564"/>
      <c r="AA133" s="2564"/>
      <c r="AB133" s="2564"/>
      <c r="AC133" s="2564"/>
      <c r="AD133" s="2564"/>
      <c r="AE133" s="2564"/>
      <c r="AF133" s="2564"/>
      <c r="AG133" s="2601"/>
      <c r="AH133" s="2601"/>
      <c r="AI133" s="2566"/>
      <c r="AJ133" s="2566"/>
      <c r="AK133" s="2570"/>
      <c r="AL133" s="2566"/>
      <c r="AM133" s="2565"/>
      <c r="AN133" s="3127" t="s">
        <v>8358</v>
      </c>
      <c r="AO133" s="3127"/>
      <c r="AP133" s="3127"/>
      <c r="AQ133" s="3127"/>
      <c r="AR133" s="3127"/>
      <c r="AS133" s="3127"/>
      <c r="AT133" s="3127"/>
      <c r="AU133" s="3127"/>
      <c r="AV133" s="3127"/>
      <c r="AW133" s="3127"/>
      <c r="AX133" s="3127"/>
      <c r="AY133" s="3127"/>
      <c r="AZ133" s="3127"/>
      <c r="BA133" s="3127"/>
      <c r="BB133" s="2566"/>
      <c r="BC133" s="2564"/>
      <c r="BD133" s="3103" t="s">
        <v>8359</v>
      </c>
      <c r="BE133" s="3103"/>
      <c r="BF133" s="3103"/>
      <c r="BG133" s="3103"/>
      <c r="BH133" s="3103"/>
      <c r="BI133" s="3103"/>
      <c r="BJ133" s="3103"/>
      <c r="BK133" s="3103"/>
      <c r="BL133" s="3103"/>
      <c r="BM133" s="3103"/>
      <c r="BN133" s="3103"/>
      <c r="BO133" s="3103"/>
      <c r="BP133" s="3103"/>
      <c r="BQ133" s="3103"/>
      <c r="BR133" s="3103"/>
      <c r="BS133" s="3103"/>
      <c r="BT133" s="3103"/>
      <c r="BU133" s="3103"/>
      <c r="BV133" s="3103"/>
      <c r="BW133" s="3103"/>
      <c r="BX133" s="3103"/>
      <c r="BY133" s="3103"/>
      <c r="BZ133" s="3103"/>
      <c r="CA133" s="3103"/>
      <c r="CB133" s="3103"/>
      <c r="CC133" s="3103"/>
      <c r="CD133" s="3103"/>
      <c r="CE133" s="3103"/>
      <c r="CF133" s="3103"/>
      <c r="CG133" s="3103"/>
      <c r="CH133" s="3103"/>
      <c r="CI133" s="3103"/>
      <c r="CJ133" s="3103"/>
      <c r="CK133" s="3103"/>
      <c r="CL133" s="3103"/>
      <c r="CM133" s="3103"/>
      <c r="CN133" s="3103"/>
      <c r="CO133" s="3103"/>
      <c r="CP133" s="3103"/>
      <c r="CQ133" s="3103"/>
      <c r="CR133" s="3103"/>
      <c r="CS133" s="3103"/>
      <c r="CT133" s="3103"/>
      <c r="CU133" s="3103"/>
      <c r="CV133" s="3103"/>
      <c r="CW133" s="3103"/>
      <c r="CX133" s="3103"/>
      <c r="CY133" s="3103"/>
      <c r="CZ133" s="3103"/>
      <c r="DA133" s="3103"/>
      <c r="DB133" s="3103"/>
      <c r="DC133" s="2564"/>
      <c r="DD133" s="2564"/>
      <c r="DE133" s="2564"/>
      <c r="DF133" s="1349"/>
      <c r="DG133" s="1349"/>
      <c r="DH133" s="1349"/>
      <c r="DI133" s="1349"/>
      <c r="DJ133" s="1349"/>
      <c r="DK133" s="1349"/>
      <c r="DL133" s="1349"/>
      <c r="DM133" s="1349"/>
      <c r="DN133" s="1349"/>
      <c r="DO133" s="1349"/>
      <c r="DP133" s="1349"/>
      <c r="DQ133" s="1349"/>
      <c r="DR133" s="1349"/>
      <c r="DS133" s="1349"/>
      <c r="DT133" s="1349"/>
      <c r="DU133" s="1349"/>
      <c r="DV133" s="1349"/>
      <c r="DW133" s="1349"/>
      <c r="DX133" s="1349"/>
      <c r="DY133" s="1349"/>
      <c r="DZ133" s="1349"/>
      <c r="EA133" s="1349"/>
      <c r="EB133" s="1349"/>
      <c r="EC133" s="1349"/>
      <c r="ED133" s="1349"/>
      <c r="EE133" s="1349"/>
      <c r="EF133" s="1349"/>
      <c r="EG133" s="1349"/>
      <c r="EH133" s="1349"/>
      <c r="EI133" s="1349"/>
      <c r="EJ133" s="1349"/>
      <c r="EK133" s="1349"/>
      <c r="EL133" s="1349"/>
      <c r="EM133" s="1349"/>
      <c r="EN133" s="1349"/>
      <c r="EO133" s="1349"/>
      <c r="EP133" s="1349"/>
      <c r="EQ133" s="1349"/>
      <c r="ER133" s="1349"/>
      <c r="ES133" s="1349"/>
      <c r="ET133" s="1349"/>
      <c r="EU133" s="1349"/>
      <c r="EV133" s="1349"/>
      <c r="EW133" s="1349"/>
      <c r="EX133" s="1349"/>
      <c r="EY133" s="1349"/>
      <c r="EZ133" s="1349"/>
      <c r="FA133" s="1349"/>
      <c r="FB133" s="1349"/>
      <c r="FC133" s="1349"/>
      <c r="FD133" s="1349"/>
      <c r="FE133" s="1349"/>
      <c r="FF133" s="1349"/>
      <c r="FG133" s="1349"/>
      <c r="FH133" s="1349"/>
      <c r="FI133" s="1349"/>
      <c r="FJ133" s="1349"/>
      <c r="FK133" s="1349"/>
      <c r="FL133" s="1349"/>
      <c r="FM133" s="1349"/>
      <c r="FN133" s="1349"/>
      <c r="FO133" s="1349"/>
      <c r="FP133" s="1349"/>
      <c r="FQ133" s="1349"/>
      <c r="FR133" s="1349"/>
      <c r="FS133" s="1349"/>
      <c r="FT133" s="1349"/>
      <c r="FU133" s="1349"/>
      <c r="FV133" s="1349"/>
      <c r="FW133" s="1349"/>
      <c r="FX133" s="1349"/>
      <c r="FY133" s="1349"/>
      <c r="FZ133" s="1349"/>
      <c r="GA133" s="1349"/>
      <c r="GB133" s="1349"/>
      <c r="GC133" s="1349"/>
      <c r="GD133" s="1349"/>
      <c r="GE133" s="1349"/>
      <c r="GF133" s="1349"/>
      <c r="GG133" s="1349"/>
      <c r="GH133" s="1349"/>
      <c r="GI133" s="1349"/>
      <c r="GJ133" s="1349"/>
      <c r="GK133" s="1349"/>
    </row>
    <row r="134" spans="1:193" ht="6.75" customHeight="1">
      <c r="A134" s="2564"/>
      <c r="B134" s="2564"/>
      <c r="C134" s="2564"/>
      <c r="D134" s="2564"/>
      <c r="E134" s="2564"/>
      <c r="F134" s="2564"/>
      <c r="G134" s="2564"/>
      <c r="H134" s="2566"/>
      <c r="I134" s="2564"/>
      <c r="J134" s="2564"/>
      <c r="K134" s="2564"/>
      <c r="L134" s="2564"/>
      <c r="M134" s="2564"/>
      <c r="N134" s="2564"/>
      <c r="O134" s="2564"/>
      <c r="P134" s="2564"/>
      <c r="Q134" s="2564"/>
      <c r="R134" s="2564"/>
      <c r="S134" s="2566"/>
      <c r="T134" s="2570"/>
      <c r="U134" s="2566"/>
      <c r="V134" s="2566"/>
      <c r="W134" s="2564"/>
      <c r="X134" s="2564"/>
      <c r="Y134" s="2564"/>
      <c r="Z134" s="2564"/>
      <c r="AA134" s="2564"/>
      <c r="AB134" s="2564"/>
      <c r="AC134" s="2564"/>
      <c r="AD134" s="2564"/>
      <c r="AE134" s="2564"/>
      <c r="AF134" s="2564"/>
      <c r="AG134" s="2601"/>
      <c r="AH134" s="2601"/>
      <c r="AI134" s="2566"/>
      <c r="AJ134" s="2566"/>
      <c r="AK134" s="2571"/>
      <c r="AL134" s="2569"/>
      <c r="AM134" s="2565"/>
      <c r="AN134" s="3127"/>
      <c r="AO134" s="3127"/>
      <c r="AP134" s="3127"/>
      <c r="AQ134" s="3127"/>
      <c r="AR134" s="3127"/>
      <c r="AS134" s="3127"/>
      <c r="AT134" s="3127"/>
      <c r="AU134" s="3127"/>
      <c r="AV134" s="3127"/>
      <c r="AW134" s="3127"/>
      <c r="AX134" s="3127"/>
      <c r="AY134" s="3127"/>
      <c r="AZ134" s="3127"/>
      <c r="BA134" s="3127"/>
      <c r="BB134" s="2569"/>
      <c r="BC134" s="2564"/>
      <c r="BD134" s="3103"/>
      <c r="BE134" s="3103"/>
      <c r="BF134" s="3103"/>
      <c r="BG134" s="3103"/>
      <c r="BH134" s="3103"/>
      <c r="BI134" s="3103"/>
      <c r="BJ134" s="3103"/>
      <c r="BK134" s="3103"/>
      <c r="BL134" s="3103"/>
      <c r="BM134" s="3103"/>
      <c r="BN134" s="3103"/>
      <c r="BO134" s="3103"/>
      <c r="BP134" s="3103"/>
      <c r="BQ134" s="3103"/>
      <c r="BR134" s="3103"/>
      <c r="BS134" s="3103"/>
      <c r="BT134" s="3103"/>
      <c r="BU134" s="3103"/>
      <c r="BV134" s="3103"/>
      <c r="BW134" s="3103"/>
      <c r="BX134" s="3103"/>
      <c r="BY134" s="3103"/>
      <c r="BZ134" s="3103"/>
      <c r="CA134" s="3103"/>
      <c r="CB134" s="3103"/>
      <c r="CC134" s="3103"/>
      <c r="CD134" s="3103"/>
      <c r="CE134" s="3103"/>
      <c r="CF134" s="3103"/>
      <c r="CG134" s="3103"/>
      <c r="CH134" s="3103"/>
      <c r="CI134" s="3103"/>
      <c r="CJ134" s="3103"/>
      <c r="CK134" s="3103"/>
      <c r="CL134" s="3103"/>
      <c r="CM134" s="3103"/>
      <c r="CN134" s="3103"/>
      <c r="CO134" s="3103"/>
      <c r="CP134" s="3103"/>
      <c r="CQ134" s="3103"/>
      <c r="CR134" s="3103"/>
      <c r="CS134" s="3103"/>
      <c r="CT134" s="3103"/>
      <c r="CU134" s="3103"/>
      <c r="CV134" s="3103"/>
      <c r="CW134" s="3103"/>
      <c r="CX134" s="3103"/>
      <c r="CY134" s="3103"/>
      <c r="CZ134" s="3103"/>
      <c r="DA134" s="3103"/>
      <c r="DB134" s="3103"/>
      <c r="DC134" s="2564"/>
      <c r="DD134" s="2564"/>
      <c r="DE134" s="2564"/>
      <c r="DF134" s="1349"/>
      <c r="DG134" s="1349"/>
      <c r="DH134" s="1349"/>
      <c r="DI134" s="1349"/>
      <c r="DJ134" s="1349"/>
      <c r="DK134" s="1349"/>
      <c r="DL134" s="1349"/>
      <c r="DM134" s="1349"/>
      <c r="DN134" s="1349"/>
      <c r="DO134" s="1349"/>
      <c r="DP134" s="1349"/>
      <c r="DQ134" s="1349"/>
      <c r="DR134" s="1349"/>
      <c r="DS134" s="1349"/>
      <c r="DT134" s="1349"/>
      <c r="DU134" s="1349"/>
      <c r="DV134" s="1349"/>
      <c r="DW134" s="1349"/>
      <c r="DX134" s="1349"/>
      <c r="DY134" s="1349"/>
      <c r="DZ134" s="1349"/>
      <c r="EA134" s="1349"/>
      <c r="EB134" s="1349"/>
      <c r="EC134" s="1349"/>
      <c r="ED134" s="1349"/>
      <c r="EE134" s="1349"/>
      <c r="EF134" s="1349"/>
      <c r="EG134" s="1349"/>
      <c r="EH134" s="1349"/>
      <c r="EI134" s="1349"/>
      <c r="EJ134" s="1349"/>
      <c r="EK134" s="1349"/>
      <c r="EL134" s="1349"/>
      <c r="EM134" s="1349"/>
      <c r="EN134" s="1349"/>
      <c r="EO134" s="1349"/>
      <c r="EP134" s="1349"/>
      <c r="EQ134" s="1349"/>
      <c r="ER134" s="1349"/>
      <c r="ES134" s="1349"/>
      <c r="ET134" s="1349"/>
      <c r="EU134" s="1349"/>
      <c r="EV134" s="1349"/>
      <c r="EW134" s="1349"/>
      <c r="EX134" s="1349"/>
      <c r="EY134" s="1349"/>
      <c r="EZ134" s="1349"/>
      <c r="FA134" s="1349"/>
      <c r="FB134" s="1349"/>
      <c r="FC134" s="1349"/>
      <c r="FD134" s="1349"/>
      <c r="FE134" s="1349"/>
      <c r="FF134" s="1349"/>
      <c r="FG134" s="1349"/>
      <c r="FH134" s="1349"/>
      <c r="FI134" s="1349"/>
      <c r="FJ134" s="1349"/>
      <c r="FK134" s="1349"/>
      <c r="FL134" s="1349"/>
      <c r="FM134" s="1349"/>
      <c r="FN134" s="1349"/>
      <c r="FO134" s="1349"/>
      <c r="FP134" s="1349"/>
      <c r="FQ134" s="1349"/>
      <c r="FR134" s="1349"/>
      <c r="FS134" s="1349"/>
      <c r="FT134" s="1349"/>
      <c r="FU134" s="1349"/>
      <c r="FV134" s="1349"/>
      <c r="FW134" s="1349"/>
      <c r="FX134" s="1349"/>
      <c r="FY134" s="1349"/>
      <c r="FZ134" s="1349"/>
      <c r="GA134" s="1349"/>
      <c r="GB134" s="1349"/>
      <c r="GC134" s="1349"/>
      <c r="GD134" s="1349"/>
      <c r="GE134" s="1349"/>
      <c r="GF134" s="1349"/>
      <c r="GG134" s="1349"/>
      <c r="GH134" s="1349"/>
      <c r="GI134" s="1349"/>
      <c r="GJ134" s="1349"/>
      <c r="GK134" s="1349"/>
    </row>
    <row r="135" spans="1:193" ht="6.75" customHeight="1">
      <c r="A135" s="2564"/>
      <c r="B135" s="2564"/>
      <c r="C135" s="2564"/>
      <c r="D135" s="2564"/>
      <c r="E135" s="2564"/>
      <c r="F135" s="2564"/>
      <c r="G135" s="2564"/>
      <c r="H135" s="2566"/>
      <c r="I135" s="2564"/>
      <c r="J135" s="2564"/>
      <c r="K135" s="2564"/>
      <c r="L135" s="2564"/>
      <c r="M135" s="2564"/>
      <c r="N135" s="2564"/>
      <c r="O135" s="2564"/>
      <c r="P135" s="2564"/>
      <c r="Q135" s="2564"/>
      <c r="R135" s="2564"/>
      <c r="S135" s="2566"/>
      <c r="T135" s="2570"/>
      <c r="U135" s="2566"/>
      <c r="V135" s="2566"/>
      <c r="W135" s="2566"/>
      <c r="X135" s="2566"/>
      <c r="Y135" s="2566"/>
      <c r="Z135" s="2566"/>
      <c r="AA135" s="2566"/>
      <c r="AB135" s="2566"/>
      <c r="AC135" s="2566"/>
      <c r="AD135" s="2566"/>
      <c r="AE135" s="2566"/>
      <c r="AF135" s="2566"/>
      <c r="AG135" s="2566"/>
      <c r="AH135" s="2566"/>
      <c r="AI135" s="2566"/>
      <c r="AJ135" s="2602"/>
      <c r="AK135" s="2603"/>
      <c r="AL135" s="2602"/>
      <c r="AM135" s="2602"/>
      <c r="AN135" s="2602"/>
      <c r="AO135" s="2602"/>
      <c r="AP135" s="2602"/>
      <c r="AQ135" s="2602"/>
      <c r="AR135" s="2602"/>
      <c r="AS135" s="2602"/>
      <c r="AT135" s="2602"/>
      <c r="AU135" s="2602"/>
      <c r="AV135" s="2602"/>
      <c r="AW135" s="2602"/>
      <c r="AX135" s="2602"/>
      <c r="AY135" s="2602"/>
      <c r="AZ135" s="2602"/>
      <c r="BA135" s="2602"/>
      <c r="BB135" s="2602"/>
      <c r="BC135" s="2602"/>
      <c r="BD135" s="2566"/>
      <c r="BE135" s="2566"/>
      <c r="BF135" s="2566"/>
      <c r="BG135" s="2566"/>
      <c r="BH135" s="2566"/>
      <c r="BI135" s="2566"/>
      <c r="BJ135" s="2566"/>
      <c r="BK135" s="2566"/>
      <c r="BL135" s="2566"/>
      <c r="BM135" s="2566"/>
      <c r="BN135" s="2566"/>
      <c r="BO135" s="2566"/>
      <c r="BP135" s="2566"/>
      <c r="BQ135" s="2566"/>
      <c r="BR135" s="2566"/>
      <c r="BS135" s="2566"/>
      <c r="BT135" s="2566"/>
      <c r="BU135" s="2566"/>
      <c r="BV135" s="2566"/>
      <c r="BW135" s="2566"/>
      <c r="BX135" s="2566"/>
      <c r="BY135" s="2566"/>
      <c r="BZ135" s="2566"/>
      <c r="CA135" s="2566"/>
      <c r="CB135" s="2566"/>
      <c r="CC135" s="2566"/>
      <c r="CD135" s="2566"/>
      <c r="CE135" s="2566"/>
      <c r="CF135" s="2566"/>
      <c r="CG135" s="2566"/>
      <c r="CH135" s="2566"/>
      <c r="CI135" s="2566"/>
      <c r="CJ135" s="2566"/>
      <c r="CK135" s="2566"/>
      <c r="CL135" s="2566"/>
      <c r="CM135" s="2566"/>
      <c r="CN135" s="2566"/>
      <c r="CO135" s="2566"/>
      <c r="CP135" s="2566"/>
      <c r="CQ135" s="2566"/>
      <c r="CR135" s="2566"/>
      <c r="CS135" s="2566"/>
      <c r="CT135" s="2566"/>
      <c r="CU135" s="2566"/>
      <c r="CV135" s="2566"/>
      <c r="CW135" s="2566"/>
      <c r="CX135" s="2566"/>
      <c r="CY135" s="2566"/>
      <c r="CZ135" s="2566"/>
      <c r="DA135" s="2566"/>
      <c r="DB135" s="2566"/>
      <c r="DC135" s="2566"/>
      <c r="DD135" s="2566"/>
      <c r="DE135" s="2566"/>
      <c r="DF135" s="1349"/>
      <c r="DG135" s="1349"/>
      <c r="DH135" s="1349"/>
      <c r="DI135" s="1349"/>
      <c r="DJ135" s="1349"/>
      <c r="DK135" s="1349"/>
      <c r="DL135" s="1349"/>
      <c r="DM135" s="1349"/>
      <c r="DN135" s="1349"/>
      <c r="DO135" s="1349"/>
      <c r="DP135" s="1349"/>
      <c r="DQ135" s="1349"/>
      <c r="DR135" s="1349"/>
      <c r="DS135" s="1349"/>
      <c r="DT135" s="1349"/>
      <c r="DU135" s="1349"/>
      <c r="DV135" s="1349"/>
      <c r="DW135" s="1349"/>
      <c r="DX135" s="1349"/>
      <c r="DY135" s="1349"/>
      <c r="DZ135" s="1349"/>
      <c r="EA135" s="1349"/>
      <c r="EB135" s="1349"/>
      <c r="EC135" s="1349"/>
      <c r="ED135" s="1349"/>
      <c r="EE135" s="1349"/>
      <c r="EF135" s="1349"/>
      <c r="EG135" s="1349"/>
      <c r="EH135" s="1349"/>
      <c r="EI135" s="1349"/>
      <c r="EJ135" s="1349"/>
      <c r="EK135" s="1349"/>
      <c r="EL135" s="1349"/>
      <c r="EM135" s="1349"/>
      <c r="EN135" s="1349"/>
      <c r="EO135" s="1349"/>
      <c r="EP135" s="1349"/>
      <c r="EQ135" s="1349"/>
      <c r="ER135" s="1349"/>
      <c r="ES135" s="1349"/>
      <c r="ET135" s="1349"/>
      <c r="EU135" s="1349"/>
      <c r="EV135" s="1349"/>
      <c r="EW135" s="1349"/>
      <c r="EX135" s="1349"/>
      <c r="EY135" s="1349"/>
      <c r="EZ135" s="1349"/>
      <c r="FA135" s="1349"/>
      <c r="FB135" s="1349"/>
      <c r="FC135" s="1349"/>
      <c r="FD135" s="1349"/>
      <c r="FE135" s="1349"/>
      <c r="FF135" s="1349"/>
      <c r="FG135" s="1349"/>
      <c r="FH135" s="1349"/>
      <c r="FI135" s="1349"/>
      <c r="FJ135" s="1349"/>
      <c r="FK135" s="1349"/>
      <c r="FL135" s="1349"/>
      <c r="FM135" s="1349"/>
      <c r="FN135" s="1349"/>
      <c r="FO135" s="1349"/>
      <c r="FP135" s="1349"/>
      <c r="FQ135" s="1349"/>
      <c r="FR135" s="1349"/>
      <c r="FS135" s="1349"/>
      <c r="FT135" s="1349"/>
      <c r="FU135" s="1349"/>
      <c r="FV135" s="1349"/>
      <c r="FW135" s="1349"/>
      <c r="FX135" s="1349"/>
      <c r="FY135" s="1349"/>
      <c r="FZ135" s="1349"/>
      <c r="GA135" s="1349"/>
      <c r="GB135" s="1349"/>
      <c r="GC135" s="1349"/>
      <c r="GD135" s="1349"/>
      <c r="GE135" s="1349"/>
      <c r="GF135" s="1349"/>
      <c r="GG135" s="1349"/>
      <c r="GH135" s="1349"/>
      <c r="GI135" s="1349"/>
      <c r="GJ135" s="1349"/>
      <c r="GK135" s="1349"/>
    </row>
    <row r="136" spans="1:193" ht="6.75" customHeight="1">
      <c r="A136" s="2564"/>
      <c r="B136" s="2564"/>
      <c r="C136" s="2564"/>
      <c r="D136" s="2564"/>
      <c r="E136" s="2564"/>
      <c r="F136" s="2564"/>
      <c r="G136" s="2564"/>
      <c r="H136" s="2566"/>
      <c r="I136" s="2564"/>
      <c r="J136" s="2564"/>
      <c r="K136" s="2564"/>
      <c r="L136" s="2564"/>
      <c r="M136" s="2564"/>
      <c r="N136" s="2564"/>
      <c r="O136" s="2564"/>
      <c r="P136" s="2564"/>
      <c r="Q136" s="2564"/>
      <c r="R136" s="2564"/>
      <c r="S136" s="2566"/>
      <c r="T136" s="2570"/>
      <c r="U136" s="2566"/>
      <c r="V136" s="3108" t="s">
        <v>252</v>
      </c>
      <c r="W136" s="3126"/>
      <c r="X136" s="3126"/>
      <c r="Y136" s="3126"/>
      <c r="Z136" s="3126"/>
      <c r="AA136" s="3126"/>
      <c r="AB136" s="3126"/>
      <c r="AC136" s="3126"/>
      <c r="AD136" s="3126"/>
      <c r="AE136" s="3126"/>
      <c r="AF136" s="3126"/>
      <c r="AG136" s="2565"/>
      <c r="AH136" s="2565"/>
      <c r="AI136" s="2604"/>
      <c r="AJ136" s="2566"/>
      <c r="AK136" s="2570"/>
      <c r="AL136" s="2605"/>
      <c r="AM136" s="2566"/>
      <c r="AN136" s="3123" t="s">
        <v>251</v>
      </c>
      <c r="AO136" s="3123"/>
      <c r="AP136" s="3123"/>
      <c r="AQ136" s="3123"/>
      <c r="AR136" s="3123"/>
      <c r="AS136" s="3123"/>
      <c r="AT136" s="3123"/>
      <c r="AU136" s="3123"/>
      <c r="AV136" s="3123"/>
      <c r="AW136" s="3124"/>
      <c r="AX136" s="3124"/>
      <c r="AY136" s="3124"/>
      <c r="AZ136" s="3124"/>
      <c r="BA136" s="2606"/>
      <c r="BB136" s="2606"/>
      <c r="BC136" s="2606"/>
      <c r="BD136" s="3128" t="s">
        <v>250</v>
      </c>
      <c r="BE136" s="3128"/>
      <c r="BF136" s="3128"/>
      <c r="BG136" s="3128"/>
      <c r="BH136" s="3128"/>
      <c r="BI136" s="3128"/>
      <c r="BJ136" s="3128"/>
      <c r="BK136" s="3128"/>
      <c r="BL136" s="3128"/>
      <c r="BM136" s="3128"/>
      <c r="BN136" s="3128"/>
      <c r="BO136" s="3128"/>
      <c r="BP136" s="3128"/>
      <c r="BQ136" s="3128"/>
      <c r="BR136" s="3128"/>
      <c r="BS136" s="3128"/>
      <c r="BT136" s="3128"/>
      <c r="BU136" s="3128"/>
      <c r="BV136" s="3128"/>
      <c r="BW136" s="3128"/>
      <c r="BX136" s="2607"/>
      <c r="BY136" s="3132" t="s">
        <v>8385</v>
      </c>
      <c r="BZ136" s="3132"/>
      <c r="CA136" s="3132"/>
      <c r="CB136" s="3132"/>
      <c r="CC136" s="3132"/>
      <c r="CD136" s="3132"/>
      <c r="CE136" s="3132"/>
      <c r="CF136" s="3132"/>
      <c r="CG136" s="3132"/>
      <c r="CH136" s="3132"/>
      <c r="CI136" s="3132"/>
      <c r="CJ136" s="3132"/>
      <c r="CK136" s="3132"/>
      <c r="CL136" s="3132"/>
      <c r="CM136" s="3132"/>
      <c r="CN136" s="3132"/>
      <c r="CO136" s="3132"/>
      <c r="CP136" s="3132"/>
      <c r="CQ136" s="3132"/>
      <c r="CR136" s="3132"/>
      <c r="CS136" s="3132"/>
      <c r="CT136" s="3132"/>
      <c r="CU136" s="3132"/>
      <c r="CV136" s="3132"/>
      <c r="CW136" s="3132"/>
      <c r="CX136" s="2608"/>
      <c r="CY136" s="2608"/>
      <c r="CZ136" s="2608"/>
      <c r="DA136" s="2608"/>
      <c r="DB136" s="2608"/>
      <c r="DC136" s="2564"/>
      <c r="DD136" s="2564"/>
      <c r="DE136" s="2564"/>
      <c r="DF136" s="1349"/>
      <c r="DG136" s="1349"/>
      <c r="DH136" s="1349"/>
      <c r="DI136" s="1349"/>
      <c r="DJ136" s="1349"/>
      <c r="DK136" s="1349"/>
      <c r="DL136" s="1349"/>
      <c r="DM136" s="1349"/>
      <c r="DN136" s="1349"/>
      <c r="DO136" s="1349"/>
      <c r="DP136" s="1349"/>
      <c r="DQ136" s="1349"/>
      <c r="DR136" s="1349"/>
      <c r="DS136" s="1349"/>
      <c r="DT136" s="1349"/>
      <c r="DU136" s="1349"/>
      <c r="DV136" s="1349"/>
      <c r="DW136" s="1349"/>
      <c r="DX136" s="1349"/>
      <c r="DY136" s="1349"/>
      <c r="DZ136" s="1349"/>
      <c r="EA136" s="1349"/>
      <c r="EB136" s="1349"/>
      <c r="EC136" s="1349"/>
      <c r="ED136" s="1349"/>
      <c r="EE136" s="1349"/>
      <c r="EF136" s="1349"/>
      <c r="EG136" s="1349"/>
      <c r="EH136" s="1349"/>
      <c r="EI136" s="1349"/>
      <c r="EJ136" s="1349"/>
      <c r="EK136" s="1349"/>
      <c r="EL136" s="1349"/>
      <c r="EM136" s="1349"/>
      <c r="EN136" s="1349"/>
      <c r="EO136" s="1349"/>
      <c r="EP136" s="1349"/>
      <c r="EQ136" s="1349"/>
      <c r="ER136" s="1349"/>
      <c r="ES136" s="1349"/>
      <c r="ET136" s="1349"/>
      <c r="EU136" s="1349"/>
      <c r="EV136" s="1349"/>
      <c r="EW136" s="1349"/>
      <c r="EX136" s="1349"/>
      <c r="EY136" s="1349"/>
      <c r="EZ136" s="1349"/>
      <c r="FA136" s="1349"/>
      <c r="FB136" s="1349"/>
      <c r="FC136" s="1349"/>
      <c r="FD136" s="1349"/>
      <c r="FE136" s="1349"/>
      <c r="FF136" s="1349"/>
      <c r="FG136" s="1349"/>
      <c r="FH136" s="1349"/>
      <c r="FI136" s="1349"/>
      <c r="FJ136" s="1349"/>
      <c r="FK136" s="1349"/>
      <c r="FL136" s="1349"/>
      <c r="FM136" s="1349"/>
      <c r="FN136" s="1349"/>
      <c r="FO136" s="1349"/>
      <c r="FP136" s="1349"/>
      <c r="FQ136" s="1349"/>
      <c r="FR136" s="1349"/>
      <c r="FS136" s="1349"/>
      <c r="FT136" s="1349"/>
      <c r="FU136" s="1349"/>
      <c r="FV136" s="1349"/>
      <c r="FW136" s="1349"/>
      <c r="FX136" s="1349"/>
      <c r="FY136" s="1349"/>
      <c r="FZ136" s="1349"/>
      <c r="GA136" s="1349"/>
      <c r="GB136" s="1349"/>
      <c r="GC136" s="1349"/>
      <c r="GD136" s="1349"/>
      <c r="GE136" s="1349"/>
      <c r="GF136" s="1349"/>
      <c r="GG136" s="1349"/>
      <c r="GH136" s="1349"/>
      <c r="GI136" s="1349"/>
      <c r="GJ136" s="1349"/>
      <c r="GK136" s="1349"/>
    </row>
    <row r="137" spans="1:193" ht="6.75" customHeight="1">
      <c r="A137" s="2564"/>
      <c r="B137" s="2564"/>
      <c r="C137" s="2564"/>
      <c r="D137" s="2564"/>
      <c r="E137" s="2564"/>
      <c r="F137" s="2564"/>
      <c r="G137" s="2564"/>
      <c r="H137" s="2566"/>
      <c r="I137" s="2564"/>
      <c r="J137" s="2564"/>
      <c r="K137" s="2564"/>
      <c r="L137" s="2564"/>
      <c r="M137" s="2564"/>
      <c r="N137" s="2564"/>
      <c r="O137" s="2564"/>
      <c r="P137" s="2564"/>
      <c r="Q137" s="2564"/>
      <c r="R137" s="2564"/>
      <c r="S137" s="2566"/>
      <c r="T137" s="2570"/>
      <c r="U137" s="2566"/>
      <c r="V137" s="3126"/>
      <c r="W137" s="3126"/>
      <c r="X137" s="3126"/>
      <c r="Y137" s="3126"/>
      <c r="Z137" s="3126"/>
      <c r="AA137" s="3126"/>
      <c r="AB137" s="3126"/>
      <c r="AC137" s="3126"/>
      <c r="AD137" s="3126"/>
      <c r="AE137" s="3126"/>
      <c r="AF137" s="3126"/>
      <c r="AG137" s="2609"/>
      <c r="AH137" s="2609"/>
      <c r="AI137" s="2610"/>
      <c r="AJ137" s="2566"/>
      <c r="AK137" s="2570"/>
      <c r="AL137" s="2622"/>
      <c r="AM137" s="2566"/>
      <c r="AN137" s="3125"/>
      <c r="AO137" s="3125"/>
      <c r="AP137" s="3125"/>
      <c r="AQ137" s="3125"/>
      <c r="AR137" s="3125"/>
      <c r="AS137" s="3125"/>
      <c r="AT137" s="3125"/>
      <c r="AU137" s="3125"/>
      <c r="AV137" s="3125"/>
      <c r="AW137" s="3108"/>
      <c r="AX137" s="3108"/>
      <c r="AY137" s="3126"/>
      <c r="AZ137" s="3126"/>
      <c r="BA137" s="2679"/>
      <c r="BB137" s="2679"/>
      <c r="BC137" s="2606"/>
      <c r="BD137" s="3129"/>
      <c r="BE137" s="3129"/>
      <c r="BF137" s="3129"/>
      <c r="BG137" s="3129"/>
      <c r="BH137" s="3129"/>
      <c r="BI137" s="3129"/>
      <c r="BJ137" s="3129"/>
      <c r="BK137" s="3129"/>
      <c r="BL137" s="3129"/>
      <c r="BM137" s="3129"/>
      <c r="BN137" s="3129"/>
      <c r="BO137" s="3129"/>
      <c r="BP137" s="3129"/>
      <c r="BQ137" s="3129"/>
      <c r="BR137" s="3129"/>
      <c r="BS137" s="3129"/>
      <c r="BT137" s="3129"/>
      <c r="BU137" s="3129"/>
      <c r="BV137" s="3129"/>
      <c r="BW137" s="3129"/>
      <c r="BX137" s="2564"/>
      <c r="BY137" s="3132"/>
      <c r="BZ137" s="3132"/>
      <c r="CA137" s="3132"/>
      <c r="CB137" s="3132"/>
      <c r="CC137" s="3132"/>
      <c r="CD137" s="3132"/>
      <c r="CE137" s="3132"/>
      <c r="CF137" s="3132"/>
      <c r="CG137" s="3132"/>
      <c r="CH137" s="3132"/>
      <c r="CI137" s="3132"/>
      <c r="CJ137" s="3132"/>
      <c r="CK137" s="3132"/>
      <c r="CL137" s="3132"/>
      <c r="CM137" s="3132"/>
      <c r="CN137" s="3132"/>
      <c r="CO137" s="3132"/>
      <c r="CP137" s="3132"/>
      <c r="CQ137" s="3132"/>
      <c r="CR137" s="3132"/>
      <c r="CS137" s="3132"/>
      <c r="CT137" s="3132"/>
      <c r="CU137" s="3132"/>
      <c r="CV137" s="3132"/>
      <c r="CW137" s="3132"/>
      <c r="CX137" s="2608"/>
      <c r="CY137" s="2608"/>
      <c r="CZ137" s="2608"/>
      <c r="DA137" s="2608"/>
      <c r="DB137" s="2608"/>
      <c r="DC137" s="2564"/>
      <c r="DD137" s="2564"/>
      <c r="DE137" s="2564"/>
      <c r="DF137" s="1350"/>
      <c r="DG137" s="1350"/>
      <c r="DH137" s="1350"/>
      <c r="DI137" s="1350"/>
      <c r="DJ137" s="1350"/>
      <c r="DK137" s="1350"/>
      <c r="DL137" s="1350"/>
      <c r="DM137" s="1350"/>
      <c r="DN137" s="1350"/>
      <c r="DO137" s="1350"/>
      <c r="DP137" s="1350"/>
      <c r="DQ137" s="1350"/>
      <c r="DR137" s="1350"/>
      <c r="DS137" s="1350"/>
      <c r="DT137" s="1350"/>
      <c r="DU137" s="35"/>
      <c r="DV137" s="35"/>
      <c r="DW137" s="35"/>
    </row>
    <row r="138" spans="1:193" ht="6.75" customHeight="1">
      <c r="A138" s="2564"/>
      <c r="B138" s="2564"/>
      <c r="C138" s="2564"/>
      <c r="D138" s="2564"/>
      <c r="E138" s="2564"/>
      <c r="F138" s="2564"/>
      <c r="G138" s="2564"/>
      <c r="H138" s="2566"/>
      <c r="I138" s="2564"/>
      <c r="J138" s="2564"/>
      <c r="K138" s="2564"/>
      <c r="L138" s="2564"/>
      <c r="M138" s="2564"/>
      <c r="N138" s="2564"/>
      <c r="O138" s="2564"/>
      <c r="P138" s="2564"/>
      <c r="Q138" s="2564"/>
      <c r="R138" s="2564"/>
      <c r="S138" s="2566"/>
      <c r="T138" s="2570"/>
      <c r="U138" s="2566"/>
      <c r="V138" s="3126"/>
      <c r="W138" s="3126"/>
      <c r="X138" s="3126"/>
      <c r="Y138" s="3126"/>
      <c r="Z138" s="3126"/>
      <c r="AA138" s="3126"/>
      <c r="AB138" s="3126"/>
      <c r="AC138" s="3126"/>
      <c r="AD138" s="3126"/>
      <c r="AE138" s="3126"/>
      <c r="AF138" s="3126"/>
      <c r="AG138" s="2567"/>
      <c r="AH138" s="2567"/>
      <c r="AI138" s="2567"/>
      <c r="AJ138" s="2611"/>
      <c r="AK138" s="2571"/>
      <c r="AL138" s="2566"/>
      <c r="AM138" s="2566"/>
      <c r="AN138" s="3125"/>
      <c r="AO138" s="3125"/>
      <c r="AP138" s="3125"/>
      <c r="AQ138" s="3125"/>
      <c r="AR138" s="3125"/>
      <c r="AS138" s="3125"/>
      <c r="AT138" s="3125"/>
      <c r="AU138" s="3125"/>
      <c r="AV138" s="3125"/>
      <c r="AW138" s="3108"/>
      <c r="AX138" s="3108"/>
      <c r="AY138" s="3126"/>
      <c r="AZ138" s="3126"/>
      <c r="BA138" s="2606"/>
      <c r="BB138" s="2606"/>
      <c r="BC138" s="2606"/>
      <c r="BD138" s="3129"/>
      <c r="BE138" s="3129"/>
      <c r="BF138" s="3129"/>
      <c r="BG138" s="3129"/>
      <c r="BH138" s="3129"/>
      <c r="BI138" s="3129"/>
      <c r="BJ138" s="3129"/>
      <c r="BK138" s="3129"/>
      <c r="BL138" s="3129"/>
      <c r="BM138" s="3129"/>
      <c r="BN138" s="3129"/>
      <c r="BO138" s="3129"/>
      <c r="BP138" s="3129"/>
      <c r="BQ138" s="3129"/>
      <c r="BR138" s="3129"/>
      <c r="BS138" s="3129"/>
      <c r="BT138" s="3129"/>
      <c r="BU138" s="3129"/>
      <c r="BV138" s="3129"/>
      <c r="BW138" s="3129"/>
      <c r="BX138" s="2564"/>
      <c r="BY138" s="3132"/>
      <c r="BZ138" s="3132"/>
      <c r="CA138" s="3132"/>
      <c r="CB138" s="3132"/>
      <c r="CC138" s="3132"/>
      <c r="CD138" s="3132"/>
      <c r="CE138" s="3132"/>
      <c r="CF138" s="3132"/>
      <c r="CG138" s="3132"/>
      <c r="CH138" s="3132"/>
      <c r="CI138" s="3132"/>
      <c r="CJ138" s="3132"/>
      <c r="CK138" s="3132"/>
      <c r="CL138" s="3132"/>
      <c r="CM138" s="3132"/>
      <c r="CN138" s="3132"/>
      <c r="CO138" s="3132"/>
      <c r="CP138" s="3132"/>
      <c r="CQ138" s="3132"/>
      <c r="CR138" s="3132"/>
      <c r="CS138" s="3132"/>
      <c r="CT138" s="3132"/>
      <c r="CU138" s="3132"/>
      <c r="CV138" s="3132"/>
      <c r="CW138" s="3132"/>
      <c r="CX138" s="2608"/>
      <c r="CY138" s="2608"/>
      <c r="CZ138" s="2608"/>
      <c r="DA138" s="2608"/>
      <c r="DB138" s="2608"/>
      <c r="DC138" s="2564"/>
      <c r="DD138" s="2564"/>
      <c r="DE138" s="2564"/>
      <c r="DF138" s="1350"/>
      <c r="DG138" s="1350"/>
      <c r="DH138" s="1350"/>
      <c r="DI138" s="1350"/>
      <c r="DJ138" s="1350"/>
      <c r="DK138" s="1350"/>
      <c r="DL138" s="1350"/>
      <c r="DM138" s="1350"/>
      <c r="DN138" s="1350"/>
      <c r="DO138" s="1350"/>
      <c r="DP138" s="1350"/>
      <c r="DQ138" s="1350"/>
      <c r="DR138" s="1350"/>
      <c r="DS138" s="1350"/>
      <c r="DT138" s="1350"/>
      <c r="DU138" s="1350"/>
      <c r="DV138" s="1350"/>
      <c r="DW138" s="1350"/>
      <c r="DX138" s="1349"/>
      <c r="DY138" s="1349"/>
      <c r="DZ138" s="1349"/>
      <c r="EA138" s="1349"/>
      <c r="EB138" s="1349"/>
      <c r="EC138" s="1349"/>
      <c r="ED138" s="1349"/>
      <c r="EE138" s="1349"/>
      <c r="EF138" s="1349"/>
      <c r="EG138" s="1349"/>
      <c r="EH138" s="1349"/>
      <c r="EI138" s="1349"/>
      <c r="EJ138" s="1349"/>
      <c r="EK138" s="1349"/>
      <c r="EL138" s="1349"/>
      <c r="EM138" s="1349"/>
      <c r="EN138" s="1349"/>
      <c r="EO138" s="1349"/>
      <c r="EP138" s="1349"/>
      <c r="EQ138" s="1349"/>
      <c r="ER138" s="1349"/>
      <c r="ES138" s="1349"/>
      <c r="ET138" s="1349"/>
      <c r="EU138" s="1349"/>
      <c r="EV138" s="1349"/>
      <c r="EW138" s="1349"/>
      <c r="EX138" s="1349"/>
      <c r="EY138" s="1349"/>
      <c r="EZ138" s="1349"/>
      <c r="FA138" s="1349"/>
      <c r="FB138" s="1349"/>
      <c r="FC138" s="1349"/>
      <c r="FD138" s="1349"/>
      <c r="FE138" s="1349"/>
      <c r="FF138" s="1349"/>
      <c r="FG138" s="1349"/>
      <c r="FH138" s="1349"/>
      <c r="FI138" s="1349"/>
      <c r="FJ138" s="1349"/>
      <c r="FK138" s="1349"/>
      <c r="FL138" s="1349"/>
      <c r="FM138" s="1349"/>
      <c r="FN138" s="1349"/>
      <c r="FO138" s="1349"/>
      <c r="FP138" s="1349"/>
      <c r="FQ138" s="1349"/>
      <c r="FR138" s="1349"/>
      <c r="FS138" s="1349"/>
      <c r="FT138" s="1349"/>
    </row>
    <row r="139" spans="1:193" ht="6.75" customHeight="1">
      <c r="A139" s="2564"/>
      <c r="B139" s="2564"/>
      <c r="C139" s="2564"/>
      <c r="D139" s="2564"/>
      <c r="E139" s="2564"/>
      <c r="F139" s="2564"/>
      <c r="G139" s="2564"/>
      <c r="H139" s="2566"/>
      <c r="I139" s="2564"/>
      <c r="J139" s="2564"/>
      <c r="K139" s="2564"/>
      <c r="L139" s="2564"/>
      <c r="M139" s="2564"/>
      <c r="N139" s="2564"/>
      <c r="O139" s="2564"/>
      <c r="P139" s="2564"/>
      <c r="Q139" s="2564"/>
      <c r="R139" s="2564"/>
      <c r="S139" s="2566"/>
      <c r="T139" s="2570"/>
      <c r="U139" s="2566"/>
      <c r="V139" s="2612"/>
      <c r="W139" s="2613"/>
      <c r="X139" s="2613"/>
      <c r="Y139" s="2613"/>
      <c r="Z139" s="2613"/>
      <c r="AA139" s="2613"/>
      <c r="AB139" s="2613"/>
      <c r="AC139" s="2613"/>
      <c r="AD139" s="2613"/>
      <c r="AE139" s="2613"/>
      <c r="AF139" s="2613"/>
      <c r="AG139" s="2567"/>
      <c r="AH139" s="2567"/>
      <c r="AI139" s="2567"/>
      <c r="AJ139" s="2611"/>
      <c r="AK139" s="2570"/>
      <c r="AL139" s="2566"/>
      <c r="AM139" s="2566"/>
      <c r="AN139" s="2614"/>
      <c r="AO139" s="2614"/>
      <c r="AP139" s="2614"/>
      <c r="AQ139" s="2614"/>
      <c r="AR139" s="2614"/>
      <c r="AS139" s="2614"/>
      <c r="AT139" s="2614"/>
      <c r="AU139" s="2614"/>
      <c r="AV139" s="2614"/>
      <c r="AW139" s="2606"/>
      <c r="AX139" s="2606"/>
      <c r="AY139" s="2615"/>
      <c r="AZ139" s="2615"/>
      <c r="BA139" s="2606"/>
      <c r="BB139" s="2606"/>
      <c r="BC139" s="2606"/>
      <c r="BD139" s="2606"/>
      <c r="BE139" s="2606"/>
      <c r="BF139" s="2606"/>
      <c r="BG139" s="2606"/>
      <c r="BH139" s="2606"/>
      <c r="BI139" s="2606"/>
      <c r="BJ139" s="2606"/>
      <c r="BK139" s="2606"/>
      <c r="BL139" s="2606"/>
      <c r="BM139" s="2606"/>
      <c r="BN139" s="2606"/>
      <c r="BO139" s="2606"/>
      <c r="BP139" s="2606"/>
      <c r="BQ139" s="2606"/>
      <c r="BR139" s="2606"/>
      <c r="BS139" s="2606"/>
      <c r="BT139" s="2606"/>
      <c r="BU139" s="2606"/>
      <c r="BV139" s="2606"/>
      <c r="BW139" s="2564"/>
      <c r="BX139" s="2615"/>
      <c r="BY139" s="2615"/>
      <c r="BZ139" s="2615"/>
      <c r="CA139" s="2615"/>
      <c r="CB139" s="2615"/>
      <c r="CC139" s="2615"/>
      <c r="CD139" s="2615"/>
      <c r="CE139" s="2615"/>
      <c r="CF139" s="2615"/>
      <c r="CG139" s="2615"/>
      <c r="CH139" s="2615"/>
      <c r="CI139" s="2615"/>
      <c r="CJ139" s="2606"/>
      <c r="CK139" s="2606"/>
      <c r="CL139" s="2606"/>
      <c r="CM139" s="2606"/>
      <c r="CN139" s="2606"/>
      <c r="CO139" s="2606"/>
      <c r="CP139" s="2606"/>
      <c r="CQ139" s="2606"/>
      <c r="CR139" s="2606"/>
      <c r="CS139" s="2606"/>
      <c r="CT139" s="2606"/>
      <c r="CU139" s="2606"/>
      <c r="CV139" s="2606"/>
      <c r="CW139" s="2606"/>
      <c r="CX139" s="2606"/>
      <c r="CY139" s="2606"/>
      <c r="CZ139" s="2615"/>
      <c r="DA139" s="2615"/>
      <c r="DB139" s="2615"/>
      <c r="DC139" s="2564"/>
      <c r="DD139" s="2564"/>
      <c r="DE139" s="2564"/>
      <c r="DF139" s="1350"/>
      <c r="DG139" s="1350"/>
      <c r="DH139" s="1350"/>
      <c r="DI139" s="1350"/>
      <c r="DJ139" s="1350"/>
      <c r="DK139" s="1350"/>
      <c r="DL139" s="1350"/>
      <c r="DM139" s="1350"/>
      <c r="DN139" s="1350"/>
      <c r="DO139" s="1350"/>
      <c r="DP139" s="1350"/>
      <c r="DQ139" s="1350"/>
      <c r="DR139" s="1350"/>
      <c r="DS139" s="1350"/>
      <c r="DT139" s="1350"/>
      <c r="DU139" s="1350"/>
      <c r="DV139" s="1350"/>
      <c r="DW139" s="1350"/>
      <c r="DX139" s="1349"/>
      <c r="DY139" s="1349"/>
      <c r="DZ139" s="1349"/>
      <c r="EA139" s="1349"/>
      <c r="EB139" s="1349"/>
      <c r="EC139" s="1349"/>
      <c r="ED139" s="1349"/>
      <c r="EE139" s="1349"/>
      <c r="EF139" s="1349"/>
      <c r="EG139" s="1349"/>
      <c r="EH139" s="1349"/>
      <c r="EI139" s="1349"/>
      <c r="EJ139" s="1349"/>
      <c r="EK139" s="1349"/>
      <c r="EL139" s="1349"/>
      <c r="EM139" s="1349"/>
      <c r="EN139" s="1349"/>
      <c r="EO139" s="1349"/>
      <c r="EP139" s="1349"/>
      <c r="EQ139" s="1349"/>
      <c r="ER139" s="1349"/>
      <c r="ES139" s="1349"/>
      <c r="ET139" s="1349"/>
      <c r="EU139" s="1349"/>
      <c r="EV139" s="1349"/>
      <c r="EW139" s="1349"/>
      <c r="EX139" s="1349"/>
      <c r="EY139" s="1349"/>
      <c r="EZ139" s="1349"/>
      <c r="FA139" s="1349"/>
      <c r="FB139" s="1349"/>
      <c r="FC139" s="1349"/>
      <c r="FD139" s="1349"/>
      <c r="FE139" s="1349"/>
      <c r="FF139" s="1349"/>
      <c r="FG139" s="1349"/>
      <c r="FH139" s="1349"/>
      <c r="FI139" s="1349"/>
      <c r="FJ139" s="1349"/>
      <c r="FK139" s="1349"/>
      <c r="FL139" s="1349"/>
      <c r="FM139" s="1349"/>
      <c r="FN139" s="1349"/>
      <c r="FO139" s="1349"/>
      <c r="FP139" s="1349"/>
      <c r="FQ139" s="1349"/>
      <c r="FR139" s="1349"/>
      <c r="FS139" s="1349"/>
      <c r="FT139" s="1349"/>
    </row>
    <row r="140" spans="1:193" ht="6.75" customHeight="1">
      <c r="A140" s="2564"/>
      <c r="B140" s="2564"/>
      <c r="C140" s="2564"/>
      <c r="D140" s="2564"/>
      <c r="E140" s="2564"/>
      <c r="F140" s="2564"/>
      <c r="G140" s="2564"/>
      <c r="H140" s="2566"/>
      <c r="I140" s="2564"/>
      <c r="J140" s="2564"/>
      <c r="K140" s="2564"/>
      <c r="L140" s="2564"/>
      <c r="M140" s="2564"/>
      <c r="N140" s="2564"/>
      <c r="O140" s="2564"/>
      <c r="P140" s="2564"/>
      <c r="Q140" s="2564"/>
      <c r="R140" s="2564"/>
      <c r="S140" s="2566"/>
      <c r="T140" s="2570"/>
      <c r="U140" s="2566"/>
      <c r="V140" s="3098" t="s">
        <v>4205</v>
      </c>
      <c r="W140" s="3099"/>
      <c r="X140" s="3099"/>
      <c r="Y140" s="3099"/>
      <c r="Z140" s="3099"/>
      <c r="AA140" s="3099"/>
      <c r="AB140" s="3099"/>
      <c r="AC140" s="3099"/>
      <c r="AD140" s="3099"/>
      <c r="AE140" s="3099"/>
      <c r="AF140" s="3099"/>
      <c r="AG140" s="2567"/>
      <c r="AH140" s="2567"/>
      <c r="AI140" s="2567"/>
      <c r="AJ140" s="2611"/>
      <c r="AK140" s="2570"/>
      <c r="AL140" s="2566"/>
      <c r="AM140" s="2566"/>
      <c r="AN140" s="2614"/>
      <c r="AO140" s="2614"/>
      <c r="AP140" s="2614"/>
      <c r="AQ140" s="2614"/>
      <c r="AR140" s="2614"/>
      <c r="AS140" s="2614"/>
      <c r="AT140" s="2614"/>
      <c r="AU140" s="2614"/>
      <c r="AV140" s="2614"/>
      <c r="AW140" s="2606"/>
      <c r="AX140" s="2606"/>
      <c r="AY140" s="2615"/>
      <c r="AZ140" s="2615"/>
      <c r="BA140" s="2606"/>
      <c r="BB140" s="2606"/>
      <c r="BC140" s="2606"/>
      <c r="BD140" s="3108" t="s">
        <v>333</v>
      </c>
      <c r="BE140" s="3108"/>
      <c r="BF140" s="3108"/>
      <c r="BG140" s="3108"/>
      <c r="BH140" s="3108"/>
      <c r="BI140" s="3108"/>
      <c r="BJ140" s="3108"/>
      <c r="BK140" s="3108"/>
      <c r="BL140" s="3108"/>
      <c r="BM140" s="3108"/>
      <c r="BN140" s="3108"/>
      <c r="BO140" s="3108"/>
      <c r="BP140" s="3108"/>
      <c r="BQ140" s="3108"/>
      <c r="BR140" s="3108"/>
      <c r="BS140" s="3108"/>
      <c r="BT140" s="3108"/>
      <c r="BU140" s="3108"/>
      <c r="BV140" s="3108"/>
      <c r="BW140" s="3109"/>
      <c r="BX140" s="3109"/>
      <c r="BY140" s="3109"/>
      <c r="BZ140" s="3109"/>
      <c r="CA140" s="3109"/>
      <c r="CB140" s="3109"/>
      <c r="CC140" s="3109"/>
      <c r="CD140" s="3109"/>
      <c r="CE140" s="3109"/>
      <c r="CF140" s="3109"/>
      <c r="CG140" s="3109"/>
      <c r="CH140" s="3109"/>
      <c r="CI140" s="3109"/>
      <c r="CJ140" s="3109"/>
      <c r="CK140" s="3109"/>
      <c r="CL140" s="3109"/>
      <c r="CM140" s="3109"/>
      <c r="CN140" s="3109"/>
      <c r="CO140" s="3109"/>
      <c r="CP140" s="3109"/>
      <c r="CQ140" s="3109"/>
      <c r="CR140" s="3109"/>
      <c r="CS140" s="3109"/>
      <c r="CT140" s="3109"/>
      <c r="CU140" s="3109"/>
      <c r="CV140" s="3109"/>
      <c r="CW140" s="3109"/>
      <c r="CX140" s="3109"/>
      <c r="CY140" s="3109"/>
      <c r="CZ140" s="3109"/>
      <c r="DA140" s="3109"/>
      <c r="DB140" s="3109"/>
      <c r="DC140" s="2564"/>
      <c r="DD140" s="2564"/>
      <c r="DE140" s="2564"/>
      <c r="DF140" s="1350"/>
      <c r="DG140" s="1350"/>
      <c r="DH140" s="1350"/>
      <c r="DI140" s="1350"/>
      <c r="DJ140" s="1350"/>
      <c r="DK140" s="1350"/>
      <c r="DL140" s="1350"/>
      <c r="DM140" s="1350"/>
      <c r="DN140" s="1350"/>
      <c r="DO140" s="1350"/>
      <c r="DP140" s="1350"/>
      <c r="DQ140" s="1350"/>
      <c r="DR140" s="1350"/>
      <c r="DS140" s="1350"/>
      <c r="DT140" s="1350"/>
      <c r="DU140" s="1350"/>
      <c r="DV140" s="1350"/>
      <c r="DW140" s="1350"/>
      <c r="DX140" s="1349"/>
      <c r="DY140" s="1349"/>
      <c r="DZ140" s="1349"/>
      <c r="EA140" s="1349"/>
      <c r="EB140" s="1349"/>
      <c r="EC140" s="1349"/>
      <c r="ED140" s="1349"/>
      <c r="EE140" s="1349"/>
      <c r="EF140" s="1349"/>
      <c r="EG140" s="1349"/>
      <c r="EH140" s="1349"/>
      <c r="EI140" s="1349"/>
      <c r="EJ140" s="1349"/>
      <c r="EK140" s="1349"/>
      <c r="EL140" s="1349"/>
      <c r="EM140" s="1349"/>
      <c r="EN140" s="1349"/>
      <c r="EO140" s="1349"/>
      <c r="EP140" s="1349"/>
      <c r="EQ140" s="1349"/>
      <c r="ER140" s="1349"/>
      <c r="ES140" s="1349"/>
      <c r="ET140" s="1349"/>
      <c r="EU140" s="1349"/>
      <c r="EV140" s="1349"/>
      <c r="EW140" s="1349"/>
      <c r="EX140" s="1349"/>
      <c r="EY140" s="1349"/>
      <c r="EZ140" s="1349"/>
      <c r="FA140" s="1349"/>
      <c r="FB140" s="1349"/>
      <c r="FC140" s="1349"/>
      <c r="FD140" s="1349"/>
      <c r="FE140" s="1349"/>
      <c r="FF140" s="1349"/>
      <c r="FG140" s="1349"/>
      <c r="FH140" s="1349"/>
      <c r="FI140" s="1349"/>
      <c r="FJ140" s="1349"/>
      <c r="FK140" s="1349"/>
      <c r="FL140" s="1349"/>
      <c r="FM140" s="1349"/>
      <c r="FN140" s="1349"/>
      <c r="FO140" s="1349"/>
      <c r="FP140" s="1349"/>
      <c r="FQ140" s="1349"/>
      <c r="FR140" s="1349"/>
      <c r="FS140" s="1349"/>
      <c r="FT140" s="1349"/>
    </row>
    <row r="141" spans="1:193" ht="6.75" customHeight="1">
      <c r="A141" s="2564"/>
      <c r="B141" s="2564"/>
      <c r="C141" s="2564"/>
      <c r="D141" s="2564"/>
      <c r="E141" s="2564"/>
      <c r="F141" s="2564"/>
      <c r="G141" s="2564"/>
      <c r="H141" s="2566"/>
      <c r="I141" s="2564"/>
      <c r="J141" s="2564"/>
      <c r="K141" s="2564"/>
      <c r="L141" s="2564"/>
      <c r="M141" s="2564"/>
      <c r="N141" s="2564"/>
      <c r="O141" s="2564"/>
      <c r="P141" s="2564"/>
      <c r="Q141" s="2564"/>
      <c r="R141" s="2564"/>
      <c r="S141" s="2566"/>
      <c r="T141" s="2570"/>
      <c r="U141" s="2566"/>
      <c r="V141" s="3099"/>
      <c r="W141" s="3099"/>
      <c r="X141" s="3099"/>
      <c r="Y141" s="3099"/>
      <c r="Z141" s="3099"/>
      <c r="AA141" s="3099"/>
      <c r="AB141" s="3099"/>
      <c r="AC141" s="3099"/>
      <c r="AD141" s="3099"/>
      <c r="AE141" s="3099"/>
      <c r="AF141" s="3099"/>
      <c r="AG141" s="2567"/>
      <c r="AH141" s="2567"/>
      <c r="AI141" s="2567"/>
      <c r="AJ141" s="2611"/>
      <c r="AK141" s="2570"/>
      <c r="AL141" s="2566"/>
      <c r="AM141" s="2566"/>
      <c r="AN141" s="2614"/>
      <c r="AO141" s="2614"/>
      <c r="AP141" s="2614"/>
      <c r="AQ141" s="2614"/>
      <c r="AR141" s="2614"/>
      <c r="AS141" s="2614"/>
      <c r="AT141" s="2614"/>
      <c r="AU141" s="2614"/>
      <c r="AV141" s="2614"/>
      <c r="AW141" s="2606"/>
      <c r="AX141" s="2606"/>
      <c r="AY141" s="2615"/>
      <c r="AZ141" s="2615"/>
      <c r="BA141" s="2606"/>
      <c r="BB141" s="2606"/>
      <c r="BC141" s="2606"/>
      <c r="BD141" s="3108"/>
      <c r="BE141" s="3108"/>
      <c r="BF141" s="3108"/>
      <c r="BG141" s="3108"/>
      <c r="BH141" s="3108"/>
      <c r="BI141" s="3108"/>
      <c r="BJ141" s="3108"/>
      <c r="BK141" s="3108"/>
      <c r="BL141" s="3108"/>
      <c r="BM141" s="3108"/>
      <c r="BN141" s="3108"/>
      <c r="BO141" s="3108"/>
      <c r="BP141" s="3108"/>
      <c r="BQ141" s="3108"/>
      <c r="BR141" s="3108"/>
      <c r="BS141" s="3108"/>
      <c r="BT141" s="3108"/>
      <c r="BU141" s="3108"/>
      <c r="BV141" s="3108"/>
      <c r="BW141" s="3109"/>
      <c r="BX141" s="3109"/>
      <c r="BY141" s="3109"/>
      <c r="BZ141" s="3109"/>
      <c r="CA141" s="3109"/>
      <c r="CB141" s="3109"/>
      <c r="CC141" s="3109"/>
      <c r="CD141" s="3109"/>
      <c r="CE141" s="3109"/>
      <c r="CF141" s="3109"/>
      <c r="CG141" s="3109"/>
      <c r="CH141" s="3109"/>
      <c r="CI141" s="3109"/>
      <c r="CJ141" s="3109"/>
      <c r="CK141" s="3109"/>
      <c r="CL141" s="3109"/>
      <c r="CM141" s="3109"/>
      <c r="CN141" s="3109"/>
      <c r="CO141" s="3109"/>
      <c r="CP141" s="3109"/>
      <c r="CQ141" s="3109"/>
      <c r="CR141" s="3109"/>
      <c r="CS141" s="3109"/>
      <c r="CT141" s="3109"/>
      <c r="CU141" s="3109"/>
      <c r="CV141" s="3109"/>
      <c r="CW141" s="3109"/>
      <c r="CX141" s="3109"/>
      <c r="CY141" s="3109"/>
      <c r="CZ141" s="3109"/>
      <c r="DA141" s="3109"/>
      <c r="DB141" s="3109"/>
      <c r="DC141" s="2564"/>
      <c r="DD141" s="2564"/>
      <c r="DE141" s="2564"/>
      <c r="DF141" s="1350"/>
      <c r="DG141" s="1350"/>
      <c r="DH141" s="1350"/>
      <c r="DI141" s="1350"/>
      <c r="DJ141" s="1350"/>
      <c r="DK141" s="1350"/>
      <c r="DL141" s="1350"/>
      <c r="DM141" s="1350"/>
      <c r="DN141" s="1350"/>
      <c r="DO141" s="1350"/>
      <c r="DP141" s="1350"/>
      <c r="DQ141" s="1350"/>
      <c r="DR141" s="1350"/>
      <c r="DS141" s="1350"/>
      <c r="DT141" s="1350"/>
      <c r="DU141" s="1350"/>
      <c r="DV141" s="1350"/>
      <c r="DW141" s="1350"/>
      <c r="DX141" s="1349"/>
      <c r="DY141" s="1349"/>
      <c r="DZ141" s="1349"/>
      <c r="EA141" s="1349"/>
      <c r="EB141" s="1349"/>
      <c r="EC141" s="1349"/>
      <c r="ED141" s="1349"/>
      <c r="EE141" s="1349"/>
      <c r="EF141" s="1349"/>
      <c r="EG141" s="1349"/>
      <c r="EH141" s="1349"/>
      <c r="EI141" s="1349"/>
      <c r="EJ141" s="1349"/>
      <c r="EK141" s="1349"/>
      <c r="EL141" s="1349"/>
      <c r="EM141" s="1349"/>
      <c r="EN141" s="1349"/>
      <c r="EO141" s="1349"/>
      <c r="EP141" s="1349"/>
      <c r="EQ141" s="1349"/>
      <c r="ER141" s="1349"/>
      <c r="ES141" s="1349"/>
      <c r="ET141" s="1349"/>
      <c r="EU141" s="1349"/>
      <c r="EV141" s="1349"/>
      <c r="EW141" s="1349"/>
      <c r="EX141" s="1349"/>
      <c r="EY141" s="1349"/>
      <c r="EZ141" s="1349"/>
      <c r="FA141" s="1349"/>
      <c r="FB141" s="1349"/>
      <c r="FC141" s="1349"/>
      <c r="FD141" s="1349"/>
      <c r="FE141" s="1349"/>
      <c r="FF141" s="1349"/>
      <c r="FG141" s="1349"/>
      <c r="FH141" s="1349"/>
      <c r="FI141" s="1349"/>
      <c r="FJ141" s="1349"/>
      <c r="FK141" s="1349"/>
      <c r="FL141" s="1349"/>
      <c r="FM141" s="1349"/>
      <c r="FN141" s="1349"/>
      <c r="FO141" s="1349"/>
      <c r="FP141" s="1349"/>
      <c r="FQ141" s="1349"/>
      <c r="FR141" s="1349"/>
      <c r="FS141" s="1349"/>
      <c r="FT141" s="1349"/>
    </row>
    <row r="142" spans="1:193" ht="6.75" customHeight="1">
      <c r="A142" s="2564"/>
      <c r="B142" s="2564"/>
      <c r="C142" s="2564"/>
      <c r="D142" s="2564"/>
      <c r="E142" s="2564"/>
      <c r="F142" s="2564"/>
      <c r="G142" s="2564"/>
      <c r="H142" s="2566"/>
      <c r="I142" s="2564"/>
      <c r="J142" s="2564"/>
      <c r="K142" s="2564"/>
      <c r="L142" s="2564"/>
      <c r="M142" s="2564"/>
      <c r="N142" s="2564"/>
      <c r="O142" s="2564"/>
      <c r="P142" s="2564"/>
      <c r="Q142" s="2564"/>
      <c r="R142" s="2564"/>
      <c r="S142" s="2566"/>
      <c r="T142" s="2570"/>
      <c r="U142" s="2566"/>
      <c r="V142" s="3099"/>
      <c r="W142" s="3099"/>
      <c r="X142" s="3099"/>
      <c r="Y142" s="3099"/>
      <c r="Z142" s="3099"/>
      <c r="AA142" s="3099"/>
      <c r="AB142" s="3099"/>
      <c r="AC142" s="3099"/>
      <c r="AD142" s="3099"/>
      <c r="AE142" s="3099"/>
      <c r="AF142" s="3099"/>
      <c r="AG142" s="2601"/>
      <c r="AH142" s="2601"/>
      <c r="AI142" s="2601"/>
      <c r="AJ142" s="2611"/>
      <c r="AK142" s="2570"/>
      <c r="AL142" s="2566"/>
      <c r="AM142" s="2566"/>
      <c r="AN142" s="2565"/>
      <c r="AO142" s="2565"/>
      <c r="AP142" s="2565"/>
      <c r="AQ142" s="2565"/>
      <c r="AR142" s="2565"/>
      <c r="AS142" s="2565"/>
      <c r="AT142" s="2565"/>
      <c r="AU142" s="2565"/>
      <c r="AV142" s="2565"/>
      <c r="AW142" s="2566"/>
      <c r="AX142" s="2566"/>
      <c r="AY142" s="2566"/>
      <c r="AZ142" s="2566"/>
      <c r="BA142" s="2566"/>
      <c r="BB142" s="2566"/>
      <c r="BC142" s="2566"/>
      <c r="BD142" s="2565"/>
      <c r="BE142" s="2565"/>
      <c r="BF142" s="2565"/>
      <c r="BG142" s="2565"/>
      <c r="BH142" s="2565"/>
      <c r="BI142" s="2565"/>
      <c r="BJ142" s="2566"/>
      <c r="BK142" s="2565"/>
      <c r="BL142" s="2565"/>
      <c r="BM142" s="2565"/>
      <c r="BN142" s="2565"/>
      <c r="BO142" s="2565"/>
      <c r="BP142" s="2565"/>
      <c r="BQ142" s="2565"/>
      <c r="BR142" s="2565"/>
      <c r="BS142" s="2565"/>
      <c r="BT142" s="2565"/>
      <c r="BU142" s="2565"/>
      <c r="BV142" s="2565"/>
      <c r="BW142" s="2565"/>
      <c r="BX142" s="2566"/>
      <c r="BY142" s="2566"/>
      <c r="BZ142" s="2566"/>
      <c r="CA142" s="2566"/>
      <c r="CB142" s="2565"/>
      <c r="CC142" s="2565"/>
      <c r="CD142" s="2565"/>
      <c r="CE142" s="2565"/>
      <c r="CF142" s="2565"/>
      <c r="CG142" s="2565"/>
      <c r="CH142" s="2565"/>
      <c r="CI142" s="2565"/>
      <c r="CJ142" s="2565"/>
      <c r="CK142" s="2565"/>
      <c r="CL142" s="2565"/>
      <c r="CM142" s="2566"/>
      <c r="CN142" s="2566"/>
      <c r="CO142" s="2565"/>
      <c r="CP142" s="2565"/>
      <c r="CQ142" s="2565"/>
      <c r="CR142" s="2565"/>
      <c r="CS142" s="2565"/>
      <c r="CT142" s="2565"/>
      <c r="CU142" s="2565"/>
      <c r="CV142" s="2565"/>
      <c r="CW142" s="2565"/>
      <c r="CX142" s="2565"/>
      <c r="CY142" s="2565"/>
      <c r="CZ142" s="2565"/>
      <c r="DA142" s="2564"/>
      <c r="DB142" s="2564"/>
      <c r="DC142" s="2564"/>
      <c r="DD142" s="2564"/>
      <c r="DE142" s="2564"/>
      <c r="DF142" s="1350"/>
      <c r="DG142" s="1350"/>
      <c r="DH142" s="1350"/>
      <c r="DI142" s="1350"/>
      <c r="DJ142" s="1350"/>
      <c r="DK142" s="1350"/>
      <c r="DL142" s="1350"/>
      <c r="DM142" s="1350"/>
      <c r="DN142" s="1350"/>
      <c r="DO142" s="1350"/>
      <c r="DP142" s="1350"/>
      <c r="DQ142" s="1350"/>
      <c r="DR142" s="1350"/>
      <c r="DS142" s="1350"/>
      <c r="DT142" s="1350"/>
      <c r="DU142" s="1350"/>
      <c r="DV142" s="1350"/>
      <c r="DW142" s="1350"/>
      <c r="DX142" s="1349"/>
      <c r="DY142" s="1349"/>
      <c r="DZ142" s="1349"/>
      <c r="EA142" s="1349"/>
      <c r="EB142" s="1349"/>
      <c r="EC142" s="1349"/>
      <c r="ED142" s="1349"/>
      <c r="EE142" s="1349"/>
      <c r="EF142" s="1349"/>
      <c r="EG142" s="1349"/>
      <c r="EH142" s="1349"/>
      <c r="EI142" s="1349"/>
      <c r="EJ142" s="1349"/>
      <c r="EK142" s="1349"/>
      <c r="EL142" s="1349"/>
      <c r="EM142" s="1349"/>
      <c r="EN142" s="1349"/>
      <c r="EO142" s="1349"/>
      <c r="EP142" s="1349"/>
      <c r="EQ142" s="1349"/>
      <c r="ER142" s="1349"/>
      <c r="ES142" s="1349"/>
      <c r="ET142" s="1349"/>
      <c r="EU142" s="1349"/>
      <c r="EV142" s="1349"/>
      <c r="EW142" s="1349"/>
      <c r="EX142" s="1349"/>
      <c r="EY142" s="1349"/>
      <c r="EZ142" s="1349"/>
      <c r="FA142" s="1349"/>
      <c r="FB142" s="1349"/>
      <c r="FC142" s="1349"/>
      <c r="FD142" s="1349"/>
      <c r="FE142" s="1349"/>
      <c r="FF142" s="1349"/>
      <c r="FG142" s="1349"/>
      <c r="FH142" s="1349"/>
      <c r="FI142" s="1349"/>
      <c r="FJ142" s="1349"/>
      <c r="FK142" s="1349"/>
      <c r="FL142" s="1349"/>
      <c r="FM142" s="1349"/>
      <c r="FN142" s="1349"/>
      <c r="FO142" s="1349"/>
      <c r="FP142" s="1349"/>
      <c r="FQ142" s="1349"/>
      <c r="FR142" s="1349"/>
      <c r="FS142" s="1349"/>
      <c r="FT142" s="1349"/>
    </row>
    <row r="143" spans="1:193" ht="6.75" customHeight="1">
      <c r="A143" s="2564"/>
      <c r="B143" s="2564"/>
      <c r="C143" s="2564"/>
      <c r="D143" s="2564"/>
      <c r="E143" s="2564"/>
      <c r="F143" s="2564"/>
      <c r="G143" s="2564"/>
      <c r="H143" s="2566"/>
      <c r="I143" s="2564"/>
      <c r="J143" s="2564"/>
      <c r="K143" s="2564"/>
      <c r="L143" s="2564"/>
      <c r="M143" s="2564"/>
      <c r="N143" s="2564"/>
      <c r="O143" s="2564"/>
      <c r="P143" s="2564"/>
      <c r="Q143" s="2564"/>
      <c r="R143" s="2564"/>
      <c r="S143" s="2566"/>
      <c r="T143" s="2570"/>
      <c r="U143" s="2566"/>
      <c r="V143" s="2566"/>
      <c r="W143" s="2564"/>
      <c r="X143" s="2564"/>
      <c r="Y143" s="2564"/>
      <c r="Z143" s="2564"/>
      <c r="AA143" s="2564"/>
      <c r="AB143" s="2564"/>
      <c r="AC143" s="2564"/>
      <c r="AD143" s="2564"/>
      <c r="AE143" s="2564"/>
      <c r="AF143" s="2564"/>
      <c r="AG143" s="2601"/>
      <c r="AH143" s="2601"/>
      <c r="AI143" s="2601"/>
      <c r="AJ143" s="2611"/>
      <c r="AK143" s="2570"/>
      <c r="AL143" s="2566"/>
      <c r="AM143" s="2565"/>
      <c r="AN143" s="3122" t="s">
        <v>249</v>
      </c>
      <c r="AO143" s="3122"/>
      <c r="AP143" s="3122"/>
      <c r="AQ143" s="3122"/>
      <c r="AR143" s="3122"/>
      <c r="AS143" s="3122"/>
      <c r="AT143" s="3122"/>
      <c r="AU143" s="3122"/>
      <c r="AV143" s="3122"/>
      <c r="AW143" s="3122"/>
      <c r="AX143" s="3122"/>
      <c r="AY143" s="3122"/>
      <c r="AZ143" s="3122"/>
      <c r="BA143" s="3122"/>
      <c r="BB143" s="3122"/>
      <c r="BC143" s="3122"/>
      <c r="BD143" s="3109"/>
      <c r="BE143" s="3109"/>
      <c r="BF143" s="3109"/>
      <c r="BG143" s="3109"/>
      <c r="BH143" s="2565"/>
      <c r="BI143" s="2565"/>
      <c r="BJ143" s="2566"/>
      <c r="BK143" s="2565"/>
      <c r="BL143" s="2565"/>
      <c r="BM143" s="2565"/>
      <c r="BN143" s="2565"/>
      <c r="BO143" s="2565"/>
      <c r="BP143" s="2565"/>
      <c r="BQ143" s="2565"/>
      <c r="BR143" s="2565"/>
      <c r="BS143" s="2565"/>
      <c r="BT143" s="2565"/>
      <c r="BU143" s="2565"/>
      <c r="BV143" s="2565"/>
      <c r="BW143" s="2565"/>
      <c r="BX143" s="2566"/>
      <c r="BY143" s="2566"/>
      <c r="BZ143" s="2566"/>
      <c r="CA143" s="2566"/>
      <c r="CB143" s="2565"/>
      <c r="CC143" s="2565"/>
      <c r="CD143" s="2565"/>
      <c r="CE143" s="2565"/>
      <c r="CF143" s="2565"/>
      <c r="CG143" s="2565"/>
      <c r="CH143" s="2565"/>
      <c r="CI143" s="2565"/>
      <c r="CJ143" s="2565"/>
      <c r="CK143" s="2565"/>
      <c r="CL143" s="2565"/>
      <c r="CM143" s="2566"/>
      <c r="CN143" s="2566"/>
      <c r="CO143" s="2565"/>
      <c r="CP143" s="2565"/>
      <c r="CQ143" s="2565"/>
      <c r="CR143" s="2565"/>
      <c r="CS143" s="2565"/>
      <c r="CT143" s="2565"/>
      <c r="CU143" s="2565"/>
      <c r="CV143" s="2565"/>
      <c r="CW143" s="2565"/>
      <c r="CX143" s="2565"/>
      <c r="CY143" s="2565"/>
      <c r="CZ143" s="2565"/>
      <c r="DA143" s="2564"/>
      <c r="DB143" s="2564"/>
      <c r="DC143" s="2564"/>
      <c r="DD143" s="2564"/>
      <c r="DE143" s="2564"/>
      <c r="DF143" s="1350"/>
      <c r="DG143" s="1350"/>
      <c r="DH143" s="1350"/>
      <c r="DI143" s="1350"/>
      <c r="DJ143" s="1350"/>
      <c r="DK143" s="1350"/>
      <c r="DL143" s="1350"/>
      <c r="DM143" s="1350"/>
      <c r="DN143" s="1350"/>
      <c r="DO143" s="1350"/>
      <c r="DP143" s="1350"/>
      <c r="DQ143" s="1350"/>
      <c r="DR143" s="1350"/>
      <c r="DS143" s="1350"/>
      <c r="DT143" s="1350"/>
      <c r="DU143" s="1350"/>
      <c r="DV143" s="1350"/>
      <c r="DW143" s="1350"/>
      <c r="DX143" s="1349"/>
      <c r="DY143" s="1349"/>
      <c r="DZ143" s="1349"/>
      <c r="EA143" s="1349"/>
      <c r="EB143" s="1349"/>
      <c r="EC143" s="1349"/>
      <c r="ED143" s="1349"/>
      <c r="EE143" s="1349"/>
      <c r="EF143" s="1349"/>
      <c r="EG143" s="1349"/>
      <c r="EH143" s="1349"/>
      <c r="EI143" s="1349"/>
      <c r="EJ143" s="1349"/>
      <c r="EK143" s="1349"/>
      <c r="EL143" s="1349"/>
      <c r="EM143" s="1349"/>
      <c r="EN143" s="1349"/>
      <c r="EO143" s="1349"/>
      <c r="EP143" s="1349"/>
      <c r="EQ143" s="1349"/>
      <c r="ER143" s="1349"/>
      <c r="ES143" s="1349"/>
      <c r="ET143" s="1349"/>
      <c r="EU143" s="1349"/>
      <c r="EV143" s="1349"/>
      <c r="EW143" s="1349"/>
      <c r="EX143" s="1349"/>
      <c r="EY143" s="1349"/>
      <c r="EZ143" s="1349"/>
      <c r="FA143" s="1349"/>
      <c r="FB143" s="1349"/>
      <c r="FC143" s="1349"/>
      <c r="FD143" s="1349"/>
      <c r="FE143" s="1349"/>
      <c r="FF143" s="1349"/>
      <c r="FG143" s="1349"/>
      <c r="FH143" s="1349"/>
      <c r="FI143" s="1349"/>
      <c r="FJ143" s="1349"/>
      <c r="FK143" s="1349"/>
      <c r="FL143" s="1349"/>
      <c r="FM143" s="1349"/>
      <c r="FN143" s="1349"/>
      <c r="FO143" s="1349"/>
      <c r="FP143" s="1349"/>
      <c r="FQ143" s="1349"/>
      <c r="FR143" s="1349"/>
      <c r="FS143" s="1349"/>
      <c r="FT143" s="1349"/>
    </row>
    <row r="144" spans="1:193" ht="6.75" customHeight="1">
      <c r="A144" s="2564"/>
      <c r="B144" s="2564"/>
      <c r="C144" s="2564"/>
      <c r="D144" s="2564"/>
      <c r="E144" s="2564"/>
      <c r="F144" s="2564"/>
      <c r="G144" s="2564"/>
      <c r="H144" s="2566"/>
      <c r="I144" s="2564"/>
      <c r="J144" s="2564"/>
      <c r="K144" s="2564"/>
      <c r="L144" s="2564"/>
      <c r="M144" s="2564"/>
      <c r="N144" s="2564"/>
      <c r="O144" s="2564"/>
      <c r="P144" s="2564"/>
      <c r="Q144" s="2564"/>
      <c r="R144" s="2564"/>
      <c r="S144" s="2566"/>
      <c r="T144" s="2570"/>
      <c r="U144" s="2566"/>
      <c r="V144" s="2566"/>
      <c r="W144" s="2564"/>
      <c r="X144" s="2564"/>
      <c r="Y144" s="2564"/>
      <c r="Z144" s="2564"/>
      <c r="AA144" s="2564"/>
      <c r="AB144" s="2564"/>
      <c r="AC144" s="2564"/>
      <c r="AD144" s="2564"/>
      <c r="AE144" s="2564"/>
      <c r="AF144" s="2564"/>
      <c r="AG144" s="2601"/>
      <c r="AH144" s="2601"/>
      <c r="AI144" s="2601"/>
      <c r="AJ144" s="2611"/>
      <c r="AK144" s="2571"/>
      <c r="AL144" s="2569"/>
      <c r="AM144" s="2565"/>
      <c r="AN144" s="3122"/>
      <c r="AO144" s="3122"/>
      <c r="AP144" s="3122"/>
      <c r="AQ144" s="3122"/>
      <c r="AR144" s="3122"/>
      <c r="AS144" s="3122"/>
      <c r="AT144" s="3122"/>
      <c r="AU144" s="3122"/>
      <c r="AV144" s="3122"/>
      <c r="AW144" s="3122"/>
      <c r="AX144" s="3122"/>
      <c r="AY144" s="3122"/>
      <c r="AZ144" s="3122"/>
      <c r="BA144" s="3122"/>
      <c r="BB144" s="3122"/>
      <c r="BC144" s="3122"/>
      <c r="BD144" s="3109"/>
      <c r="BE144" s="3109"/>
      <c r="BF144" s="3109"/>
      <c r="BG144" s="3109"/>
      <c r="BH144" s="2565"/>
      <c r="BI144" s="2565"/>
      <c r="BJ144" s="2566"/>
      <c r="BK144" s="2565"/>
      <c r="BL144" s="2565"/>
      <c r="BM144" s="2565"/>
      <c r="BN144" s="2565"/>
      <c r="BO144" s="2565"/>
      <c r="BP144" s="2565"/>
      <c r="BQ144" s="2565"/>
      <c r="BR144" s="2565"/>
      <c r="BS144" s="2565"/>
      <c r="BT144" s="2565"/>
      <c r="BU144" s="2565"/>
      <c r="BV144" s="2565"/>
      <c r="BW144" s="2565"/>
      <c r="BX144" s="2566"/>
      <c r="BY144" s="2566"/>
      <c r="BZ144" s="2566"/>
      <c r="CA144" s="2566"/>
      <c r="CB144" s="2565"/>
      <c r="CC144" s="2565"/>
      <c r="CD144" s="2565"/>
      <c r="CE144" s="2565"/>
      <c r="CF144" s="2565"/>
      <c r="CG144" s="2565"/>
      <c r="CH144" s="2565"/>
      <c r="CI144" s="2565"/>
      <c r="CJ144" s="2565"/>
      <c r="CK144" s="2565"/>
      <c r="CL144" s="2565"/>
      <c r="CM144" s="2566"/>
      <c r="CN144" s="2566"/>
      <c r="CO144" s="2565"/>
      <c r="CP144" s="2565"/>
      <c r="CQ144" s="2565"/>
      <c r="CR144" s="2565"/>
      <c r="CS144" s="2565"/>
      <c r="CT144" s="2565"/>
      <c r="CU144" s="2565"/>
      <c r="CV144" s="2565"/>
      <c r="CW144" s="2565"/>
      <c r="CX144" s="2565"/>
      <c r="CY144" s="2565"/>
      <c r="CZ144" s="2565"/>
      <c r="DA144" s="2564"/>
      <c r="DB144" s="2564"/>
      <c r="DC144" s="2564"/>
      <c r="DD144" s="2564"/>
      <c r="DE144" s="2564"/>
      <c r="DF144" s="1350"/>
      <c r="DG144" s="1350"/>
      <c r="DH144" s="1350"/>
      <c r="DI144" s="1350"/>
      <c r="DJ144" s="1350"/>
      <c r="DK144" s="1350"/>
      <c r="DL144" s="1350"/>
      <c r="DM144" s="1350"/>
      <c r="DN144" s="1350"/>
      <c r="DO144" s="1350"/>
      <c r="DP144" s="1350"/>
      <c r="DQ144" s="1350"/>
      <c r="DR144" s="1350"/>
      <c r="DS144" s="1350"/>
      <c r="DT144" s="1350"/>
      <c r="DU144" s="1350"/>
      <c r="DV144" s="1350"/>
      <c r="DW144" s="1350"/>
      <c r="DX144" s="1349"/>
      <c r="DY144" s="1349"/>
      <c r="DZ144" s="1349"/>
      <c r="EA144" s="1349"/>
      <c r="EB144" s="1349"/>
      <c r="EC144" s="1349"/>
      <c r="ED144" s="1349"/>
      <c r="EE144" s="1349"/>
      <c r="EF144" s="1349"/>
      <c r="EG144" s="1349"/>
      <c r="EH144" s="1349"/>
      <c r="EI144" s="1349"/>
      <c r="EJ144" s="1349"/>
      <c r="EK144" s="1349"/>
      <c r="EL144" s="1349"/>
      <c r="EM144" s="1349"/>
      <c r="EN144" s="1349"/>
      <c r="EO144" s="1349"/>
      <c r="EP144" s="1349"/>
      <c r="EQ144" s="1349"/>
      <c r="ER144" s="1349"/>
      <c r="ES144" s="1349"/>
      <c r="ET144" s="1349"/>
      <c r="EU144" s="1349"/>
      <c r="EV144" s="1349"/>
      <c r="EW144" s="1349"/>
      <c r="EX144" s="1349"/>
      <c r="EY144" s="1349"/>
      <c r="EZ144" s="1349"/>
      <c r="FA144" s="1349"/>
      <c r="FB144" s="1349"/>
      <c r="FC144" s="1349"/>
      <c r="FD144" s="1349"/>
      <c r="FE144" s="1349"/>
      <c r="FF144" s="1349"/>
      <c r="FG144" s="1349"/>
      <c r="FH144" s="1349"/>
      <c r="FI144" s="1349"/>
      <c r="FJ144" s="1349"/>
      <c r="FK144" s="1349"/>
      <c r="FL144" s="1349"/>
      <c r="FM144" s="1349"/>
      <c r="FN144" s="1349"/>
      <c r="FO144" s="1349"/>
      <c r="FP144" s="1349"/>
      <c r="FQ144" s="1349"/>
      <c r="FR144" s="1349"/>
      <c r="FS144" s="1349"/>
      <c r="FT144" s="1349"/>
    </row>
    <row r="145" spans="1:176" ht="6.75" customHeight="1">
      <c r="A145" s="2564"/>
      <c r="B145" s="2564"/>
      <c r="C145" s="2564"/>
      <c r="D145" s="2564"/>
      <c r="E145" s="2564"/>
      <c r="F145" s="2564"/>
      <c r="G145" s="2564"/>
      <c r="H145" s="2566"/>
      <c r="I145" s="2564"/>
      <c r="J145" s="2564"/>
      <c r="K145" s="2564"/>
      <c r="L145" s="2564"/>
      <c r="M145" s="2564"/>
      <c r="N145" s="2564"/>
      <c r="O145" s="2564"/>
      <c r="P145" s="2564"/>
      <c r="Q145" s="2564"/>
      <c r="R145" s="2564"/>
      <c r="S145" s="2566"/>
      <c r="T145" s="2570"/>
      <c r="U145" s="2566"/>
      <c r="V145" s="2566"/>
      <c r="W145" s="2616"/>
      <c r="X145" s="2617"/>
      <c r="Y145" s="2617"/>
      <c r="Z145" s="2617"/>
      <c r="AA145" s="2617"/>
      <c r="AB145" s="2617"/>
      <c r="AC145" s="2617"/>
      <c r="AD145" s="2617"/>
      <c r="AE145" s="2617"/>
      <c r="AF145" s="2617"/>
      <c r="AG145" s="2566"/>
      <c r="AH145" s="2566"/>
      <c r="AI145" s="2566"/>
      <c r="AJ145" s="2618"/>
      <c r="AK145" s="2602"/>
      <c r="AL145" s="2602"/>
      <c r="AM145" s="2602"/>
      <c r="AN145" s="2609"/>
      <c r="AO145" s="2609"/>
      <c r="AP145" s="2609"/>
      <c r="AQ145" s="2609"/>
      <c r="AR145" s="2609"/>
      <c r="AS145" s="2609"/>
      <c r="AT145" s="2609"/>
      <c r="AU145" s="2609"/>
      <c r="AV145" s="2602"/>
      <c r="AW145" s="2602"/>
      <c r="AX145" s="2602"/>
      <c r="AY145" s="2602"/>
      <c r="AZ145" s="2602"/>
      <c r="BA145" s="2602"/>
      <c r="BB145" s="2566"/>
      <c r="BC145" s="2566"/>
      <c r="BD145" s="2565"/>
      <c r="BE145" s="2565"/>
      <c r="BF145" s="2565"/>
      <c r="BG145" s="2565"/>
      <c r="BH145" s="2565"/>
      <c r="BI145" s="2565"/>
      <c r="BJ145" s="2565"/>
      <c r="BK145" s="2565"/>
      <c r="BL145" s="2609"/>
      <c r="BM145" s="2609"/>
      <c r="BN145" s="2609"/>
      <c r="BO145" s="2609"/>
      <c r="BP145" s="2609"/>
      <c r="BQ145" s="2609"/>
      <c r="BR145" s="2609"/>
      <c r="BS145" s="2609"/>
      <c r="BT145" s="2565"/>
      <c r="BU145" s="2565"/>
      <c r="BV145" s="2565"/>
      <c r="BW145" s="2565"/>
      <c r="BX145" s="2565"/>
      <c r="BY145" s="2565"/>
      <c r="BZ145" s="2565"/>
      <c r="CA145" s="2565"/>
      <c r="CB145" s="2565"/>
      <c r="CC145" s="2565"/>
      <c r="CD145" s="2565"/>
      <c r="CE145" s="2565"/>
      <c r="CF145" s="2565"/>
      <c r="CG145" s="2565"/>
      <c r="CH145" s="2565"/>
      <c r="CI145" s="2565"/>
      <c r="CJ145" s="2565"/>
      <c r="CK145" s="2565"/>
      <c r="CL145" s="2565"/>
      <c r="CM145" s="2565"/>
      <c r="CN145" s="2565"/>
      <c r="CO145" s="2565"/>
      <c r="CP145" s="2565"/>
      <c r="CQ145" s="2565"/>
      <c r="CR145" s="2565"/>
      <c r="CS145" s="2565"/>
      <c r="CT145" s="2565"/>
      <c r="CU145" s="2565"/>
      <c r="CV145" s="2565"/>
      <c r="CW145" s="2565"/>
      <c r="CX145" s="2565"/>
      <c r="CY145" s="2565"/>
      <c r="CZ145" s="2565"/>
      <c r="DA145" s="2564"/>
      <c r="DB145" s="2564"/>
      <c r="DC145" s="2564"/>
      <c r="DD145" s="2564"/>
      <c r="DE145" s="2564"/>
      <c r="DF145" s="1349"/>
      <c r="DG145" s="1349"/>
      <c r="DH145" s="1349"/>
      <c r="DI145" s="1349"/>
      <c r="DJ145" s="1349"/>
      <c r="DK145" s="1349"/>
      <c r="DL145" s="1349"/>
      <c r="DM145" s="1349"/>
      <c r="DN145" s="1349"/>
      <c r="DO145" s="1349"/>
      <c r="DP145" s="1349"/>
      <c r="DQ145" s="1349"/>
      <c r="DR145" s="1349"/>
      <c r="DS145" s="1349"/>
      <c r="DT145" s="1349"/>
      <c r="DU145" s="1349"/>
      <c r="DV145" s="1349"/>
      <c r="DW145" s="1349"/>
      <c r="DX145" s="1349"/>
      <c r="DY145" s="1349"/>
      <c r="DZ145" s="1349"/>
      <c r="EA145" s="1349"/>
      <c r="EB145" s="1349"/>
      <c r="EC145" s="1349"/>
      <c r="ED145" s="1349"/>
      <c r="EE145" s="1349"/>
      <c r="EF145" s="1349"/>
      <c r="EG145" s="1349"/>
      <c r="EH145" s="1349"/>
      <c r="EI145" s="1349"/>
      <c r="EJ145" s="1349"/>
      <c r="EK145" s="1349"/>
      <c r="EL145" s="1349"/>
      <c r="EM145" s="1349"/>
      <c r="EN145" s="1349"/>
      <c r="EO145" s="1349"/>
      <c r="EP145" s="1349"/>
      <c r="EQ145" s="1349"/>
      <c r="ER145" s="1349"/>
      <c r="ES145" s="1349"/>
      <c r="ET145" s="1349"/>
      <c r="EU145" s="1349"/>
      <c r="EV145" s="1349"/>
      <c r="EW145" s="1349"/>
    </row>
    <row r="146" spans="1:176" ht="6.75" customHeight="1">
      <c r="A146" s="2564"/>
      <c r="B146" s="2564"/>
      <c r="C146" s="2564"/>
      <c r="D146" s="2564"/>
      <c r="E146" s="2564"/>
      <c r="F146" s="2564"/>
      <c r="G146" s="2564"/>
      <c r="H146" s="2566"/>
      <c r="I146" s="2564"/>
      <c r="J146" s="2564"/>
      <c r="K146" s="2564"/>
      <c r="L146" s="2564"/>
      <c r="M146" s="2564"/>
      <c r="N146" s="2564"/>
      <c r="O146" s="2564"/>
      <c r="P146" s="2564"/>
      <c r="Q146" s="2564"/>
      <c r="R146" s="2564"/>
      <c r="S146" s="2566"/>
      <c r="T146" s="2570"/>
      <c r="U146" s="2566"/>
      <c r="V146" s="2566"/>
      <c r="W146" s="2617"/>
      <c r="X146" s="2617"/>
      <c r="Y146" s="2617"/>
      <c r="Z146" s="2617"/>
      <c r="AA146" s="2617"/>
      <c r="AB146" s="2617"/>
      <c r="AC146" s="2617"/>
      <c r="AD146" s="2617"/>
      <c r="AE146" s="2617"/>
      <c r="AF146" s="2617"/>
      <c r="AG146" s="2566"/>
      <c r="AH146" s="2566"/>
      <c r="AI146" s="2566"/>
      <c r="AJ146" s="2611"/>
      <c r="AK146" s="2570"/>
      <c r="AL146" s="2605"/>
      <c r="AM146" s="2566"/>
      <c r="AN146" s="3123" t="s">
        <v>248</v>
      </c>
      <c r="AO146" s="3123"/>
      <c r="AP146" s="3123"/>
      <c r="AQ146" s="3123"/>
      <c r="AR146" s="3123"/>
      <c r="AS146" s="3123"/>
      <c r="AT146" s="3123"/>
      <c r="AU146" s="3123"/>
      <c r="AV146" s="3124"/>
      <c r="AW146" s="3124"/>
      <c r="AX146" s="2606"/>
      <c r="AY146" s="2566"/>
      <c r="AZ146" s="2566"/>
      <c r="BA146" s="2566"/>
      <c r="BB146" s="2619"/>
      <c r="BC146" s="2620"/>
      <c r="BD146" s="3128" t="s">
        <v>8360</v>
      </c>
      <c r="BE146" s="3128"/>
      <c r="BF146" s="3128"/>
      <c r="BG146" s="3128"/>
      <c r="BH146" s="3128"/>
      <c r="BI146" s="3128"/>
      <c r="BJ146" s="3128"/>
      <c r="BK146" s="3128"/>
      <c r="BL146" s="3128"/>
      <c r="BM146" s="3128"/>
      <c r="BN146" s="3128"/>
      <c r="BO146" s="3128"/>
      <c r="BP146" s="3128"/>
      <c r="BQ146" s="3128"/>
      <c r="BR146" s="3128"/>
      <c r="BS146" s="3128"/>
      <c r="BT146" s="2607"/>
      <c r="BU146" s="3129" t="s">
        <v>8386</v>
      </c>
      <c r="BV146" s="3129"/>
      <c r="BW146" s="3129"/>
      <c r="BX146" s="3129"/>
      <c r="BY146" s="3129"/>
      <c r="BZ146" s="3129"/>
      <c r="CA146" s="3129"/>
      <c r="CB146" s="3129"/>
      <c r="CC146" s="3129"/>
      <c r="CD146" s="3129"/>
      <c r="CE146" s="3129"/>
      <c r="CF146" s="3129"/>
      <c r="CG146" s="3129"/>
      <c r="CH146" s="3129"/>
      <c r="CI146" s="3129"/>
      <c r="CJ146" s="3129"/>
      <c r="CK146" s="3129"/>
      <c r="CL146" s="3129"/>
      <c r="CM146" s="3129"/>
      <c r="CN146" s="3129"/>
      <c r="CO146" s="3129"/>
      <c r="CP146" s="3129"/>
      <c r="CQ146" s="3129"/>
      <c r="CR146" s="3129"/>
      <c r="CS146" s="3129"/>
      <c r="CT146" s="3129"/>
      <c r="CU146" s="3129"/>
      <c r="CV146" s="3129"/>
      <c r="CW146" s="3129"/>
      <c r="CX146" s="3129"/>
      <c r="CY146" s="3129"/>
      <c r="CZ146" s="3129"/>
      <c r="DA146" s="3129"/>
      <c r="DB146" s="3129"/>
      <c r="DC146" s="2614"/>
      <c r="DD146" s="2614"/>
      <c r="DE146" s="2614"/>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EV146" s="35"/>
      <c r="EW146" s="35"/>
      <c r="EX146" s="35"/>
      <c r="EY146" s="35"/>
      <c r="EZ146" s="35"/>
      <c r="FA146" s="35"/>
      <c r="FB146" s="35"/>
      <c r="FC146" s="35"/>
      <c r="FD146" s="35"/>
      <c r="FE146" s="35"/>
      <c r="FF146" s="35"/>
      <c r="FG146" s="35"/>
      <c r="FH146" s="35"/>
      <c r="FI146" s="35"/>
      <c r="FJ146" s="35"/>
      <c r="FK146" s="35"/>
      <c r="FL146" s="35"/>
      <c r="FM146" s="35"/>
      <c r="FN146" s="35"/>
      <c r="FO146" s="35"/>
      <c r="FP146" s="35"/>
      <c r="FQ146" s="35"/>
      <c r="FR146" s="35"/>
      <c r="FS146" s="35"/>
      <c r="FT146" s="35"/>
    </row>
    <row r="147" spans="1:176" ht="6.75" customHeight="1">
      <c r="A147" s="2564"/>
      <c r="B147" s="2564"/>
      <c r="C147" s="2564"/>
      <c r="D147" s="2564"/>
      <c r="E147" s="2564"/>
      <c r="F147" s="2564"/>
      <c r="G147" s="2564"/>
      <c r="H147" s="2566"/>
      <c r="I147" s="2564"/>
      <c r="J147" s="2564"/>
      <c r="K147" s="2564"/>
      <c r="L147" s="2564"/>
      <c r="M147" s="2564"/>
      <c r="N147" s="2564"/>
      <c r="O147" s="2564"/>
      <c r="P147" s="2564"/>
      <c r="Q147" s="2564"/>
      <c r="R147" s="2564"/>
      <c r="S147" s="2566"/>
      <c r="T147" s="2570"/>
      <c r="U147" s="2566"/>
      <c r="V147" s="2566"/>
      <c r="W147" s="2617"/>
      <c r="X147" s="2617"/>
      <c r="Y147" s="2617"/>
      <c r="Z147" s="2617"/>
      <c r="AA147" s="2617"/>
      <c r="AB147" s="2617"/>
      <c r="AC147" s="2617"/>
      <c r="AD147" s="2617"/>
      <c r="AE147" s="2617"/>
      <c r="AF147" s="2617"/>
      <c r="AG147" s="2566"/>
      <c r="AH147" s="2566"/>
      <c r="AI147" s="2566"/>
      <c r="AJ147" s="2611"/>
      <c r="AK147" s="2621"/>
      <c r="AL147" s="2622"/>
      <c r="AM147" s="2566"/>
      <c r="AN147" s="3125"/>
      <c r="AO147" s="3125"/>
      <c r="AP147" s="3125"/>
      <c r="AQ147" s="3125"/>
      <c r="AR147" s="3125"/>
      <c r="AS147" s="3125"/>
      <c r="AT147" s="3125"/>
      <c r="AU147" s="3125"/>
      <c r="AV147" s="3126"/>
      <c r="AW147" s="3126"/>
      <c r="AX147" s="2615"/>
      <c r="AY147" s="2622"/>
      <c r="AZ147" s="2622"/>
      <c r="BA147" s="2622"/>
      <c r="BB147" s="2623"/>
      <c r="BC147" s="2566"/>
      <c r="BD147" s="3129"/>
      <c r="BE147" s="3129"/>
      <c r="BF147" s="3129"/>
      <c r="BG147" s="3129"/>
      <c r="BH147" s="3129"/>
      <c r="BI147" s="3129"/>
      <c r="BJ147" s="3129"/>
      <c r="BK147" s="3129"/>
      <c r="BL147" s="3129"/>
      <c r="BM147" s="3129"/>
      <c r="BN147" s="3129"/>
      <c r="BO147" s="3129"/>
      <c r="BP147" s="3129"/>
      <c r="BQ147" s="3129"/>
      <c r="BR147" s="3129"/>
      <c r="BS147" s="3129"/>
      <c r="BT147" s="2606"/>
      <c r="BU147" s="3129"/>
      <c r="BV147" s="3129"/>
      <c r="BW147" s="3129"/>
      <c r="BX147" s="3129"/>
      <c r="BY147" s="3129"/>
      <c r="BZ147" s="3129"/>
      <c r="CA147" s="3129"/>
      <c r="CB147" s="3129"/>
      <c r="CC147" s="3129"/>
      <c r="CD147" s="3129"/>
      <c r="CE147" s="3129"/>
      <c r="CF147" s="3129"/>
      <c r="CG147" s="3129"/>
      <c r="CH147" s="3129"/>
      <c r="CI147" s="3129"/>
      <c r="CJ147" s="3129"/>
      <c r="CK147" s="3129"/>
      <c r="CL147" s="3129"/>
      <c r="CM147" s="3129"/>
      <c r="CN147" s="3129"/>
      <c r="CO147" s="3129"/>
      <c r="CP147" s="3129"/>
      <c r="CQ147" s="3129"/>
      <c r="CR147" s="3129"/>
      <c r="CS147" s="3129"/>
      <c r="CT147" s="3129"/>
      <c r="CU147" s="3129"/>
      <c r="CV147" s="3129"/>
      <c r="CW147" s="3129"/>
      <c r="CX147" s="3129"/>
      <c r="CY147" s="3129"/>
      <c r="CZ147" s="3129"/>
      <c r="DA147" s="3129"/>
      <c r="DB147" s="3129"/>
      <c r="DC147" s="2614"/>
      <c r="DD147" s="2614"/>
      <c r="DE147" s="2614"/>
      <c r="DF147" s="1349"/>
      <c r="DG147" s="1349"/>
      <c r="DH147" s="1349"/>
      <c r="DI147" s="1349"/>
      <c r="DJ147" s="1349"/>
      <c r="DK147" s="1349"/>
      <c r="DL147" s="1349"/>
      <c r="DM147" s="1349"/>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row>
    <row r="148" spans="1:176" ht="6.75" customHeight="1">
      <c r="A148" s="2564"/>
      <c r="B148" s="2564"/>
      <c r="C148" s="2564"/>
      <c r="D148" s="2564"/>
      <c r="E148" s="2564"/>
      <c r="F148" s="2564"/>
      <c r="G148" s="2564"/>
      <c r="H148" s="2566"/>
      <c r="I148" s="2564"/>
      <c r="J148" s="2564"/>
      <c r="K148" s="2564"/>
      <c r="L148" s="2564"/>
      <c r="M148" s="2564"/>
      <c r="N148" s="2564"/>
      <c r="O148" s="2564"/>
      <c r="P148" s="2564"/>
      <c r="Q148" s="2564"/>
      <c r="R148" s="2564"/>
      <c r="S148" s="2566"/>
      <c r="T148" s="2570"/>
      <c r="U148" s="2566"/>
      <c r="V148" s="2566"/>
      <c r="W148" s="2617"/>
      <c r="X148" s="2617"/>
      <c r="Y148" s="2617"/>
      <c r="Z148" s="2617"/>
      <c r="AA148" s="2617"/>
      <c r="AB148" s="2617"/>
      <c r="AC148" s="2617"/>
      <c r="AD148" s="2617"/>
      <c r="AE148" s="2617"/>
      <c r="AF148" s="2617"/>
      <c r="AG148" s="2566"/>
      <c r="AH148" s="2566"/>
      <c r="AI148" s="2566"/>
      <c r="AJ148" s="2611"/>
      <c r="AK148" s="2570"/>
      <c r="AL148" s="2566"/>
      <c r="AM148" s="2566"/>
      <c r="AN148" s="3125"/>
      <c r="AO148" s="3125"/>
      <c r="AP148" s="3125"/>
      <c r="AQ148" s="3125"/>
      <c r="AR148" s="3125"/>
      <c r="AS148" s="3125"/>
      <c r="AT148" s="3125"/>
      <c r="AU148" s="3125"/>
      <c r="AV148" s="3126"/>
      <c r="AW148" s="3126"/>
      <c r="AX148" s="2615"/>
      <c r="AY148" s="2566"/>
      <c r="AZ148" s="2566"/>
      <c r="BA148" s="2566"/>
      <c r="BB148" s="2611"/>
      <c r="BC148" s="2566"/>
      <c r="BD148" s="3129"/>
      <c r="BE148" s="3129"/>
      <c r="BF148" s="3129"/>
      <c r="BG148" s="3129"/>
      <c r="BH148" s="3129"/>
      <c r="BI148" s="3129"/>
      <c r="BJ148" s="3129"/>
      <c r="BK148" s="3129"/>
      <c r="BL148" s="3129"/>
      <c r="BM148" s="3129"/>
      <c r="BN148" s="3129"/>
      <c r="BO148" s="3129"/>
      <c r="BP148" s="3129"/>
      <c r="BQ148" s="3129"/>
      <c r="BR148" s="3129"/>
      <c r="BS148" s="3129"/>
      <c r="BT148" s="2606"/>
      <c r="BU148" s="3129"/>
      <c r="BV148" s="3129"/>
      <c r="BW148" s="3129"/>
      <c r="BX148" s="3129"/>
      <c r="BY148" s="3129"/>
      <c r="BZ148" s="3129"/>
      <c r="CA148" s="3129"/>
      <c r="CB148" s="3129"/>
      <c r="CC148" s="3129"/>
      <c r="CD148" s="3129"/>
      <c r="CE148" s="3129"/>
      <c r="CF148" s="3129"/>
      <c r="CG148" s="3129"/>
      <c r="CH148" s="3129"/>
      <c r="CI148" s="3129"/>
      <c r="CJ148" s="3129"/>
      <c r="CK148" s="3129"/>
      <c r="CL148" s="3129"/>
      <c r="CM148" s="3129"/>
      <c r="CN148" s="3129"/>
      <c r="CO148" s="3129"/>
      <c r="CP148" s="3129"/>
      <c r="CQ148" s="3129"/>
      <c r="CR148" s="3129"/>
      <c r="CS148" s="3129"/>
      <c r="CT148" s="3129"/>
      <c r="CU148" s="3129"/>
      <c r="CV148" s="3129"/>
      <c r="CW148" s="3129"/>
      <c r="CX148" s="3129"/>
      <c r="CY148" s="3129"/>
      <c r="CZ148" s="3129"/>
      <c r="DA148" s="3129"/>
      <c r="DB148" s="3129"/>
      <c r="DC148" s="2614"/>
      <c r="DD148" s="2614"/>
      <c r="DE148" s="2614"/>
      <c r="DF148" s="1349"/>
      <c r="DG148" s="1349"/>
      <c r="DH148" s="1349"/>
      <c r="DI148" s="1349"/>
      <c r="DJ148" s="1349"/>
      <c r="DK148" s="1349"/>
      <c r="DL148" s="1349"/>
      <c r="DM148" s="1349"/>
    </row>
    <row r="149" spans="1:176" ht="6.75" customHeight="1">
      <c r="A149" s="2564"/>
      <c r="B149" s="2564"/>
      <c r="C149" s="2564"/>
      <c r="D149" s="2564"/>
      <c r="E149" s="2564"/>
      <c r="F149" s="2564"/>
      <c r="G149" s="2564"/>
      <c r="H149" s="2566"/>
      <c r="I149" s="2564"/>
      <c r="J149" s="2564"/>
      <c r="K149" s="2564"/>
      <c r="L149" s="2564"/>
      <c r="M149" s="2564"/>
      <c r="N149" s="2564"/>
      <c r="O149" s="2564"/>
      <c r="P149" s="2564"/>
      <c r="Q149" s="2564"/>
      <c r="R149" s="2564"/>
      <c r="S149" s="2566"/>
      <c r="T149" s="2570"/>
      <c r="U149" s="2566"/>
      <c r="V149" s="2564"/>
      <c r="W149" s="2567"/>
      <c r="X149" s="2567"/>
      <c r="Y149" s="2567"/>
      <c r="Z149" s="2567"/>
      <c r="AA149" s="2567"/>
      <c r="AB149" s="2567"/>
      <c r="AC149" s="2567"/>
      <c r="AD149" s="2567"/>
      <c r="AE149" s="2567"/>
      <c r="AF149" s="2566"/>
      <c r="AG149" s="2566"/>
      <c r="AH149" s="2566"/>
      <c r="AI149" s="2566"/>
      <c r="AJ149" s="2624"/>
      <c r="AK149" s="2570"/>
      <c r="AL149" s="2566"/>
      <c r="AM149" s="2566"/>
      <c r="AN149" s="2565"/>
      <c r="AO149" s="2565"/>
      <c r="AP149" s="2565"/>
      <c r="AQ149" s="2565"/>
      <c r="AR149" s="2565"/>
      <c r="AS149" s="2565"/>
      <c r="AT149" s="2565"/>
      <c r="AU149" s="2566"/>
      <c r="AV149" s="2566"/>
      <c r="AW149" s="2566"/>
      <c r="AX149" s="2566"/>
      <c r="AY149" s="2566"/>
      <c r="AZ149" s="2566"/>
      <c r="BA149" s="2566"/>
      <c r="BB149" s="2611"/>
      <c r="BC149" s="2566"/>
      <c r="BD149" s="2564"/>
      <c r="BE149" s="2567"/>
      <c r="BF149" s="2567"/>
      <c r="BG149" s="2567"/>
      <c r="BH149" s="2567"/>
      <c r="BI149" s="2567"/>
      <c r="BJ149" s="2567"/>
      <c r="BK149" s="2567"/>
      <c r="BL149" s="2567"/>
      <c r="BM149" s="2567"/>
      <c r="BN149" s="2567"/>
      <c r="BO149" s="2567"/>
      <c r="BP149" s="2567"/>
      <c r="BQ149" s="2564"/>
      <c r="BR149" s="2567"/>
      <c r="BS149" s="2567"/>
      <c r="BT149" s="2567"/>
      <c r="BU149" s="2567"/>
      <c r="BV149" s="2567"/>
      <c r="BW149" s="2567"/>
      <c r="BX149" s="2567"/>
      <c r="BY149" s="2567"/>
      <c r="BZ149" s="2567"/>
      <c r="CA149" s="2564"/>
      <c r="CB149" s="2564"/>
      <c r="CC149" s="2564"/>
      <c r="CD149" s="2564"/>
      <c r="CE149" s="2564"/>
      <c r="CF149" s="2564"/>
      <c r="CG149" s="2564"/>
      <c r="CH149" s="2564"/>
      <c r="CI149" s="2564"/>
      <c r="CJ149" s="2564"/>
      <c r="CK149" s="2564"/>
      <c r="CL149" s="2564"/>
      <c r="CM149" s="2564"/>
      <c r="CN149" s="2564"/>
      <c r="CO149" s="2564"/>
      <c r="CP149" s="2564"/>
      <c r="CQ149" s="2564"/>
      <c r="CR149" s="2564"/>
      <c r="CS149" s="2564"/>
      <c r="CT149" s="2564"/>
      <c r="CU149" s="2564"/>
      <c r="CV149" s="2564"/>
      <c r="CW149" s="2564"/>
      <c r="CX149" s="2564"/>
      <c r="CY149" s="2564"/>
      <c r="CZ149" s="2564"/>
      <c r="DA149" s="2565"/>
      <c r="DB149" s="2567"/>
      <c r="DC149" s="2567"/>
      <c r="DD149" s="2567"/>
      <c r="DE149" s="2567"/>
      <c r="DF149" s="1349"/>
      <c r="DG149" s="1349"/>
      <c r="DH149" s="1349"/>
      <c r="DI149" s="1349"/>
      <c r="DJ149" s="1349"/>
      <c r="DK149" s="1349"/>
      <c r="DL149" s="1349"/>
      <c r="DM149" s="1349"/>
    </row>
    <row r="150" spans="1:176" ht="6.75" customHeight="1">
      <c r="A150" s="2564"/>
      <c r="B150" s="2564"/>
      <c r="C150" s="2564"/>
      <c r="D150" s="2564"/>
      <c r="E150" s="2564"/>
      <c r="F150" s="2564"/>
      <c r="G150" s="2564"/>
      <c r="H150" s="2566"/>
      <c r="I150" s="2564"/>
      <c r="J150" s="2564"/>
      <c r="K150" s="2564"/>
      <c r="L150" s="2564"/>
      <c r="M150" s="2564"/>
      <c r="N150" s="2564"/>
      <c r="O150" s="2564"/>
      <c r="P150" s="2564"/>
      <c r="Q150" s="2564"/>
      <c r="R150" s="2564"/>
      <c r="S150" s="2566"/>
      <c r="T150" s="2570"/>
      <c r="U150" s="2566"/>
      <c r="V150" s="2564"/>
      <c r="W150" s="2567"/>
      <c r="X150" s="2567"/>
      <c r="Y150" s="2567"/>
      <c r="Z150" s="2567"/>
      <c r="AA150" s="2567"/>
      <c r="AB150" s="2567"/>
      <c r="AC150" s="2567"/>
      <c r="AD150" s="2567"/>
      <c r="AE150" s="2567"/>
      <c r="AF150" s="2566"/>
      <c r="AG150" s="2566"/>
      <c r="AH150" s="2566"/>
      <c r="AI150" s="2566"/>
      <c r="AJ150" s="2624"/>
      <c r="AK150" s="2570"/>
      <c r="AL150" s="2566"/>
      <c r="AM150" s="2566"/>
      <c r="AN150" s="2565"/>
      <c r="AO150" s="2565"/>
      <c r="AP150" s="2565"/>
      <c r="AQ150" s="2565"/>
      <c r="AR150" s="2565"/>
      <c r="AS150" s="2565"/>
      <c r="AT150" s="2565"/>
      <c r="AU150" s="2566"/>
      <c r="AV150" s="2566"/>
      <c r="AW150" s="2566"/>
      <c r="AX150" s="2566"/>
      <c r="AY150" s="2566"/>
      <c r="AZ150" s="2566"/>
      <c r="BA150" s="2566"/>
      <c r="BB150" s="2605"/>
      <c r="BC150" s="2566"/>
      <c r="BD150" s="3114" t="s">
        <v>8387</v>
      </c>
      <c r="BE150" s="3148"/>
      <c r="BF150" s="3148"/>
      <c r="BG150" s="3148"/>
      <c r="BH150" s="3148"/>
      <c r="BI150" s="3148"/>
      <c r="BJ150" s="3148"/>
      <c r="BK150" s="3148"/>
      <c r="BL150" s="3148"/>
      <c r="BM150" s="3148"/>
      <c r="BN150" s="3148"/>
      <c r="BO150" s="3148"/>
      <c r="BP150" s="3148"/>
      <c r="BQ150" s="3148"/>
      <c r="BR150" s="3148"/>
      <c r="BS150" s="3148"/>
      <c r="BT150" s="3148"/>
      <c r="BU150" s="3148"/>
      <c r="BV150" s="3148"/>
      <c r="BW150" s="3148"/>
      <c r="BX150" s="3148"/>
      <c r="BY150" s="3148"/>
      <c r="BZ150" s="3148"/>
      <c r="CA150" s="3148"/>
      <c r="CB150" s="3148"/>
      <c r="CC150" s="3148"/>
      <c r="CD150" s="3148"/>
      <c r="CE150" s="3148"/>
      <c r="CF150" s="3148"/>
      <c r="CG150" s="3148"/>
      <c r="CH150" s="3148"/>
      <c r="CI150" s="3148"/>
      <c r="CJ150" s="3148"/>
      <c r="CK150" s="3148"/>
      <c r="CL150" s="3148"/>
      <c r="CM150" s="3148"/>
      <c r="CN150" s="3148"/>
      <c r="CO150" s="3148"/>
      <c r="CP150" s="3148"/>
      <c r="CQ150" s="3148"/>
      <c r="CR150" s="3148"/>
      <c r="CS150" s="3148"/>
      <c r="CT150" s="3148"/>
      <c r="CU150" s="3148"/>
      <c r="CV150" s="3148"/>
      <c r="CW150" s="3148"/>
      <c r="CX150" s="3148"/>
      <c r="CY150" s="3148"/>
      <c r="CZ150" s="3148"/>
      <c r="DA150" s="3148"/>
      <c r="DB150" s="3148"/>
      <c r="DC150" s="2567"/>
      <c r="DD150" s="2567"/>
      <c r="DE150" s="2567"/>
      <c r="DF150" s="1352"/>
      <c r="DG150" s="1352"/>
      <c r="DH150" s="1352"/>
      <c r="DI150" s="1352"/>
      <c r="DJ150" s="1352"/>
      <c r="DK150" s="1352"/>
      <c r="DL150" s="1352"/>
      <c r="DM150" s="1352"/>
      <c r="DN150" s="1352"/>
      <c r="DO150" s="1352"/>
      <c r="DP150" s="1352"/>
      <c r="DQ150" s="1352"/>
      <c r="DR150" s="1352"/>
      <c r="DS150" s="1352"/>
      <c r="DT150" s="1352"/>
      <c r="DU150" s="1352"/>
      <c r="DV150" s="1352"/>
      <c r="DW150" s="35"/>
    </row>
    <row r="151" spans="1:176" ht="6.75" customHeight="1">
      <c r="A151" s="2564"/>
      <c r="B151" s="2564"/>
      <c r="C151" s="2564"/>
      <c r="D151" s="2564"/>
      <c r="E151" s="2564"/>
      <c r="F151" s="2564"/>
      <c r="G151" s="2564"/>
      <c r="H151" s="2566"/>
      <c r="I151" s="2564"/>
      <c r="J151" s="2564"/>
      <c r="K151" s="2564"/>
      <c r="L151" s="2564"/>
      <c r="M151" s="2564"/>
      <c r="N151" s="2564"/>
      <c r="O151" s="2564"/>
      <c r="P151" s="2564"/>
      <c r="Q151" s="2564"/>
      <c r="R151" s="2564"/>
      <c r="S151" s="2566"/>
      <c r="T151" s="2570"/>
      <c r="U151" s="2566"/>
      <c r="V151" s="2564"/>
      <c r="W151" s="2567"/>
      <c r="X151" s="2567"/>
      <c r="Y151" s="2567"/>
      <c r="Z151" s="2567"/>
      <c r="AA151" s="2567"/>
      <c r="AB151" s="2567"/>
      <c r="AC151" s="2567"/>
      <c r="AD151" s="2567"/>
      <c r="AE151" s="2567"/>
      <c r="AF151" s="2566"/>
      <c r="AG151" s="2566"/>
      <c r="AH151" s="2566"/>
      <c r="AI151" s="2566"/>
      <c r="AJ151" s="2624"/>
      <c r="AK151" s="2570"/>
      <c r="AL151" s="2566"/>
      <c r="AM151" s="2566"/>
      <c r="AN151" s="2565"/>
      <c r="AO151" s="2565"/>
      <c r="AP151" s="2565"/>
      <c r="AQ151" s="2565"/>
      <c r="AR151" s="2565"/>
      <c r="AS151" s="2565"/>
      <c r="AT151" s="2565"/>
      <c r="AU151" s="2566"/>
      <c r="AV151" s="2566"/>
      <c r="AW151" s="2566"/>
      <c r="AX151" s="2566"/>
      <c r="AY151" s="2566"/>
      <c r="AZ151" s="2566"/>
      <c r="BA151" s="2566"/>
      <c r="BB151" s="2566"/>
      <c r="BC151" s="2566"/>
      <c r="BD151" s="3148"/>
      <c r="BE151" s="3148"/>
      <c r="BF151" s="3148"/>
      <c r="BG151" s="3148"/>
      <c r="BH151" s="3148"/>
      <c r="BI151" s="3148"/>
      <c r="BJ151" s="3148"/>
      <c r="BK151" s="3148"/>
      <c r="BL151" s="3148"/>
      <c r="BM151" s="3148"/>
      <c r="BN151" s="3148"/>
      <c r="BO151" s="3148"/>
      <c r="BP151" s="3148"/>
      <c r="BQ151" s="3148"/>
      <c r="BR151" s="3148"/>
      <c r="BS151" s="3148"/>
      <c r="BT151" s="3148"/>
      <c r="BU151" s="3148"/>
      <c r="BV151" s="3148"/>
      <c r="BW151" s="3148"/>
      <c r="BX151" s="3148"/>
      <c r="BY151" s="3148"/>
      <c r="BZ151" s="3148"/>
      <c r="CA151" s="3148"/>
      <c r="CB151" s="3148"/>
      <c r="CC151" s="3148"/>
      <c r="CD151" s="3148"/>
      <c r="CE151" s="3148"/>
      <c r="CF151" s="3148"/>
      <c r="CG151" s="3148"/>
      <c r="CH151" s="3148"/>
      <c r="CI151" s="3148"/>
      <c r="CJ151" s="3148"/>
      <c r="CK151" s="3148"/>
      <c r="CL151" s="3148"/>
      <c r="CM151" s="3148"/>
      <c r="CN151" s="3148"/>
      <c r="CO151" s="3148"/>
      <c r="CP151" s="3148"/>
      <c r="CQ151" s="3148"/>
      <c r="CR151" s="3148"/>
      <c r="CS151" s="3148"/>
      <c r="CT151" s="3148"/>
      <c r="CU151" s="3148"/>
      <c r="CV151" s="3148"/>
      <c r="CW151" s="3148"/>
      <c r="CX151" s="3148"/>
      <c r="CY151" s="3148"/>
      <c r="CZ151" s="3148"/>
      <c r="DA151" s="3148"/>
      <c r="DB151" s="3148"/>
      <c r="DC151" s="2567"/>
      <c r="DD151" s="2567"/>
      <c r="DE151" s="2567"/>
      <c r="DF151" s="1349"/>
      <c r="DG151" s="1349"/>
      <c r="DH151" s="1349"/>
      <c r="DI151" s="1349"/>
      <c r="DJ151" s="1349"/>
      <c r="DK151" s="1349"/>
      <c r="DL151" s="1349"/>
      <c r="DM151" s="1349"/>
      <c r="DN151" s="1349"/>
      <c r="DO151" s="1349"/>
      <c r="DP151" s="1349"/>
      <c r="DQ151" s="1349"/>
      <c r="DR151" s="1349"/>
      <c r="DS151" s="1349"/>
      <c r="DT151" s="1349"/>
      <c r="DU151" s="1349"/>
      <c r="DV151" s="1349"/>
      <c r="DW151" s="1349"/>
      <c r="DX151" s="1349"/>
      <c r="DY151" s="1349"/>
      <c r="DZ151" s="1349"/>
      <c r="EA151" s="1349"/>
      <c r="EB151" s="1349"/>
      <c r="EC151" s="1349"/>
      <c r="ED151" s="1349"/>
      <c r="EE151" s="1349"/>
      <c r="EF151" s="1349"/>
      <c r="EG151" s="1349"/>
      <c r="EH151" s="1349"/>
      <c r="EI151" s="1349"/>
      <c r="EJ151" s="1349"/>
      <c r="EK151" s="1349"/>
      <c r="EL151" s="1349"/>
    </row>
    <row r="152" spans="1:176" ht="6.75" customHeight="1">
      <c r="A152" s="2564"/>
      <c r="B152" s="2564"/>
      <c r="C152" s="2564"/>
      <c r="D152" s="2564"/>
      <c r="E152" s="2564"/>
      <c r="F152" s="2564"/>
      <c r="G152" s="2564"/>
      <c r="H152" s="2566"/>
      <c r="I152" s="2564"/>
      <c r="J152" s="2564"/>
      <c r="K152" s="2564"/>
      <c r="L152" s="2564"/>
      <c r="M152" s="2564"/>
      <c r="N152" s="2564"/>
      <c r="O152" s="2564"/>
      <c r="P152" s="2564"/>
      <c r="Q152" s="2564"/>
      <c r="R152" s="2564"/>
      <c r="S152" s="2566"/>
      <c r="T152" s="2570"/>
      <c r="U152" s="2566"/>
      <c r="V152" s="2564"/>
      <c r="W152" s="2567"/>
      <c r="X152" s="2567"/>
      <c r="Y152" s="2567"/>
      <c r="Z152" s="2567"/>
      <c r="AA152" s="2567"/>
      <c r="AB152" s="2567"/>
      <c r="AC152" s="2567"/>
      <c r="AD152" s="2567"/>
      <c r="AE152" s="2567"/>
      <c r="AF152" s="2566"/>
      <c r="AG152" s="2566"/>
      <c r="AH152" s="2566"/>
      <c r="AI152" s="2566"/>
      <c r="AJ152" s="2624"/>
      <c r="AK152" s="2570"/>
      <c r="AL152" s="2566"/>
      <c r="AM152" s="2566"/>
      <c r="AN152" s="2565"/>
      <c r="AO152" s="2565"/>
      <c r="AP152" s="2565"/>
      <c r="AQ152" s="2565"/>
      <c r="AR152" s="2565"/>
      <c r="AS152" s="2565"/>
      <c r="AT152" s="2565"/>
      <c r="AU152" s="2566"/>
      <c r="AV152" s="2566"/>
      <c r="AW152" s="2566"/>
      <c r="AX152" s="2566"/>
      <c r="AY152" s="2566"/>
      <c r="AZ152" s="2566"/>
      <c r="BA152" s="2566"/>
      <c r="BB152" s="2566"/>
      <c r="BC152" s="2566"/>
      <c r="BD152" s="2625"/>
      <c r="BE152" s="2625"/>
      <c r="BF152" s="2625"/>
      <c r="BG152" s="2625"/>
      <c r="BH152" s="2625"/>
      <c r="BI152" s="2625"/>
      <c r="BJ152" s="2625"/>
      <c r="BK152" s="2625"/>
      <c r="BL152" s="2625"/>
      <c r="BM152" s="2625"/>
      <c r="BN152" s="2625"/>
      <c r="BO152" s="2625"/>
      <c r="BP152" s="2625"/>
      <c r="BQ152" s="2625"/>
      <c r="BR152" s="2625"/>
      <c r="BS152" s="2625"/>
      <c r="BT152" s="2625"/>
      <c r="BU152" s="2625"/>
      <c r="BV152" s="2625"/>
      <c r="BW152" s="2625"/>
      <c r="BX152" s="2625"/>
      <c r="BY152" s="2625"/>
      <c r="BZ152" s="2625"/>
      <c r="CA152" s="2625"/>
      <c r="CB152" s="2625"/>
      <c r="CC152" s="2625"/>
      <c r="CD152" s="2625"/>
      <c r="CE152" s="2625"/>
      <c r="CF152" s="2625"/>
      <c r="CG152" s="2625"/>
      <c r="CH152" s="2625"/>
      <c r="CI152" s="2625"/>
      <c r="CJ152" s="2625"/>
      <c r="CK152" s="2625"/>
      <c r="CL152" s="2625"/>
      <c r="CM152" s="2625"/>
      <c r="CN152" s="2625"/>
      <c r="CO152" s="2625"/>
      <c r="CP152" s="2625"/>
      <c r="CQ152" s="2625"/>
      <c r="CR152" s="2625"/>
      <c r="CS152" s="2625"/>
      <c r="CT152" s="2625"/>
      <c r="CU152" s="2625"/>
      <c r="CV152" s="2625"/>
      <c r="CW152" s="2625"/>
      <c r="CX152" s="2625"/>
      <c r="CY152" s="2625"/>
      <c r="CZ152" s="2625"/>
      <c r="DA152" s="2625"/>
      <c r="DB152" s="2625"/>
      <c r="DC152" s="2567"/>
      <c r="DD152" s="2567"/>
      <c r="DE152" s="2567"/>
      <c r="DF152" s="1349"/>
      <c r="DG152" s="1349"/>
      <c r="DH152" s="1349"/>
      <c r="DI152" s="1349"/>
      <c r="DJ152" s="1349"/>
      <c r="DK152" s="1349"/>
      <c r="DL152" s="1349"/>
      <c r="DM152" s="1349"/>
      <c r="DN152" s="1349"/>
      <c r="DO152" s="1349"/>
      <c r="DP152" s="1349"/>
      <c r="DQ152" s="1349"/>
      <c r="DR152" s="1349"/>
      <c r="DS152" s="1349"/>
      <c r="DT152" s="1349"/>
      <c r="DU152" s="1349"/>
      <c r="DV152" s="1349"/>
      <c r="DW152" s="1349"/>
      <c r="DX152" s="1349"/>
      <c r="DY152" s="1349"/>
      <c r="DZ152" s="1349"/>
      <c r="EA152" s="1349"/>
      <c r="EB152" s="1349"/>
      <c r="EC152" s="1349"/>
      <c r="ED152" s="1349"/>
      <c r="EE152" s="1349"/>
      <c r="EF152" s="1349"/>
      <c r="EG152" s="1349"/>
      <c r="EH152" s="1349"/>
      <c r="EI152" s="1349"/>
      <c r="EJ152" s="1349"/>
      <c r="EK152" s="1349"/>
      <c r="EL152" s="1349"/>
    </row>
    <row r="153" spans="1:176" ht="6.75" customHeight="1">
      <c r="A153" s="2564"/>
      <c r="B153" s="2564"/>
      <c r="C153" s="2564"/>
      <c r="D153" s="2564"/>
      <c r="E153" s="2564"/>
      <c r="F153" s="2564"/>
      <c r="G153" s="2564"/>
      <c r="H153" s="2566"/>
      <c r="I153" s="2564"/>
      <c r="J153" s="2564"/>
      <c r="K153" s="2564"/>
      <c r="L153" s="2564"/>
      <c r="M153" s="2564"/>
      <c r="N153" s="2564"/>
      <c r="O153" s="2564"/>
      <c r="P153" s="2564"/>
      <c r="Q153" s="2564"/>
      <c r="R153" s="2564"/>
      <c r="S153" s="2566"/>
      <c r="T153" s="2570"/>
      <c r="U153" s="2566"/>
      <c r="V153" s="2564"/>
      <c r="W153" s="2567"/>
      <c r="X153" s="2567"/>
      <c r="Y153" s="2567"/>
      <c r="Z153" s="2567"/>
      <c r="AA153" s="2567"/>
      <c r="AB153" s="2567"/>
      <c r="AC153" s="2567"/>
      <c r="AD153" s="2567"/>
      <c r="AE153" s="2567"/>
      <c r="AF153" s="2566"/>
      <c r="AG153" s="2566"/>
      <c r="AH153" s="2566"/>
      <c r="AI153" s="2566"/>
      <c r="AJ153" s="2624"/>
      <c r="AK153" s="2570"/>
      <c r="AL153" s="2566"/>
      <c r="AM153" s="2566"/>
      <c r="AN153" s="3122" t="s">
        <v>247</v>
      </c>
      <c r="AO153" s="3122"/>
      <c r="AP153" s="3122"/>
      <c r="AQ153" s="3122"/>
      <c r="AR153" s="3122"/>
      <c r="AS153" s="3122"/>
      <c r="AT153" s="3122"/>
      <c r="AU153" s="3122"/>
      <c r="AV153" s="3122"/>
      <c r="AW153" s="3122"/>
      <c r="AX153" s="3122"/>
      <c r="AY153" s="3122"/>
      <c r="AZ153" s="3122"/>
      <c r="BA153" s="3122"/>
      <c r="BB153" s="3122"/>
      <c r="BC153" s="3122"/>
      <c r="BD153" s="3122"/>
      <c r="BE153" s="3122"/>
      <c r="BF153" s="3122"/>
      <c r="BG153" s="3122"/>
      <c r="BH153" s="3122"/>
      <c r="BI153" s="3122"/>
      <c r="BJ153" s="3122"/>
      <c r="BK153" s="3122"/>
      <c r="BL153" s="3122"/>
      <c r="BM153" s="2625"/>
      <c r="BN153" s="2625"/>
      <c r="BO153" s="2625"/>
      <c r="BP153" s="2625"/>
      <c r="BQ153" s="2625"/>
      <c r="BR153" s="2625"/>
      <c r="BS153" s="2625"/>
      <c r="BT153" s="2625"/>
      <c r="BU153" s="2625"/>
      <c r="BV153" s="2625"/>
      <c r="BW153" s="2625"/>
      <c r="BX153" s="2625"/>
      <c r="BY153" s="2625"/>
      <c r="BZ153" s="2625"/>
      <c r="CA153" s="2625"/>
      <c r="CB153" s="2625"/>
      <c r="CC153" s="2625"/>
      <c r="CD153" s="2625"/>
      <c r="CE153" s="2625"/>
      <c r="CF153" s="2625"/>
      <c r="CG153" s="2625"/>
      <c r="CH153" s="2625"/>
      <c r="CI153" s="2625"/>
      <c r="CJ153" s="2625"/>
      <c r="CK153" s="2625"/>
      <c r="CL153" s="2625"/>
      <c r="CM153" s="2625"/>
      <c r="CN153" s="2625"/>
      <c r="CO153" s="2625"/>
      <c r="CP153" s="2625"/>
      <c r="CQ153" s="2625"/>
      <c r="CR153" s="2625"/>
      <c r="CS153" s="2625"/>
      <c r="CT153" s="2625"/>
      <c r="CU153" s="2625"/>
      <c r="CV153" s="2625"/>
      <c r="CW153" s="2625"/>
      <c r="CX153" s="2625"/>
      <c r="CY153" s="2625"/>
      <c r="CZ153" s="2625"/>
      <c r="DA153" s="2625"/>
      <c r="DB153" s="2625"/>
      <c r="DC153" s="2567"/>
      <c r="DD153" s="2567"/>
      <c r="DE153" s="2567"/>
      <c r="DF153" s="1350"/>
      <c r="DG153" s="1350"/>
      <c r="DH153" s="1350"/>
      <c r="DI153" s="1350"/>
      <c r="DJ153" s="1350"/>
      <c r="DK153" s="1350"/>
      <c r="DL153" s="1350"/>
      <c r="DM153" s="1350"/>
      <c r="DN153" s="1350"/>
      <c r="DO153" s="1350"/>
      <c r="DP153" s="1350"/>
      <c r="DQ153" s="1350"/>
      <c r="DR153" s="1350"/>
      <c r="DS153" s="1350"/>
      <c r="DT153" s="1350"/>
      <c r="DU153" s="1350"/>
      <c r="DV153" s="35"/>
      <c r="DW153" s="35"/>
      <c r="DX153" s="35"/>
      <c r="DY153" s="35"/>
      <c r="DZ153" s="35"/>
      <c r="EA153" s="35"/>
      <c r="EB153" s="35"/>
      <c r="EC153" s="35"/>
      <c r="ED153" s="35"/>
      <c r="EE153" s="35"/>
      <c r="EF153" s="35"/>
      <c r="EG153" s="35"/>
      <c r="EH153" s="35"/>
      <c r="EI153" s="35"/>
      <c r="EJ153" s="35"/>
      <c r="EK153" s="35"/>
      <c r="EL153" s="35"/>
      <c r="EM153" s="35"/>
      <c r="EN153" s="35"/>
      <c r="EO153" s="35"/>
      <c r="EP153" s="35"/>
      <c r="EQ153" s="35"/>
    </row>
    <row r="154" spans="1:176" ht="6.75" customHeight="1">
      <c r="A154" s="2564"/>
      <c r="B154" s="2564"/>
      <c r="C154" s="2564"/>
      <c r="D154" s="2564"/>
      <c r="E154" s="2564"/>
      <c r="F154" s="2564"/>
      <c r="G154" s="2564"/>
      <c r="H154" s="2566"/>
      <c r="I154" s="2564"/>
      <c r="J154" s="2564"/>
      <c r="K154" s="2564"/>
      <c r="L154" s="2564"/>
      <c r="M154" s="2564"/>
      <c r="N154" s="2564"/>
      <c r="O154" s="2564"/>
      <c r="P154" s="2564"/>
      <c r="Q154" s="2564"/>
      <c r="R154" s="2564"/>
      <c r="S154" s="2566"/>
      <c r="T154" s="2570"/>
      <c r="U154" s="2566"/>
      <c r="V154" s="2564"/>
      <c r="W154" s="2567"/>
      <c r="X154" s="2567"/>
      <c r="Y154" s="2567"/>
      <c r="Z154" s="2567"/>
      <c r="AA154" s="2567"/>
      <c r="AB154" s="2567"/>
      <c r="AC154" s="2567"/>
      <c r="AD154" s="2567"/>
      <c r="AE154" s="2567"/>
      <c r="AF154" s="2566"/>
      <c r="AG154" s="2566"/>
      <c r="AH154" s="2566"/>
      <c r="AI154" s="2566"/>
      <c r="AJ154" s="2624"/>
      <c r="AK154" s="2571"/>
      <c r="AL154" s="2569"/>
      <c r="AM154" s="2566"/>
      <c r="AN154" s="3122"/>
      <c r="AO154" s="3122"/>
      <c r="AP154" s="3122"/>
      <c r="AQ154" s="3122"/>
      <c r="AR154" s="3122"/>
      <c r="AS154" s="3122"/>
      <c r="AT154" s="3122"/>
      <c r="AU154" s="3122"/>
      <c r="AV154" s="3122"/>
      <c r="AW154" s="3122"/>
      <c r="AX154" s="3122"/>
      <c r="AY154" s="3122"/>
      <c r="AZ154" s="3122"/>
      <c r="BA154" s="3122"/>
      <c r="BB154" s="3122"/>
      <c r="BC154" s="3122"/>
      <c r="BD154" s="3122"/>
      <c r="BE154" s="3122"/>
      <c r="BF154" s="3122"/>
      <c r="BG154" s="3122"/>
      <c r="BH154" s="3122"/>
      <c r="BI154" s="3122"/>
      <c r="BJ154" s="3122"/>
      <c r="BK154" s="3122"/>
      <c r="BL154" s="3122"/>
      <c r="BM154" s="2625"/>
      <c r="BN154" s="2625"/>
      <c r="BO154" s="2625"/>
      <c r="BP154" s="2625"/>
      <c r="BQ154" s="2625"/>
      <c r="BR154" s="2625"/>
      <c r="BS154" s="2625"/>
      <c r="BT154" s="2625"/>
      <c r="BU154" s="2625"/>
      <c r="BV154" s="2625"/>
      <c r="BW154" s="2625"/>
      <c r="BX154" s="2625"/>
      <c r="BY154" s="2625"/>
      <c r="BZ154" s="2625"/>
      <c r="CA154" s="2625"/>
      <c r="CB154" s="2625"/>
      <c r="CC154" s="2625"/>
      <c r="CD154" s="2625"/>
      <c r="CE154" s="2625"/>
      <c r="CF154" s="2625"/>
      <c r="CG154" s="2625"/>
      <c r="CH154" s="2625"/>
      <c r="CI154" s="2625"/>
      <c r="CJ154" s="2625"/>
      <c r="CK154" s="2625"/>
      <c r="CL154" s="2625"/>
      <c r="CM154" s="2625"/>
      <c r="CN154" s="2625"/>
      <c r="CO154" s="2625"/>
      <c r="CP154" s="2625"/>
      <c r="CQ154" s="2625"/>
      <c r="CR154" s="2625"/>
      <c r="CS154" s="2625"/>
      <c r="CT154" s="2625"/>
      <c r="CU154" s="2625"/>
      <c r="CV154" s="2625"/>
      <c r="CW154" s="2625"/>
      <c r="CX154" s="2625"/>
      <c r="CY154" s="2625"/>
      <c r="CZ154" s="2625"/>
      <c r="DA154" s="2625"/>
      <c r="DB154" s="2625"/>
      <c r="DC154" s="2567"/>
      <c r="DD154" s="2567"/>
      <c r="DE154" s="2567"/>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35"/>
      <c r="EB154" s="35"/>
      <c r="EC154" s="35"/>
      <c r="ED154" s="35"/>
      <c r="EE154" s="35"/>
      <c r="EF154" s="35"/>
      <c r="EG154" s="35"/>
      <c r="EH154" s="35"/>
      <c r="EI154" s="35"/>
      <c r="EJ154" s="35"/>
      <c r="EK154" s="35"/>
      <c r="EL154" s="35"/>
      <c r="EM154" s="35"/>
      <c r="EN154" s="35"/>
      <c r="EO154" s="35"/>
      <c r="EP154" s="35"/>
      <c r="EQ154" s="35"/>
    </row>
    <row r="155" spans="1:176" ht="6.75" customHeight="1">
      <c r="A155" s="2564"/>
      <c r="B155" s="2564"/>
      <c r="C155" s="2564"/>
      <c r="D155" s="2564"/>
      <c r="E155" s="2564"/>
      <c r="F155" s="2564"/>
      <c r="G155" s="2564"/>
      <c r="H155" s="2566"/>
      <c r="I155" s="2564"/>
      <c r="J155" s="2564"/>
      <c r="K155" s="2564"/>
      <c r="L155" s="2564"/>
      <c r="M155" s="2564"/>
      <c r="N155" s="2564"/>
      <c r="O155" s="2564"/>
      <c r="P155" s="2564"/>
      <c r="Q155" s="2564"/>
      <c r="R155" s="2564"/>
      <c r="S155" s="2566"/>
      <c r="T155" s="2570"/>
      <c r="U155" s="2564"/>
      <c r="V155" s="2564"/>
      <c r="W155" s="2564"/>
      <c r="X155" s="2564"/>
      <c r="Y155" s="2564"/>
      <c r="Z155" s="2564"/>
      <c r="AA155" s="2564"/>
      <c r="AB155" s="2564"/>
      <c r="AC155" s="2564"/>
      <c r="AD155" s="2564"/>
      <c r="AE155" s="2564"/>
      <c r="AF155" s="2626"/>
      <c r="AG155" s="2566"/>
      <c r="AH155" s="2566"/>
      <c r="AI155" s="2566"/>
      <c r="AJ155" s="2624"/>
      <c r="AK155" s="2570"/>
      <c r="AL155" s="2566"/>
      <c r="AM155" s="2566"/>
      <c r="AN155" s="2565"/>
      <c r="AO155" s="2565"/>
      <c r="AP155" s="2565"/>
      <c r="AQ155" s="2565"/>
      <c r="AR155" s="2565"/>
      <c r="AS155" s="2565"/>
      <c r="AT155" s="2565"/>
      <c r="AU155" s="2565"/>
      <c r="AV155" s="2565"/>
      <c r="AW155" s="2566"/>
      <c r="AX155" s="2566"/>
      <c r="AY155" s="2566"/>
      <c r="AZ155" s="2566"/>
      <c r="BA155" s="2566"/>
      <c r="BB155" s="2566"/>
      <c r="BC155" s="2566"/>
      <c r="BD155" s="2565"/>
      <c r="BE155" s="2565"/>
      <c r="BF155" s="2565"/>
      <c r="BG155" s="2565"/>
      <c r="BH155" s="2565"/>
      <c r="BI155" s="2565"/>
      <c r="BJ155" s="2565"/>
      <c r="BK155" s="2565"/>
      <c r="BL155" s="2565"/>
      <c r="BM155" s="2565"/>
      <c r="BN155" s="2565"/>
      <c r="BO155" s="2565"/>
      <c r="BP155" s="2565"/>
      <c r="BQ155" s="2565"/>
      <c r="BR155" s="2565"/>
      <c r="BS155" s="2565"/>
      <c r="BT155" s="2565"/>
      <c r="BU155" s="2565"/>
      <c r="BV155" s="2565"/>
      <c r="BW155" s="2565"/>
      <c r="BX155" s="2565"/>
      <c r="BY155" s="2565"/>
      <c r="BZ155" s="2565"/>
      <c r="CA155" s="2565"/>
      <c r="CB155" s="2565"/>
      <c r="CC155" s="2565"/>
      <c r="CD155" s="2565"/>
      <c r="CE155" s="2565"/>
      <c r="CF155" s="2565"/>
      <c r="CG155" s="2565"/>
      <c r="CH155" s="2565"/>
      <c r="CI155" s="2565"/>
      <c r="CJ155" s="2565"/>
      <c r="CK155" s="2565"/>
      <c r="CL155" s="2565"/>
      <c r="CM155" s="2565"/>
      <c r="CN155" s="2565"/>
      <c r="CO155" s="2565"/>
      <c r="CP155" s="2565"/>
      <c r="CQ155" s="2565"/>
      <c r="CR155" s="2565"/>
      <c r="CS155" s="2565"/>
      <c r="CT155" s="2565"/>
      <c r="CU155" s="2565"/>
      <c r="CV155" s="2565"/>
      <c r="CW155" s="2565"/>
      <c r="CX155" s="2565"/>
      <c r="CY155" s="2565"/>
      <c r="CZ155" s="2565"/>
      <c r="DA155" s="2565"/>
      <c r="DB155" s="2565"/>
      <c r="DC155" s="2565"/>
      <c r="DD155" s="2565"/>
      <c r="DE155" s="2565"/>
      <c r="DF155" s="1350"/>
      <c r="DG155" s="1350"/>
      <c r="DH155" s="1350"/>
      <c r="DI155" s="1350"/>
      <c r="DJ155" s="1350"/>
      <c r="DK155" s="1350"/>
      <c r="DL155" s="1350"/>
      <c r="DM155" s="1350"/>
      <c r="DN155" s="1350"/>
    </row>
    <row r="156" spans="1:176" ht="6.75" customHeight="1">
      <c r="A156" s="2564"/>
      <c r="B156" s="2564"/>
      <c r="C156" s="2564"/>
      <c r="D156" s="2564"/>
      <c r="E156" s="2564"/>
      <c r="F156" s="2564"/>
      <c r="G156" s="2564"/>
      <c r="H156" s="2566"/>
      <c r="I156" s="2564"/>
      <c r="J156" s="2564"/>
      <c r="K156" s="2564"/>
      <c r="L156" s="2564"/>
      <c r="M156" s="2564"/>
      <c r="N156" s="2564"/>
      <c r="O156" s="2564"/>
      <c r="P156" s="2564"/>
      <c r="Q156" s="2564"/>
      <c r="R156" s="2564"/>
      <c r="S156" s="2566"/>
      <c r="T156" s="2570"/>
      <c r="U156" s="2564"/>
      <c r="V156" s="2564"/>
      <c r="W156" s="2564"/>
      <c r="X156" s="2564"/>
      <c r="Y156" s="2564"/>
      <c r="Z156" s="2564"/>
      <c r="AA156" s="2564"/>
      <c r="AB156" s="2564"/>
      <c r="AC156" s="2564"/>
      <c r="AD156" s="2564"/>
      <c r="AE156" s="2564"/>
      <c r="AF156" s="2626"/>
      <c r="AG156" s="2566"/>
      <c r="AH156" s="2566"/>
      <c r="AI156" s="2566"/>
      <c r="AJ156" s="2624"/>
      <c r="AK156" s="2621"/>
      <c r="AL156" s="2622"/>
      <c r="AM156" s="2566"/>
      <c r="AN156" s="3114" t="s">
        <v>246</v>
      </c>
      <c r="AO156" s="3114"/>
      <c r="AP156" s="3114"/>
      <c r="AQ156" s="3114"/>
      <c r="AR156" s="3114"/>
      <c r="AS156" s="3114"/>
      <c r="AT156" s="3114"/>
      <c r="AU156" s="3114"/>
      <c r="AV156" s="3103"/>
      <c r="AW156" s="3103"/>
      <c r="AX156" s="3103"/>
      <c r="AY156" s="3103"/>
      <c r="AZ156" s="3103"/>
      <c r="BA156" s="2566"/>
      <c r="BB156" s="2566"/>
      <c r="BC156" s="2566"/>
      <c r="BD156" s="3114" t="s">
        <v>334</v>
      </c>
      <c r="BE156" s="3114"/>
      <c r="BF156" s="3114"/>
      <c r="BG156" s="3114"/>
      <c r="BH156" s="3114"/>
      <c r="BI156" s="3114"/>
      <c r="BJ156" s="3114"/>
      <c r="BK156" s="3114"/>
      <c r="BL156" s="3114"/>
      <c r="BM156" s="3114"/>
      <c r="BN156" s="3114"/>
      <c r="BO156" s="3114"/>
      <c r="BP156" s="3114"/>
      <c r="BQ156" s="3114"/>
      <c r="BR156" s="3114"/>
      <c r="BS156" s="3114"/>
      <c r="BT156" s="3114"/>
      <c r="BU156" s="3114"/>
      <c r="BV156" s="3114"/>
      <c r="BW156" s="3114"/>
      <c r="BX156" s="3114"/>
      <c r="BY156" s="3114"/>
      <c r="BZ156" s="3114"/>
      <c r="CA156" s="3114"/>
      <c r="CB156" s="3114"/>
      <c r="CC156" s="3114"/>
      <c r="CD156" s="3114"/>
      <c r="CE156" s="3114"/>
      <c r="CF156" s="3114"/>
      <c r="CG156" s="3114"/>
      <c r="CH156" s="3114"/>
      <c r="CI156" s="3114"/>
      <c r="CJ156" s="3114"/>
      <c r="CK156" s="3114"/>
      <c r="CL156" s="3114"/>
      <c r="CM156" s="3114"/>
      <c r="CN156" s="3114"/>
      <c r="CO156" s="3114"/>
      <c r="CP156" s="3114"/>
      <c r="CQ156" s="3114"/>
      <c r="CR156" s="3114"/>
      <c r="CS156" s="3114"/>
      <c r="CT156" s="3114"/>
      <c r="CU156" s="3114"/>
      <c r="CV156" s="3114"/>
      <c r="CW156" s="3114"/>
      <c r="CX156" s="3114"/>
      <c r="CY156" s="3114"/>
      <c r="CZ156" s="3103"/>
      <c r="DA156" s="3103"/>
      <c r="DB156" s="3103"/>
      <c r="DC156" s="2565"/>
      <c r="DD156" s="2565"/>
      <c r="DE156" s="2565"/>
      <c r="DF156" s="1350"/>
      <c r="DG156" s="1350"/>
      <c r="DH156" s="1350"/>
      <c r="DI156" s="1350"/>
      <c r="DJ156" s="1350"/>
      <c r="DK156" s="1350"/>
      <c r="DL156" s="1350"/>
      <c r="DM156" s="1350"/>
      <c r="DN156" s="1350"/>
    </row>
    <row r="157" spans="1:176" ht="6.75" customHeight="1">
      <c r="A157" s="2564"/>
      <c r="B157" s="2564"/>
      <c r="C157" s="2564"/>
      <c r="D157" s="2564"/>
      <c r="E157" s="2564"/>
      <c r="F157" s="2564"/>
      <c r="G157" s="2564"/>
      <c r="H157" s="2566"/>
      <c r="I157" s="2564"/>
      <c r="J157" s="2564"/>
      <c r="K157" s="2564"/>
      <c r="L157" s="2564"/>
      <c r="M157" s="2564"/>
      <c r="N157" s="2564"/>
      <c r="O157" s="2564"/>
      <c r="P157" s="2564"/>
      <c r="Q157" s="2564"/>
      <c r="R157" s="2564"/>
      <c r="S157" s="2566"/>
      <c r="T157" s="2570"/>
      <c r="U157" s="2564"/>
      <c r="V157" s="2564"/>
      <c r="W157" s="2564"/>
      <c r="X157" s="2564"/>
      <c r="Y157" s="2564"/>
      <c r="Z157" s="2564"/>
      <c r="AA157" s="2564"/>
      <c r="AB157" s="2564"/>
      <c r="AC157" s="2564"/>
      <c r="AD157" s="2564"/>
      <c r="AE157" s="2564"/>
      <c r="AF157" s="2626"/>
      <c r="AG157" s="2566"/>
      <c r="AH157" s="2566"/>
      <c r="AI157" s="2566"/>
      <c r="AJ157" s="2624"/>
      <c r="AK157" s="2570"/>
      <c r="AL157" s="2566"/>
      <c r="AM157" s="2566"/>
      <c r="AN157" s="3114"/>
      <c r="AO157" s="3114"/>
      <c r="AP157" s="3114"/>
      <c r="AQ157" s="3114"/>
      <c r="AR157" s="3114"/>
      <c r="AS157" s="3114"/>
      <c r="AT157" s="3114"/>
      <c r="AU157" s="3114"/>
      <c r="AV157" s="3103"/>
      <c r="AW157" s="3103"/>
      <c r="AX157" s="3103"/>
      <c r="AY157" s="3103"/>
      <c r="AZ157" s="3103"/>
      <c r="BA157" s="2569"/>
      <c r="BB157" s="2569"/>
      <c r="BC157" s="2566"/>
      <c r="BD157" s="3114"/>
      <c r="BE157" s="3114"/>
      <c r="BF157" s="3114"/>
      <c r="BG157" s="3114"/>
      <c r="BH157" s="3114"/>
      <c r="BI157" s="3114"/>
      <c r="BJ157" s="3114"/>
      <c r="BK157" s="3114"/>
      <c r="BL157" s="3114"/>
      <c r="BM157" s="3114"/>
      <c r="BN157" s="3114"/>
      <c r="BO157" s="3114"/>
      <c r="BP157" s="3114"/>
      <c r="BQ157" s="3114"/>
      <c r="BR157" s="3114"/>
      <c r="BS157" s="3114"/>
      <c r="BT157" s="3114"/>
      <c r="BU157" s="3114"/>
      <c r="BV157" s="3114"/>
      <c r="BW157" s="3114"/>
      <c r="BX157" s="3114"/>
      <c r="BY157" s="3114"/>
      <c r="BZ157" s="3114"/>
      <c r="CA157" s="3114"/>
      <c r="CB157" s="3114"/>
      <c r="CC157" s="3114"/>
      <c r="CD157" s="3114"/>
      <c r="CE157" s="3114"/>
      <c r="CF157" s="3114"/>
      <c r="CG157" s="3114"/>
      <c r="CH157" s="3114"/>
      <c r="CI157" s="3114"/>
      <c r="CJ157" s="3114"/>
      <c r="CK157" s="3114"/>
      <c r="CL157" s="3114"/>
      <c r="CM157" s="3114"/>
      <c r="CN157" s="3114"/>
      <c r="CO157" s="3114"/>
      <c r="CP157" s="3114"/>
      <c r="CQ157" s="3114"/>
      <c r="CR157" s="3114"/>
      <c r="CS157" s="3114"/>
      <c r="CT157" s="3114"/>
      <c r="CU157" s="3114"/>
      <c r="CV157" s="3114"/>
      <c r="CW157" s="3114"/>
      <c r="CX157" s="3114"/>
      <c r="CY157" s="3114"/>
      <c r="CZ157" s="3103"/>
      <c r="DA157" s="3103"/>
      <c r="DB157" s="3103"/>
      <c r="DC157" s="2565"/>
      <c r="DD157" s="2565"/>
      <c r="DE157" s="2565"/>
      <c r="DF157" s="1350"/>
      <c r="DG157" s="1350"/>
      <c r="DH157" s="1350"/>
      <c r="DI157" s="1350"/>
      <c r="DJ157" s="1350"/>
      <c r="DK157" s="1350"/>
      <c r="DL157" s="1350"/>
      <c r="DM157" s="1350"/>
      <c r="DN157" s="1350"/>
    </row>
    <row r="158" spans="1:176" ht="6.75" customHeight="1">
      <c r="A158" s="2564"/>
      <c r="B158" s="2564"/>
      <c r="C158" s="2564"/>
      <c r="D158" s="2564"/>
      <c r="E158" s="2564"/>
      <c r="F158" s="2564"/>
      <c r="G158" s="2564"/>
      <c r="H158" s="2566"/>
      <c r="I158" s="2564"/>
      <c r="J158" s="2564"/>
      <c r="K158" s="2564"/>
      <c r="L158" s="2564"/>
      <c r="M158" s="2564"/>
      <c r="N158" s="2564"/>
      <c r="O158" s="2564"/>
      <c r="P158" s="2564"/>
      <c r="Q158" s="2564"/>
      <c r="R158" s="2564"/>
      <c r="S158" s="2566"/>
      <c r="T158" s="2570"/>
      <c r="U158" s="2564"/>
      <c r="V158" s="2564"/>
      <c r="W158" s="2564"/>
      <c r="X158" s="2564"/>
      <c r="Y158" s="2564"/>
      <c r="Z158" s="2564"/>
      <c r="AA158" s="2564"/>
      <c r="AB158" s="2564"/>
      <c r="AC158" s="2564"/>
      <c r="AD158" s="2564"/>
      <c r="AE158" s="2564"/>
      <c r="AF158" s="2626"/>
      <c r="AG158" s="2566"/>
      <c r="AH158" s="2566"/>
      <c r="AI158" s="2566"/>
      <c r="AJ158" s="2624"/>
      <c r="AK158" s="2570"/>
      <c r="AL158" s="2566"/>
      <c r="AM158" s="2566"/>
      <c r="AN158" s="2565"/>
      <c r="AO158" s="2565"/>
      <c r="AP158" s="2565"/>
      <c r="AQ158" s="2565"/>
      <c r="AR158" s="2565"/>
      <c r="AS158" s="2565"/>
      <c r="AT158" s="2565"/>
      <c r="AU158" s="2565"/>
      <c r="AV158" s="2567"/>
      <c r="AW158" s="2567"/>
      <c r="AX158" s="2567"/>
      <c r="AY158" s="2567"/>
      <c r="AZ158" s="2567"/>
      <c r="BA158" s="2566"/>
      <c r="BB158" s="2566"/>
      <c r="BC158" s="2566"/>
      <c r="BD158" s="2565"/>
      <c r="BE158" s="2565"/>
      <c r="BF158" s="2565"/>
      <c r="BG158" s="2565"/>
      <c r="BH158" s="2565"/>
      <c r="BI158" s="2565"/>
      <c r="BJ158" s="2565"/>
      <c r="BK158" s="2565"/>
      <c r="BL158" s="2565"/>
      <c r="BM158" s="2565"/>
      <c r="BN158" s="2565"/>
      <c r="BO158" s="2565"/>
      <c r="BP158" s="2565"/>
      <c r="BQ158" s="2565"/>
      <c r="BR158" s="2565"/>
      <c r="BS158" s="2565"/>
      <c r="BT158" s="2565"/>
      <c r="BU158" s="2565"/>
      <c r="BV158" s="2565"/>
      <c r="BW158" s="2565"/>
      <c r="BX158" s="2565"/>
      <c r="BY158" s="2565"/>
      <c r="BZ158" s="2565"/>
      <c r="CA158" s="2565"/>
      <c r="CB158" s="2565"/>
      <c r="CC158" s="2565"/>
      <c r="CD158" s="2565"/>
      <c r="CE158" s="2565"/>
      <c r="CF158" s="2565"/>
      <c r="CG158" s="2565"/>
      <c r="CH158" s="2565"/>
      <c r="CI158" s="2565"/>
      <c r="CJ158" s="2565"/>
      <c r="CK158" s="2565"/>
      <c r="CL158" s="2565"/>
      <c r="CM158" s="2565"/>
      <c r="CN158" s="2565"/>
      <c r="CO158" s="2565"/>
      <c r="CP158" s="2565"/>
      <c r="CQ158" s="2565"/>
      <c r="CR158" s="2565"/>
      <c r="CS158" s="2565"/>
      <c r="CT158" s="2565"/>
      <c r="CU158" s="2565"/>
      <c r="CV158" s="2565"/>
      <c r="CW158" s="2565"/>
      <c r="CX158" s="2565"/>
      <c r="CY158" s="2565"/>
      <c r="CZ158" s="2567"/>
      <c r="DA158" s="2567"/>
      <c r="DB158" s="2567"/>
      <c r="DC158" s="2565"/>
      <c r="DD158" s="2565"/>
      <c r="DE158" s="2565"/>
      <c r="DF158" s="1350"/>
      <c r="DG158" s="1350"/>
      <c r="DH158" s="1350"/>
      <c r="DI158" s="1350"/>
      <c r="DJ158" s="1350"/>
      <c r="DK158" s="1350"/>
      <c r="DL158" s="1350"/>
      <c r="DM158" s="1350"/>
      <c r="DN158" s="1350"/>
    </row>
    <row r="159" spans="1:176" ht="6.75" customHeight="1">
      <c r="A159" s="2564"/>
      <c r="B159" s="2564"/>
      <c r="C159" s="2564"/>
      <c r="D159" s="2564"/>
      <c r="E159" s="2564"/>
      <c r="F159" s="2564"/>
      <c r="G159" s="2564"/>
      <c r="H159" s="2566"/>
      <c r="I159" s="2564"/>
      <c r="J159" s="2564"/>
      <c r="K159" s="2564"/>
      <c r="L159" s="2564"/>
      <c r="M159" s="2564"/>
      <c r="N159" s="2564"/>
      <c r="O159" s="2564"/>
      <c r="P159" s="2564"/>
      <c r="Q159" s="2564"/>
      <c r="R159" s="2564"/>
      <c r="S159" s="2566"/>
      <c r="T159" s="2570"/>
      <c r="U159" s="2564"/>
      <c r="V159" s="2564"/>
      <c r="W159" s="2564"/>
      <c r="X159" s="2564"/>
      <c r="Y159" s="2564"/>
      <c r="Z159" s="2564"/>
      <c r="AA159" s="2564"/>
      <c r="AB159" s="2564"/>
      <c r="AC159" s="2564"/>
      <c r="AD159" s="2564"/>
      <c r="AE159" s="2564"/>
      <c r="AF159" s="2626"/>
      <c r="AG159" s="2566"/>
      <c r="AH159" s="2566"/>
      <c r="AI159" s="2566"/>
      <c r="AJ159" s="2624"/>
      <c r="AK159" s="2570"/>
      <c r="AL159" s="2566"/>
      <c r="AM159" s="2566"/>
      <c r="AN159" s="2565"/>
      <c r="AO159" s="2565"/>
      <c r="AP159" s="2565"/>
      <c r="AQ159" s="2565"/>
      <c r="AR159" s="2565"/>
      <c r="AS159" s="2565"/>
      <c r="AT159" s="2565"/>
      <c r="AU159" s="2565"/>
      <c r="AV159" s="2567"/>
      <c r="AW159" s="2567"/>
      <c r="AX159" s="2567"/>
      <c r="AY159" s="2567"/>
      <c r="AZ159" s="2567"/>
      <c r="BA159" s="2566"/>
      <c r="BB159" s="2566"/>
      <c r="BC159" s="2566"/>
      <c r="BD159" s="3122" t="s">
        <v>4206</v>
      </c>
      <c r="BE159" s="3122"/>
      <c r="BF159" s="3122"/>
      <c r="BG159" s="3122"/>
      <c r="BH159" s="3122"/>
      <c r="BI159" s="3122"/>
      <c r="BJ159" s="3122"/>
      <c r="BK159" s="3122"/>
      <c r="BL159" s="3122"/>
      <c r="BM159" s="3122"/>
      <c r="BN159" s="3122"/>
      <c r="BO159" s="3122"/>
      <c r="BP159" s="3122"/>
      <c r="BQ159" s="3122"/>
      <c r="BR159" s="3122"/>
      <c r="BS159" s="3122"/>
      <c r="BT159" s="3122"/>
      <c r="BU159" s="3122"/>
      <c r="BV159" s="3122"/>
      <c r="BW159" s="3122"/>
      <c r="BX159" s="3122"/>
      <c r="BY159" s="3122"/>
      <c r="BZ159" s="3122"/>
      <c r="CA159" s="3122"/>
      <c r="CB159" s="3122"/>
      <c r="CC159" s="3122"/>
      <c r="CD159" s="3122"/>
      <c r="CE159" s="3122"/>
      <c r="CF159" s="3122"/>
      <c r="CG159" s="3122"/>
      <c r="CH159" s="3122"/>
      <c r="CI159" s="3122"/>
      <c r="CJ159" s="3122"/>
      <c r="CK159" s="3122"/>
      <c r="CL159" s="3122"/>
      <c r="CM159" s="3122"/>
      <c r="CN159" s="3122"/>
      <c r="CO159" s="3122"/>
      <c r="CP159" s="3122"/>
      <c r="CQ159" s="3122"/>
      <c r="CR159" s="3122"/>
      <c r="CS159" s="3122"/>
      <c r="CT159" s="3122"/>
      <c r="CU159" s="3122"/>
      <c r="CV159" s="3122"/>
      <c r="CW159" s="3122"/>
      <c r="CX159" s="3122"/>
      <c r="CY159" s="3122"/>
      <c r="CZ159" s="3122"/>
      <c r="DA159" s="3122"/>
      <c r="DB159" s="3122"/>
      <c r="DC159" s="3122"/>
      <c r="DD159" s="3122"/>
      <c r="DE159" s="3122"/>
      <c r="DF159" s="1350"/>
      <c r="DG159" s="1350"/>
      <c r="DH159" s="1350"/>
      <c r="DI159" s="1350"/>
      <c r="DJ159" s="1350"/>
      <c r="DK159" s="1350"/>
      <c r="DL159" s="1350"/>
      <c r="DM159" s="1350"/>
      <c r="DN159" s="1350"/>
    </row>
    <row r="160" spans="1:176" ht="6.75" customHeight="1">
      <c r="A160" s="2564"/>
      <c r="B160" s="2564"/>
      <c r="C160" s="2564"/>
      <c r="D160" s="2564"/>
      <c r="E160" s="2564"/>
      <c r="F160" s="2564"/>
      <c r="G160" s="2564"/>
      <c r="H160" s="2566"/>
      <c r="I160" s="2564"/>
      <c r="J160" s="2564"/>
      <c r="K160" s="2564"/>
      <c r="L160" s="2564"/>
      <c r="M160" s="2564"/>
      <c r="N160" s="2564"/>
      <c r="O160" s="2564"/>
      <c r="P160" s="2564"/>
      <c r="Q160" s="2564"/>
      <c r="R160" s="2564"/>
      <c r="S160" s="2566"/>
      <c r="T160" s="2570"/>
      <c r="U160" s="2564"/>
      <c r="V160" s="2564"/>
      <c r="W160" s="2564"/>
      <c r="X160" s="2564"/>
      <c r="Y160" s="2564"/>
      <c r="Z160" s="2564"/>
      <c r="AA160" s="2564"/>
      <c r="AB160" s="2564"/>
      <c r="AC160" s="2564"/>
      <c r="AD160" s="2564"/>
      <c r="AE160" s="2564"/>
      <c r="AF160" s="2626"/>
      <c r="AG160" s="2566"/>
      <c r="AH160" s="2566"/>
      <c r="AI160" s="2566"/>
      <c r="AJ160" s="2624"/>
      <c r="AK160" s="2570"/>
      <c r="AL160" s="2566"/>
      <c r="AM160" s="2566"/>
      <c r="AN160" s="2565"/>
      <c r="AO160" s="2565"/>
      <c r="AP160" s="2565"/>
      <c r="AQ160" s="2565"/>
      <c r="AR160" s="2565"/>
      <c r="AS160" s="2565"/>
      <c r="AT160" s="2565"/>
      <c r="AU160" s="2565"/>
      <c r="AV160" s="2567"/>
      <c r="AW160" s="2567"/>
      <c r="AX160" s="2567"/>
      <c r="AY160" s="2567"/>
      <c r="AZ160" s="2567"/>
      <c r="BA160" s="2566"/>
      <c r="BB160" s="2566"/>
      <c r="BC160" s="2566"/>
      <c r="BD160" s="3122"/>
      <c r="BE160" s="3122"/>
      <c r="BF160" s="3122"/>
      <c r="BG160" s="3122"/>
      <c r="BH160" s="3122"/>
      <c r="BI160" s="3122"/>
      <c r="BJ160" s="3122"/>
      <c r="BK160" s="3122"/>
      <c r="BL160" s="3122"/>
      <c r="BM160" s="3122"/>
      <c r="BN160" s="3122"/>
      <c r="BO160" s="3122"/>
      <c r="BP160" s="3122"/>
      <c r="BQ160" s="3122"/>
      <c r="BR160" s="3122"/>
      <c r="BS160" s="3122"/>
      <c r="BT160" s="3122"/>
      <c r="BU160" s="3122"/>
      <c r="BV160" s="3122"/>
      <c r="BW160" s="3122"/>
      <c r="BX160" s="3122"/>
      <c r="BY160" s="3122"/>
      <c r="BZ160" s="3122"/>
      <c r="CA160" s="3122"/>
      <c r="CB160" s="3122"/>
      <c r="CC160" s="3122"/>
      <c r="CD160" s="3122"/>
      <c r="CE160" s="3122"/>
      <c r="CF160" s="3122"/>
      <c r="CG160" s="3122"/>
      <c r="CH160" s="3122"/>
      <c r="CI160" s="3122"/>
      <c r="CJ160" s="3122"/>
      <c r="CK160" s="3122"/>
      <c r="CL160" s="3122"/>
      <c r="CM160" s="3122"/>
      <c r="CN160" s="3122"/>
      <c r="CO160" s="3122"/>
      <c r="CP160" s="3122"/>
      <c r="CQ160" s="3122"/>
      <c r="CR160" s="3122"/>
      <c r="CS160" s="3122"/>
      <c r="CT160" s="3122"/>
      <c r="CU160" s="3122"/>
      <c r="CV160" s="3122"/>
      <c r="CW160" s="3122"/>
      <c r="CX160" s="3122"/>
      <c r="CY160" s="3122"/>
      <c r="CZ160" s="3122"/>
      <c r="DA160" s="3122"/>
      <c r="DB160" s="3122"/>
      <c r="DC160" s="3122"/>
      <c r="DD160" s="3122"/>
      <c r="DE160" s="3122"/>
      <c r="DF160" s="1350"/>
      <c r="DG160" s="1350"/>
      <c r="DH160" s="1350"/>
      <c r="DI160" s="1350"/>
      <c r="DJ160" s="1350"/>
      <c r="DK160" s="1350"/>
      <c r="DL160" s="1350"/>
      <c r="DM160" s="1350"/>
      <c r="DN160" s="1350"/>
    </row>
    <row r="161" spans="1:202" ht="6.75" customHeight="1">
      <c r="A161" s="2564"/>
      <c r="B161" s="2564"/>
      <c r="C161" s="2564"/>
      <c r="D161" s="2564"/>
      <c r="E161" s="2564"/>
      <c r="F161" s="2564"/>
      <c r="G161" s="2564"/>
      <c r="H161" s="2566"/>
      <c r="I161" s="2564"/>
      <c r="J161" s="2564"/>
      <c r="K161" s="2564"/>
      <c r="L161" s="2564"/>
      <c r="M161" s="2564"/>
      <c r="N161" s="2564"/>
      <c r="O161" s="2564"/>
      <c r="P161" s="2564"/>
      <c r="Q161" s="2564"/>
      <c r="R161" s="2564"/>
      <c r="S161" s="2566"/>
      <c r="T161" s="2570"/>
      <c r="U161" s="2564"/>
      <c r="V161" s="2564"/>
      <c r="W161" s="2564"/>
      <c r="X161" s="2564"/>
      <c r="Y161" s="2564"/>
      <c r="Z161" s="2564"/>
      <c r="AA161" s="2564"/>
      <c r="AB161" s="2564"/>
      <c r="AC161" s="2564"/>
      <c r="AD161" s="2564"/>
      <c r="AE161" s="2564"/>
      <c r="AF161" s="2626"/>
      <c r="AG161" s="2566"/>
      <c r="AH161" s="2566"/>
      <c r="AI161" s="2566"/>
      <c r="AJ161" s="2624"/>
      <c r="AK161" s="2570"/>
      <c r="AL161" s="2566"/>
      <c r="AM161" s="2566"/>
      <c r="AN161" s="2565"/>
      <c r="AO161" s="2565"/>
      <c r="AP161" s="2565"/>
      <c r="AQ161" s="2565"/>
      <c r="AR161" s="2565"/>
      <c r="AS161" s="2565"/>
      <c r="AT161" s="2565"/>
      <c r="AU161" s="2565"/>
      <c r="AV161" s="2565"/>
      <c r="AW161" s="2566"/>
      <c r="AX161" s="2566"/>
      <c r="AY161" s="2566"/>
      <c r="AZ161" s="2566"/>
      <c r="BA161" s="2566"/>
      <c r="BB161" s="2566"/>
      <c r="BC161" s="2566"/>
      <c r="BD161" s="2565"/>
      <c r="BE161" s="2565"/>
      <c r="BF161" s="2565"/>
      <c r="BG161" s="2565"/>
      <c r="BH161" s="2565"/>
      <c r="BI161" s="2565"/>
      <c r="BJ161" s="2565"/>
      <c r="BK161" s="2565"/>
      <c r="BL161" s="2565"/>
      <c r="BM161" s="2565"/>
      <c r="BN161" s="2565"/>
      <c r="BO161" s="2565"/>
      <c r="BP161" s="2565"/>
      <c r="BQ161" s="2565"/>
      <c r="BR161" s="2565"/>
      <c r="BS161" s="2565"/>
      <c r="BT161" s="2565"/>
      <c r="BU161" s="2565"/>
      <c r="BV161" s="2565"/>
      <c r="BW161" s="2565"/>
      <c r="BX161" s="2565"/>
      <c r="BY161" s="2565"/>
      <c r="BZ161" s="2565"/>
      <c r="CA161" s="2565"/>
      <c r="CB161" s="2565"/>
      <c r="CC161" s="2565"/>
      <c r="CD161" s="2565"/>
      <c r="CE161" s="2565"/>
      <c r="CF161" s="2565"/>
      <c r="CG161" s="2565"/>
      <c r="CH161" s="2565"/>
      <c r="CI161" s="2565"/>
      <c r="CJ161" s="2565"/>
      <c r="CK161" s="2565"/>
      <c r="CL161" s="2565"/>
      <c r="CM161" s="2565"/>
      <c r="CN161" s="2565"/>
      <c r="CO161" s="2565"/>
      <c r="CP161" s="2565"/>
      <c r="CQ161" s="2565"/>
      <c r="CR161" s="2565"/>
      <c r="CS161" s="2565"/>
      <c r="CT161" s="2565"/>
      <c r="CU161" s="2565"/>
      <c r="CV161" s="2565"/>
      <c r="CW161" s="2565"/>
      <c r="CX161" s="2565"/>
      <c r="CY161" s="2565"/>
      <c r="CZ161" s="2565"/>
      <c r="DA161" s="2565"/>
      <c r="DB161" s="2565"/>
      <c r="DC161" s="2565"/>
      <c r="DD161" s="2565"/>
      <c r="DE161" s="2565"/>
      <c r="DF161" s="1350"/>
      <c r="DG161" s="1350"/>
      <c r="DH161" s="1350"/>
      <c r="DI161" s="1350"/>
      <c r="DJ161" s="1350"/>
      <c r="DK161" s="1350"/>
      <c r="DL161" s="1350"/>
      <c r="DM161" s="1350"/>
      <c r="DN161" s="1350"/>
    </row>
    <row r="162" spans="1:202" ht="6.75" customHeight="1">
      <c r="A162" s="2564"/>
      <c r="B162" s="2564"/>
      <c r="C162" s="2564"/>
      <c r="D162" s="2564"/>
      <c r="E162" s="2564"/>
      <c r="F162" s="2564"/>
      <c r="G162" s="2564"/>
      <c r="H162" s="2566"/>
      <c r="I162" s="2564"/>
      <c r="J162" s="2564"/>
      <c r="K162" s="2564"/>
      <c r="L162" s="2564"/>
      <c r="M162" s="2564"/>
      <c r="N162" s="2564"/>
      <c r="O162" s="2564"/>
      <c r="P162" s="2564"/>
      <c r="Q162" s="2564"/>
      <c r="R162" s="2564"/>
      <c r="S162" s="2566"/>
      <c r="T162" s="2570"/>
      <c r="U162" s="2564"/>
      <c r="V162" s="2564"/>
      <c r="W162" s="2564"/>
      <c r="X162" s="2564"/>
      <c r="Y162" s="2564"/>
      <c r="Z162" s="2564"/>
      <c r="AA162" s="2564"/>
      <c r="AB162" s="2564"/>
      <c r="AC162" s="2564"/>
      <c r="AD162" s="2564"/>
      <c r="AE162" s="2564"/>
      <c r="AF162" s="2626"/>
      <c r="AG162" s="2566"/>
      <c r="AH162" s="2566"/>
      <c r="AI162" s="2566"/>
      <c r="AJ162" s="2624"/>
      <c r="AK162" s="2570"/>
      <c r="AL162" s="2566"/>
      <c r="AM162" s="2566"/>
      <c r="AN162" s="2565"/>
      <c r="AO162" s="2565"/>
      <c r="AP162" s="2565"/>
      <c r="AQ162" s="2565"/>
      <c r="AR162" s="2565"/>
      <c r="AS162" s="2565"/>
      <c r="AT162" s="2565"/>
      <c r="AU162" s="2565"/>
      <c r="AV162" s="2565"/>
      <c r="AW162" s="2566"/>
      <c r="AX162" s="2566"/>
      <c r="AY162" s="2566"/>
      <c r="AZ162" s="2566"/>
      <c r="BA162" s="2566"/>
      <c r="BB162" s="2566"/>
      <c r="BC162" s="2566"/>
      <c r="BD162" s="2565"/>
      <c r="BE162" s="2565"/>
      <c r="BF162" s="2565"/>
      <c r="BG162" s="2565"/>
      <c r="BH162" s="2565"/>
      <c r="BI162" s="2565"/>
      <c r="BJ162" s="2565"/>
      <c r="BK162" s="2565"/>
      <c r="BL162" s="2565"/>
      <c r="BM162" s="2565"/>
      <c r="BN162" s="2565"/>
      <c r="BO162" s="2565"/>
      <c r="BP162" s="2565"/>
      <c r="BQ162" s="2565"/>
      <c r="BR162" s="2565"/>
      <c r="BS162" s="2565"/>
      <c r="BT162" s="2565"/>
      <c r="BU162" s="2565"/>
      <c r="BV162" s="2565"/>
      <c r="BW162" s="2565"/>
      <c r="BX162" s="2565"/>
      <c r="BY162" s="2565"/>
      <c r="BZ162" s="2565"/>
      <c r="CA162" s="2565"/>
      <c r="CB162" s="2565"/>
      <c r="CC162" s="2565"/>
      <c r="CD162" s="2565"/>
      <c r="CE162" s="2565"/>
      <c r="CF162" s="2565"/>
      <c r="CG162" s="2565"/>
      <c r="CH162" s="2565"/>
      <c r="CI162" s="2565"/>
      <c r="CJ162" s="2565"/>
      <c r="CK162" s="2565"/>
      <c r="CL162" s="2565"/>
      <c r="CM162" s="2565"/>
      <c r="CN162" s="2565"/>
      <c r="CO162" s="2565"/>
      <c r="CP162" s="2565"/>
      <c r="CQ162" s="2565"/>
      <c r="CR162" s="2565"/>
      <c r="CS162" s="2565"/>
      <c r="CT162" s="2565"/>
      <c r="CU162" s="2565"/>
      <c r="CV162" s="2565"/>
      <c r="CW162" s="2565"/>
      <c r="CX162" s="2565"/>
      <c r="CY162" s="2565"/>
      <c r="CZ162" s="2565"/>
      <c r="DA162" s="2565"/>
      <c r="DB162" s="2565"/>
      <c r="DC162" s="2565"/>
      <c r="DD162" s="2565"/>
      <c r="DE162" s="2565"/>
      <c r="DF162" s="1350"/>
      <c r="DG162" s="1350"/>
      <c r="DH162" s="1350"/>
      <c r="DI162" s="1350"/>
      <c r="DJ162" s="1350"/>
      <c r="DK162" s="1350"/>
      <c r="DL162" s="1350"/>
      <c r="DM162" s="1350"/>
      <c r="DN162" s="1350"/>
      <c r="DO162" s="1350"/>
      <c r="DP162" s="1350"/>
      <c r="DQ162" s="1350"/>
      <c r="DR162" s="1350"/>
      <c r="DS162" s="1350"/>
      <c r="DT162" s="1350"/>
      <c r="DU162" s="1350"/>
      <c r="DV162" s="1350"/>
      <c r="DW162" s="1350"/>
      <c r="DX162" s="1349"/>
      <c r="DY162" s="1349"/>
      <c r="DZ162" s="1349"/>
      <c r="EA162" s="1349"/>
      <c r="EB162" s="1349"/>
      <c r="EC162" s="1349"/>
      <c r="ED162" s="1349"/>
      <c r="EE162" s="1349"/>
      <c r="EF162" s="1349"/>
      <c r="EG162" s="1349"/>
      <c r="EH162" s="1349"/>
      <c r="EI162" s="1349"/>
      <c r="EJ162" s="1349"/>
      <c r="EK162" s="1349"/>
      <c r="EL162" s="1349"/>
      <c r="EM162" s="1349"/>
      <c r="EN162" s="1349"/>
      <c r="EO162" s="1349"/>
      <c r="EP162" s="1349"/>
      <c r="EQ162" s="1349"/>
      <c r="ER162" s="1349"/>
      <c r="ES162" s="1349"/>
      <c r="ET162" s="1349"/>
      <c r="EU162" s="1349"/>
      <c r="EV162" s="1349"/>
      <c r="EW162" s="1349"/>
      <c r="EX162" s="1349"/>
      <c r="EY162" s="1349"/>
      <c r="EZ162" s="1349"/>
      <c r="FA162" s="1349"/>
      <c r="FB162" s="1349"/>
      <c r="FC162" s="1349"/>
      <c r="FD162" s="1349"/>
      <c r="FE162" s="1349"/>
      <c r="FF162" s="1349"/>
      <c r="FG162" s="1349"/>
      <c r="FH162" s="1349"/>
      <c r="FI162" s="1349"/>
      <c r="FJ162" s="1349"/>
      <c r="FK162" s="1349"/>
      <c r="FL162" s="1349"/>
      <c r="FM162" s="1349"/>
      <c r="FN162" s="1349"/>
      <c r="FO162" s="1349"/>
      <c r="FP162" s="1349"/>
      <c r="FQ162" s="1349"/>
      <c r="FR162" s="1349"/>
      <c r="FS162" s="1349"/>
      <c r="FT162" s="1349"/>
      <c r="FU162" s="1349"/>
      <c r="FV162" s="1349"/>
      <c r="FW162" s="1349"/>
      <c r="FX162" s="1349"/>
      <c r="FY162" s="1349"/>
      <c r="FZ162" s="1349"/>
      <c r="GA162" s="1349"/>
      <c r="GB162" s="1349"/>
      <c r="GC162" s="1349"/>
      <c r="GD162" s="1349"/>
      <c r="GE162" s="1349"/>
      <c r="GF162" s="1349"/>
      <c r="GG162" s="1349"/>
      <c r="GH162" s="1349"/>
      <c r="GI162" s="1349"/>
    </row>
    <row r="163" spans="1:202" ht="6.75" customHeight="1">
      <c r="A163" s="2564"/>
      <c r="B163" s="2564"/>
      <c r="C163" s="2564"/>
      <c r="D163" s="2564"/>
      <c r="E163" s="2564"/>
      <c r="F163" s="2564"/>
      <c r="G163" s="2564"/>
      <c r="H163" s="2566"/>
      <c r="I163" s="2564"/>
      <c r="J163" s="2564"/>
      <c r="K163" s="2564"/>
      <c r="L163" s="2564"/>
      <c r="M163" s="2564"/>
      <c r="N163" s="2564"/>
      <c r="O163" s="2564"/>
      <c r="P163" s="2564"/>
      <c r="Q163" s="2564"/>
      <c r="R163" s="2564"/>
      <c r="S163" s="2566"/>
      <c r="T163" s="2570"/>
      <c r="U163" s="2564"/>
      <c r="V163" s="2564"/>
      <c r="W163" s="2564"/>
      <c r="X163" s="2564"/>
      <c r="Y163" s="2564"/>
      <c r="Z163" s="2564"/>
      <c r="AA163" s="2564"/>
      <c r="AB163" s="2564"/>
      <c r="AC163" s="2564"/>
      <c r="AD163" s="2564"/>
      <c r="AE163" s="2564"/>
      <c r="AF163" s="2626"/>
      <c r="AG163" s="2566"/>
      <c r="AH163" s="2566"/>
      <c r="AI163" s="2566"/>
      <c r="AJ163" s="2624"/>
      <c r="AK163" s="2570"/>
      <c r="AL163" s="2566"/>
      <c r="AM163" s="2566"/>
      <c r="AN163" s="2565"/>
      <c r="AO163" s="2565"/>
      <c r="AP163" s="2565"/>
      <c r="AQ163" s="2565"/>
      <c r="AR163" s="2565"/>
      <c r="AS163" s="2565"/>
      <c r="AT163" s="2565"/>
      <c r="AU163" s="2565"/>
      <c r="AV163" s="2565"/>
      <c r="AW163" s="2566"/>
      <c r="AX163" s="2566"/>
      <c r="AY163" s="2566"/>
      <c r="AZ163" s="2566"/>
      <c r="BA163" s="2566"/>
      <c r="BB163" s="2566"/>
      <c r="BC163" s="2566"/>
      <c r="BD163" s="2565"/>
      <c r="BE163" s="2565"/>
      <c r="BF163" s="2565"/>
      <c r="BG163" s="2565"/>
      <c r="BH163" s="2565"/>
      <c r="BI163" s="2565"/>
      <c r="BJ163" s="2565"/>
      <c r="BK163" s="2565"/>
      <c r="BL163" s="2565"/>
      <c r="BM163" s="2565"/>
      <c r="BN163" s="2565"/>
      <c r="BO163" s="2565"/>
      <c r="BP163" s="2565"/>
      <c r="BQ163" s="2565"/>
      <c r="BR163" s="2565"/>
      <c r="BS163" s="2565"/>
      <c r="BT163" s="2565"/>
      <c r="BU163" s="2565"/>
      <c r="BV163" s="2565"/>
      <c r="BW163" s="2565"/>
      <c r="BX163" s="2565"/>
      <c r="BY163" s="2565"/>
      <c r="BZ163" s="2565"/>
      <c r="CA163" s="2565"/>
      <c r="CB163" s="2565"/>
      <c r="CC163" s="2565"/>
      <c r="CD163" s="2565"/>
      <c r="CE163" s="2565"/>
      <c r="CF163" s="2565"/>
      <c r="CG163" s="2565"/>
      <c r="CH163" s="2565"/>
      <c r="CI163" s="2565"/>
      <c r="CJ163" s="2565"/>
      <c r="CK163" s="2565"/>
      <c r="CL163" s="2565"/>
      <c r="CM163" s="2565"/>
      <c r="CN163" s="2565"/>
      <c r="CO163" s="2565"/>
      <c r="CP163" s="2565"/>
      <c r="CQ163" s="2565"/>
      <c r="CR163" s="2565"/>
      <c r="CS163" s="2565"/>
      <c r="CT163" s="2565"/>
      <c r="CU163" s="2565"/>
      <c r="CV163" s="2565"/>
      <c r="CW163" s="2565"/>
      <c r="CX163" s="2565"/>
      <c r="CY163" s="2565"/>
      <c r="CZ163" s="2565"/>
      <c r="DA163" s="2565"/>
      <c r="DB163" s="2565"/>
      <c r="DC163" s="2565"/>
      <c r="DD163" s="2565"/>
      <c r="DE163" s="2565"/>
      <c r="DF163" s="1349"/>
      <c r="DG163" s="1349"/>
      <c r="DH163" s="1349"/>
      <c r="DI163" s="1349"/>
      <c r="DJ163" s="1349"/>
      <c r="DK163" s="1349"/>
      <c r="DL163" s="1349"/>
      <c r="DM163" s="1349"/>
      <c r="DN163" s="1349"/>
      <c r="DO163" s="1349"/>
      <c r="DP163" s="1349"/>
      <c r="DQ163" s="1349"/>
      <c r="DR163" s="1349"/>
      <c r="DS163" s="1349"/>
      <c r="DT163" s="1349"/>
      <c r="DU163" s="1349"/>
      <c r="DV163" s="1349"/>
      <c r="DW163" s="1349"/>
      <c r="DX163" s="1349"/>
      <c r="DY163" s="1349"/>
      <c r="DZ163" s="1349"/>
      <c r="EA163" s="1349"/>
      <c r="EB163" s="1349"/>
      <c r="EC163" s="1349"/>
      <c r="ED163" s="1349"/>
      <c r="EE163" s="1349"/>
      <c r="EF163" s="1349"/>
      <c r="EG163" s="1349"/>
      <c r="EH163" s="1349"/>
      <c r="EI163" s="1349"/>
      <c r="EJ163" s="1349"/>
      <c r="EK163" s="1349"/>
      <c r="EL163" s="1349"/>
      <c r="EM163" s="1349"/>
      <c r="EN163" s="1349"/>
      <c r="EO163" s="1349"/>
      <c r="EP163" s="1349"/>
      <c r="EQ163" s="1349"/>
      <c r="ER163" s="1349"/>
      <c r="ES163" s="1349"/>
      <c r="ET163" s="1349"/>
      <c r="EU163" s="1349"/>
      <c r="EV163" s="1349"/>
      <c r="EW163" s="1349"/>
      <c r="EX163" s="1349"/>
      <c r="EY163" s="1349"/>
      <c r="EZ163" s="1349"/>
      <c r="FA163" s="1349"/>
      <c r="FB163" s="1349"/>
      <c r="FC163" s="1349"/>
      <c r="FD163" s="1349"/>
      <c r="FE163" s="1349"/>
      <c r="FF163" s="1349"/>
      <c r="FG163" s="1349"/>
      <c r="FH163" s="1349"/>
      <c r="FI163" s="1349"/>
      <c r="FJ163" s="1349"/>
      <c r="FK163" s="1349"/>
      <c r="FL163" s="1349"/>
      <c r="FM163" s="1349"/>
      <c r="FN163" s="1349"/>
      <c r="FO163" s="1349"/>
      <c r="FP163" s="1349"/>
      <c r="FQ163" s="1349"/>
      <c r="FR163" s="1349"/>
      <c r="FS163" s="1349"/>
      <c r="FT163" s="1349"/>
      <c r="FU163" s="1349"/>
      <c r="FV163" s="1349"/>
      <c r="FW163" s="1349"/>
      <c r="FX163" s="1349"/>
      <c r="FY163" s="1349"/>
      <c r="FZ163" s="1349"/>
      <c r="GA163" s="1349"/>
      <c r="GB163" s="1349"/>
      <c r="GC163" s="1349"/>
      <c r="GD163" s="1349"/>
      <c r="GE163" s="1349"/>
      <c r="GF163" s="1349"/>
      <c r="GG163" s="1349"/>
      <c r="GH163" s="1349"/>
      <c r="GI163" s="1349"/>
    </row>
    <row r="164" spans="1:202" ht="6.75" customHeight="1">
      <c r="A164" s="2564"/>
      <c r="B164" s="2564"/>
      <c r="C164" s="2564"/>
      <c r="D164" s="2564"/>
      <c r="E164" s="2564"/>
      <c r="F164" s="2564"/>
      <c r="G164" s="2564"/>
      <c r="H164" s="2566"/>
      <c r="I164" s="2564"/>
      <c r="J164" s="2564"/>
      <c r="K164" s="2564"/>
      <c r="L164" s="2564"/>
      <c r="M164" s="2564"/>
      <c r="N164" s="2564"/>
      <c r="O164" s="2564"/>
      <c r="P164" s="2564"/>
      <c r="Q164" s="2564"/>
      <c r="R164" s="2564"/>
      <c r="S164" s="2566"/>
      <c r="T164" s="2570"/>
      <c r="U164" s="2564"/>
      <c r="V164" s="2564"/>
      <c r="W164" s="2564"/>
      <c r="X164" s="2564"/>
      <c r="Y164" s="2564"/>
      <c r="Z164" s="2564"/>
      <c r="AA164" s="2564"/>
      <c r="AB164" s="2564"/>
      <c r="AC164" s="2564"/>
      <c r="AD164" s="2566"/>
      <c r="AE164" s="2566"/>
      <c r="AF164" s="2566"/>
      <c r="AG164" s="2566"/>
      <c r="AH164" s="2566"/>
      <c r="AI164" s="2566"/>
      <c r="AJ164" s="2624"/>
      <c r="AK164" s="2621"/>
      <c r="AL164" s="2622"/>
      <c r="AM164" s="2566"/>
      <c r="AN164" s="3114" t="s">
        <v>101</v>
      </c>
      <c r="AO164" s="3114"/>
      <c r="AP164" s="3114"/>
      <c r="AQ164" s="3114"/>
      <c r="AR164" s="3114"/>
      <c r="AS164" s="3114"/>
      <c r="AT164" s="3114"/>
      <c r="AU164" s="3114"/>
      <c r="AV164" s="3103"/>
      <c r="AW164" s="3103"/>
      <c r="AX164" s="2567"/>
      <c r="AY164" s="2622"/>
      <c r="AZ164" s="2622"/>
      <c r="BA164" s="2622"/>
      <c r="BB164" s="2622"/>
      <c r="BC164" s="2566"/>
      <c r="BD164" s="3114" t="s">
        <v>245</v>
      </c>
      <c r="BE164" s="3103"/>
      <c r="BF164" s="3103"/>
      <c r="BG164" s="3103"/>
      <c r="BH164" s="3103"/>
      <c r="BI164" s="3103"/>
      <c r="BJ164" s="3103"/>
      <c r="BK164" s="3103"/>
      <c r="BL164" s="3103"/>
      <c r="BM164" s="3103"/>
      <c r="BN164" s="3103"/>
      <c r="BO164" s="3103"/>
      <c r="BP164" s="3103"/>
      <c r="BQ164" s="3103"/>
      <c r="BR164" s="3103"/>
      <c r="BS164" s="3103"/>
      <c r="BT164" s="3103"/>
      <c r="BU164" s="3103"/>
      <c r="BV164" s="3103"/>
      <c r="BW164" s="3103"/>
      <c r="BX164" s="3103"/>
      <c r="BY164" s="3103"/>
      <c r="BZ164" s="3103"/>
      <c r="CA164" s="3103"/>
      <c r="CB164" s="3103"/>
      <c r="CC164" s="3103"/>
      <c r="CD164" s="3103"/>
      <c r="CE164" s="3103"/>
      <c r="CF164" s="3103"/>
      <c r="CG164" s="3103"/>
      <c r="CH164" s="3103"/>
      <c r="CI164" s="3103"/>
      <c r="CJ164" s="3103"/>
      <c r="CK164" s="3103"/>
      <c r="CL164" s="3103"/>
      <c r="CM164" s="3103"/>
      <c r="CN164" s="3103"/>
      <c r="CO164" s="3103"/>
      <c r="CP164" s="3103"/>
      <c r="CQ164" s="3103"/>
      <c r="CR164" s="3103"/>
      <c r="CS164" s="3103"/>
      <c r="CT164" s="3103"/>
      <c r="CU164" s="3103"/>
      <c r="CV164" s="3103"/>
      <c r="CW164" s="3103"/>
      <c r="CX164" s="3103"/>
      <c r="CY164" s="3103"/>
      <c r="CZ164" s="3103"/>
      <c r="DA164" s="3103"/>
      <c r="DB164" s="3103"/>
      <c r="DC164" s="2567"/>
      <c r="DD164" s="2567"/>
      <c r="DE164" s="2567"/>
      <c r="DF164" s="1349"/>
      <c r="DG164" s="1349"/>
      <c r="DH164" s="1349"/>
      <c r="DI164" s="1349"/>
      <c r="DJ164" s="1349"/>
      <c r="DK164" s="1349"/>
      <c r="DL164" s="1349"/>
      <c r="DM164" s="1349"/>
      <c r="DN164" s="1349"/>
      <c r="DO164" s="1349"/>
      <c r="DP164" s="1349"/>
      <c r="DQ164" s="1349"/>
      <c r="DR164" s="1349"/>
      <c r="DS164" s="1349"/>
      <c r="DT164" s="1349"/>
      <c r="DU164" s="1349"/>
      <c r="DV164" s="1349"/>
      <c r="DW164" s="1349"/>
      <c r="DX164" s="1349"/>
      <c r="DY164" s="1349"/>
      <c r="DZ164" s="1349"/>
      <c r="EA164" s="1349"/>
      <c r="EB164" s="1349"/>
      <c r="EC164" s="1349"/>
      <c r="ED164" s="1349"/>
      <c r="EE164" s="1349"/>
      <c r="EF164" s="1349"/>
      <c r="EG164" s="1349"/>
      <c r="EH164" s="1349"/>
      <c r="EI164" s="1349"/>
      <c r="EJ164" s="1349"/>
      <c r="EK164" s="1349"/>
      <c r="EL164" s="1349"/>
      <c r="EM164" s="1349"/>
      <c r="EN164" s="1349"/>
      <c r="EO164" s="1349"/>
      <c r="EP164" s="1349"/>
      <c r="EQ164" s="1349"/>
      <c r="ER164" s="1349"/>
      <c r="ES164" s="1349"/>
      <c r="ET164" s="1349"/>
      <c r="EU164" s="1349"/>
      <c r="EV164" s="1349"/>
      <c r="EW164" s="1349"/>
      <c r="EX164" s="1349"/>
      <c r="EY164" s="1349"/>
      <c r="EZ164" s="1349"/>
      <c r="FA164" s="1349"/>
      <c r="FB164" s="1349"/>
      <c r="FC164" s="1349"/>
      <c r="FD164" s="1349"/>
      <c r="FE164" s="1349"/>
      <c r="FF164" s="1349"/>
      <c r="FG164" s="1349"/>
      <c r="FH164" s="1349"/>
      <c r="FI164" s="1349"/>
      <c r="FJ164" s="1349"/>
      <c r="FK164" s="1349"/>
      <c r="FL164" s="1349"/>
      <c r="FM164" s="1349"/>
      <c r="FN164" s="1349"/>
      <c r="FO164" s="1349"/>
      <c r="FP164" s="1349"/>
      <c r="FQ164" s="1349"/>
      <c r="FR164" s="1349"/>
      <c r="FS164" s="1349"/>
      <c r="FT164" s="1349"/>
      <c r="FU164" s="1349"/>
      <c r="FV164" s="1349"/>
      <c r="FW164" s="1349"/>
      <c r="FX164" s="1349"/>
      <c r="FY164" s="1349"/>
      <c r="FZ164" s="1349"/>
      <c r="GA164" s="1349"/>
      <c r="GB164" s="1349"/>
      <c r="GC164" s="1349"/>
      <c r="GD164" s="1349"/>
      <c r="GE164" s="1349"/>
      <c r="GF164" s="1349"/>
      <c r="GG164" s="1349"/>
      <c r="GH164" s="1349"/>
      <c r="GI164" s="1349"/>
    </row>
    <row r="165" spans="1:202" ht="6.75" customHeight="1">
      <c r="A165" s="2564"/>
      <c r="B165" s="2564"/>
      <c r="C165" s="2564"/>
      <c r="D165" s="2564"/>
      <c r="E165" s="2564"/>
      <c r="F165" s="2564"/>
      <c r="G165" s="2564"/>
      <c r="H165" s="2566"/>
      <c r="I165" s="2564"/>
      <c r="J165" s="2564"/>
      <c r="K165" s="2564"/>
      <c r="L165" s="2564"/>
      <c r="M165" s="2564"/>
      <c r="N165" s="2564"/>
      <c r="O165" s="2564"/>
      <c r="P165" s="2564"/>
      <c r="Q165" s="2564"/>
      <c r="R165" s="2564"/>
      <c r="S165" s="2566"/>
      <c r="T165" s="2570"/>
      <c r="U165" s="2566"/>
      <c r="V165" s="2566"/>
      <c r="W165" s="2566"/>
      <c r="X165" s="2566"/>
      <c r="Y165" s="2566"/>
      <c r="Z165" s="2566"/>
      <c r="AA165" s="2566"/>
      <c r="AB165" s="2566"/>
      <c r="AC165" s="2566"/>
      <c r="AD165" s="2566"/>
      <c r="AE165" s="2566"/>
      <c r="AF165" s="2566"/>
      <c r="AG165" s="2566"/>
      <c r="AH165" s="2566"/>
      <c r="AI165" s="2566"/>
      <c r="AJ165" s="2624"/>
      <c r="AK165" s="2571"/>
      <c r="AL165" s="2566"/>
      <c r="AM165" s="2566"/>
      <c r="AN165" s="3114"/>
      <c r="AO165" s="3114"/>
      <c r="AP165" s="3114"/>
      <c r="AQ165" s="3114"/>
      <c r="AR165" s="3114"/>
      <c r="AS165" s="3114"/>
      <c r="AT165" s="3114"/>
      <c r="AU165" s="3114"/>
      <c r="AV165" s="3103"/>
      <c r="AW165" s="3103"/>
      <c r="AX165" s="2567"/>
      <c r="AY165" s="2566"/>
      <c r="AZ165" s="2566"/>
      <c r="BA165" s="2566"/>
      <c r="BB165" s="2566"/>
      <c r="BC165" s="2566"/>
      <c r="BD165" s="3103"/>
      <c r="BE165" s="3103"/>
      <c r="BF165" s="3103"/>
      <c r="BG165" s="3103"/>
      <c r="BH165" s="3103"/>
      <c r="BI165" s="3103"/>
      <c r="BJ165" s="3103"/>
      <c r="BK165" s="3103"/>
      <c r="BL165" s="3103"/>
      <c r="BM165" s="3103"/>
      <c r="BN165" s="3103"/>
      <c r="BO165" s="3103"/>
      <c r="BP165" s="3103"/>
      <c r="BQ165" s="3103"/>
      <c r="BR165" s="3103"/>
      <c r="BS165" s="3103"/>
      <c r="BT165" s="3103"/>
      <c r="BU165" s="3103"/>
      <c r="BV165" s="3103"/>
      <c r="BW165" s="3103"/>
      <c r="BX165" s="3103"/>
      <c r="BY165" s="3103"/>
      <c r="BZ165" s="3103"/>
      <c r="CA165" s="3103"/>
      <c r="CB165" s="3103"/>
      <c r="CC165" s="3103"/>
      <c r="CD165" s="3103"/>
      <c r="CE165" s="3103"/>
      <c r="CF165" s="3103"/>
      <c r="CG165" s="3103"/>
      <c r="CH165" s="3103"/>
      <c r="CI165" s="3103"/>
      <c r="CJ165" s="3103"/>
      <c r="CK165" s="3103"/>
      <c r="CL165" s="3103"/>
      <c r="CM165" s="3103"/>
      <c r="CN165" s="3103"/>
      <c r="CO165" s="3103"/>
      <c r="CP165" s="3103"/>
      <c r="CQ165" s="3103"/>
      <c r="CR165" s="3103"/>
      <c r="CS165" s="3103"/>
      <c r="CT165" s="3103"/>
      <c r="CU165" s="3103"/>
      <c r="CV165" s="3103"/>
      <c r="CW165" s="3103"/>
      <c r="CX165" s="3103"/>
      <c r="CY165" s="3103"/>
      <c r="CZ165" s="3103"/>
      <c r="DA165" s="3103"/>
      <c r="DB165" s="3103"/>
      <c r="DC165" s="2567"/>
      <c r="DD165" s="2567"/>
      <c r="DE165" s="2567"/>
      <c r="DF165" s="1349"/>
      <c r="DG165" s="1349"/>
      <c r="DH165" s="1349"/>
      <c r="DI165" s="1349"/>
      <c r="DJ165" s="1349"/>
      <c r="DK165" s="1349"/>
      <c r="DL165" s="1349"/>
      <c r="DM165" s="1349"/>
      <c r="DN165" s="1349"/>
      <c r="DO165" s="1349"/>
      <c r="DP165" s="1349"/>
      <c r="DQ165" s="1349"/>
      <c r="DR165" s="1349"/>
      <c r="DS165" s="1349"/>
      <c r="DT165" s="1349"/>
      <c r="DU165" s="1349"/>
      <c r="DV165" s="1349"/>
      <c r="DW165" s="1349"/>
      <c r="DX165" s="1349"/>
      <c r="DY165" s="1349"/>
      <c r="DZ165" s="1349"/>
      <c r="EA165" s="1349"/>
      <c r="EB165" s="1349"/>
      <c r="EC165" s="1349"/>
      <c r="ED165" s="1349"/>
      <c r="EE165" s="1349"/>
      <c r="EF165" s="1349"/>
      <c r="EG165" s="1349"/>
      <c r="EH165" s="1349"/>
      <c r="EI165" s="1349"/>
      <c r="EJ165" s="1349"/>
      <c r="EK165" s="1349"/>
      <c r="EL165" s="1349"/>
      <c r="EM165" s="1349"/>
      <c r="EN165" s="1349"/>
      <c r="EO165" s="1349"/>
      <c r="EP165" s="1349"/>
      <c r="EQ165" s="1349"/>
      <c r="ER165" s="1349"/>
      <c r="ES165" s="1349"/>
      <c r="ET165" s="1349"/>
      <c r="EU165" s="1349"/>
      <c r="EV165" s="1349"/>
      <c r="EW165" s="1349"/>
      <c r="EX165" s="1349"/>
      <c r="EY165" s="1349"/>
      <c r="EZ165" s="1349"/>
      <c r="FA165" s="1349"/>
      <c r="FB165" s="1349"/>
      <c r="FC165" s="1349"/>
      <c r="FD165" s="1349"/>
      <c r="FE165" s="1349"/>
      <c r="FF165" s="1349"/>
      <c r="FG165" s="1349"/>
      <c r="FH165" s="1349"/>
      <c r="FI165" s="1349"/>
      <c r="FJ165" s="1349"/>
      <c r="FK165" s="1349"/>
      <c r="FL165" s="1349"/>
      <c r="FM165" s="1349"/>
      <c r="FN165" s="1349"/>
      <c r="FO165" s="1349"/>
      <c r="FP165" s="1349"/>
      <c r="FQ165" s="1349"/>
      <c r="FR165" s="1349"/>
      <c r="FS165" s="1349"/>
      <c r="FT165" s="1349"/>
      <c r="FU165" s="1349"/>
      <c r="FV165" s="1349"/>
      <c r="FW165" s="1349"/>
      <c r="FX165" s="1349"/>
      <c r="FY165" s="1349"/>
      <c r="FZ165" s="1349"/>
      <c r="GA165" s="1349"/>
      <c r="GB165" s="1349"/>
      <c r="GC165" s="1349"/>
      <c r="GD165" s="1349"/>
      <c r="GE165" s="1349"/>
      <c r="GF165" s="1349"/>
      <c r="GG165" s="1349"/>
      <c r="GH165" s="1349"/>
      <c r="GI165" s="1349"/>
    </row>
    <row r="166" spans="1:202" ht="6.75" customHeight="1">
      <c r="A166" s="2564"/>
      <c r="B166" s="2564"/>
      <c r="C166" s="2564"/>
      <c r="D166" s="2564"/>
      <c r="E166" s="2564"/>
      <c r="F166" s="2564"/>
      <c r="G166" s="2564"/>
      <c r="H166" s="2566"/>
      <c r="I166" s="2564"/>
      <c r="J166" s="2564"/>
      <c r="K166" s="2564"/>
      <c r="L166" s="2564"/>
      <c r="M166" s="2564"/>
      <c r="N166" s="2564"/>
      <c r="O166" s="2564"/>
      <c r="P166" s="2564"/>
      <c r="Q166" s="2564"/>
      <c r="R166" s="2564"/>
      <c r="S166" s="2566"/>
      <c r="T166" s="2570"/>
      <c r="U166" s="2566"/>
      <c r="V166" s="2566"/>
      <c r="W166" s="2566"/>
      <c r="X166" s="2566"/>
      <c r="Y166" s="2566"/>
      <c r="Z166" s="2566"/>
      <c r="AA166" s="2566"/>
      <c r="AB166" s="2566"/>
      <c r="AC166" s="2566"/>
      <c r="AD166" s="2566"/>
      <c r="AE166" s="2566"/>
      <c r="AF166" s="2566"/>
      <c r="AG166" s="2566"/>
      <c r="AH166" s="2566"/>
      <c r="AI166" s="2566"/>
      <c r="AJ166" s="2624"/>
      <c r="AK166" s="2570"/>
      <c r="AL166" s="2566"/>
      <c r="AM166" s="2566"/>
      <c r="AN166" s="2565"/>
      <c r="AO166" s="2565"/>
      <c r="AP166" s="2565"/>
      <c r="AQ166" s="2565"/>
      <c r="AR166" s="2565"/>
      <c r="AS166" s="2565"/>
      <c r="AT166" s="2565"/>
      <c r="AU166" s="2565"/>
      <c r="AV166" s="2567"/>
      <c r="AW166" s="2567"/>
      <c r="AX166" s="2567"/>
      <c r="AY166" s="2566"/>
      <c r="AZ166" s="2566"/>
      <c r="BA166" s="2566"/>
      <c r="BB166" s="2566"/>
      <c r="BC166" s="2566"/>
      <c r="BD166" s="2567"/>
      <c r="BE166" s="2567"/>
      <c r="BF166" s="2567"/>
      <c r="BG166" s="2567"/>
      <c r="BH166" s="2567"/>
      <c r="BI166" s="2567"/>
      <c r="BJ166" s="2567"/>
      <c r="BK166" s="2567"/>
      <c r="BL166" s="2567"/>
      <c r="BM166" s="2567"/>
      <c r="BN166" s="2567"/>
      <c r="BO166" s="2567"/>
      <c r="BP166" s="2567"/>
      <c r="BQ166" s="2567"/>
      <c r="BR166" s="2567"/>
      <c r="BS166" s="2567"/>
      <c r="BT166" s="2567"/>
      <c r="BU166" s="2567"/>
      <c r="BV166" s="2567"/>
      <c r="BW166" s="2567"/>
      <c r="BX166" s="2567"/>
      <c r="BY166" s="2567"/>
      <c r="BZ166" s="2567"/>
      <c r="CA166" s="2567"/>
      <c r="CB166" s="2567"/>
      <c r="CC166" s="2567"/>
      <c r="CD166" s="2567"/>
      <c r="CE166" s="2567"/>
      <c r="CF166" s="2567"/>
      <c r="CG166" s="2567"/>
      <c r="CH166" s="2567"/>
      <c r="CI166" s="2567"/>
      <c r="CJ166" s="2567"/>
      <c r="CK166" s="2567"/>
      <c r="CL166" s="2567"/>
      <c r="CM166" s="2567"/>
      <c r="CN166" s="2567"/>
      <c r="CO166" s="2567"/>
      <c r="CP166" s="2567"/>
      <c r="CQ166" s="2567"/>
      <c r="CR166" s="2567"/>
      <c r="CS166" s="2567"/>
      <c r="CT166" s="2567"/>
      <c r="CU166" s="2567"/>
      <c r="CV166" s="2567"/>
      <c r="CW166" s="2567"/>
      <c r="CX166" s="2567"/>
      <c r="CY166" s="2567"/>
      <c r="CZ166" s="2567"/>
      <c r="DA166" s="2567"/>
      <c r="DB166" s="2567"/>
      <c r="DC166" s="2567"/>
      <c r="DD166" s="2567"/>
      <c r="DE166" s="2567"/>
      <c r="EH166" s="1350"/>
      <c r="EI166" s="1350"/>
      <c r="EJ166" s="1350"/>
      <c r="EK166" s="1350"/>
      <c r="EL166" s="1350"/>
      <c r="EM166" s="1350"/>
      <c r="EN166" s="1350"/>
      <c r="EO166" s="1350"/>
      <c r="EP166" s="1350"/>
      <c r="EQ166" s="1350"/>
      <c r="ER166" s="1350"/>
      <c r="ES166" s="1349"/>
      <c r="ET166" s="1349"/>
      <c r="EU166" s="1349"/>
      <c r="EV166" s="1349"/>
      <c r="EW166" s="1349"/>
      <c r="EX166" s="1349"/>
      <c r="EY166" s="1349"/>
      <c r="EZ166" s="1349"/>
      <c r="FA166" s="1349"/>
      <c r="FB166" s="1349"/>
      <c r="FC166" s="1349"/>
      <c r="FD166" s="1349"/>
      <c r="FE166" s="1349"/>
      <c r="FF166" s="1349"/>
      <c r="FG166" s="1349"/>
      <c r="FH166" s="1349"/>
      <c r="FI166" s="1349"/>
      <c r="FJ166" s="1349"/>
      <c r="FK166" s="1349"/>
      <c r="FL166" s="1349"/>
      <c r="FM166" s="1349"/>
      <c r="FN166" s="1349"/>
      <c r="FO166" s="1349"/>
      <c r="FP166" s="1349"/>
      <c r="FQ166" s="1349"/>
      <c r="FR166" s="1349"/>
      <c r="FS166" s="1349"/>
      <c r="FT166" s="1349"/>
      <c r="FU166" s="1349"/>
      <c r="FV166" s="1349"/>
      <c r="FW166" s="1349"/>
      <c r="FX166" s="1349"/>
      <c r="FY166" s="1349"/>
      <c r="FZ166" s="1349"/>
      <c r="GA166" s="1349"/>
      <c r="GB166" s="1349"/>
      <c r="GC166" s="1349"/>
      <c r="GD166" s="1349"/>
      <c r="GE166" s="1349"/>
      <c r="GF166" s="1349"/>
      <c r="GG166" s="1349"/>
      <c r="GH166" s="1349"/>
      <c r="GI166" s="1349"/>
    </row>
    <row r="167" spans="1:202" ht="6.75" customHeight="1">
      <c r="A167" s="2564"/>
      <c r="B167" s="2564"/>
      <c r="C167" s="2564"/>
      <c r="D167" s="2564"/>
      <c r="E167" s="2564"/>
      <c r="F167" s="2564"/>
      <c r="G167" s="2564"/>
      <c r="H167" s="2566"/>
      <c r="I167" s="2564"/>
      <c r="J167" s="2564"/>
      <c r="K167" s="2564"/>
      <c r="L167" s="2564"/>
      <c r="M167" s="2564"/>
      <c r="N167" s="2564"/>
      <c r="O167" s="2564"/>
      <c r="P167" s="2564"/>
      <c r="Q167" s="2564"/>
      <c r="R167" s="2564"/>
      <c r="S167" s="2566"/>
      <c r="T167" s="2570"/>
      <c r="U167" s="2566"/>
      <c r="V167" s="2566"/>
      <c r="W167" s="2566"/>
      <c r="X167" s="2566"/>
      <c r="Y167" s="2566"/>
      <c r="Z167" s="2566"/>
      <c r="AA167" s="2566"/>
      <c r="AB167" s="2566"/>
      <c r="AC167" s="2566"/>
      <c r="AD167" s="2566"/>
      <c r="AE167" s="2566"/>
      <c r="AF167" s="2566"/>
      <c r="AG167" s="2566"/>
      <c r="AH167" s="2566"/>
      <c r="AI167" s="2566"/>
      <c r="AJ167" s="2624"/>
      <c r="AK167" s="2570"/>
      <c r="AL167" s="2566"/>
      <c r="AM167" s="2566"/>
      <c r="AN167" s="2565"/>
      <c r="AO167" s="2565"/>
      <c r="AP167" s="2565"/>
      <c r="AQ167" s="2565"/>
      <c r="AR167" s="2565"/>
      <c r="AS167" s="2565"/>
      <c r="AT167" s="2565"/>
      <c r="AU167" s="2565"/>
      <c r="AV167" s="2567"/>
      <c r="AW167" s="2567"/>
      <c r="AX167" s="2567"/>
      <c r="AY167" s="2566"/>
      <c r="AZ167" s="2566"/>
      <c r="BA167" s="2566"/>
      <c r="BB167" s="2566"/>
      <c r="BC167" s="2566"/>
      <c r="BD167" s="3103" t="s">
        <v>244</v>
      </c>
      <c r="BE167" s="3103"/>
      <c r="BF167" s="3103"/>
      <c r="BG167" s="3103"/>
      <c r="BH167" s="3103"/>
      <c r="BI167" s="3103"/>
      <c r="BJ167" s="3103"/>
      <c r="BK167" s="3103"/>
      <c r="BL167" s="3103"/>
      <c r="BM167" s="3103"/>
      <c r="BN167" s="3103"/>
      <c r="BO167" s="3103"/>
      <c r="BP167" s="3103"/>
      <c r="BQ167" s="3103"/>
      <c r="BR167" s="3103"/>
      <c r="BS167" s="3103"/>
      <c r="BT167" s="3103"/>
      <c r="BU167" s="3103"/>
      <c r="BV167" s="3103"/>
      <c r="BW167" s="3103"/>
      <c r="BX167" s="3103"/>
      <c r="BY167" s="3103"/>
      <c r="BZ167" s="3103"/>
      <c r="CA167" s="3103"/>
      <c r="CB167" s="3103"/>
      <c r="CC167" s="3103"/>
      <c r="CD167" s="3103"/>
      <c r="CE167" s="3103"/>
      <c r="CF167" s="3103"/>
      <c r="CG167" s="3103"/>
      <c r="CH167" s="3103"/>
      <c r="CI167" s="3103"/>
      <c r="CJ167" s="3103"/>
      <c r="CK167" s="3103"/>
      <c r="CL167" s="3103"/>
      <c r="CM167" s="3103"/>
      <c r="CN167" s="3103"/>
      <c r="CO167" s="3103"/>
      <c r="CP167" s="3103"/>
      <c r="CQ167" s="3103"/>
      <c r="CR167" s="3103"/>
      <c r="CS167" s="3103"/>
      <c r="CT167" s="3103"/>
      <c r="CU167" s="3103"/>
      <c r="CV167" s="3103"/>
      <c r="CW167" s="3103"/>
      <c r="CX167" s="3103"/>
      <c r="CY167" s="3103"/>
      <c r="CZ167" s="3103"/>
      <c r="DA167" s="3103"/>
      <c r="DB167" s="3103"/>
      <c r="DC167" s="2567"/>
      <c r="DD167" s="2567"/>
      <c r="DE167" s="2567"/>
      <c r="EH167" s="1350"/>
      <c r="EI167" s="1350"/>
      <c r="EJ167" s="1350"/>
      <c r="EK167" s="1350"/>
      <c r="EL167" s="1350"/>
      <c r="EM167" s="1350"/>
      <c r="EN167" s="1350"/>
      <c r="EO167" s="1350"/>
      <c r="EP167" s="1350"/>
      <c r="EQ167" s="1350"/>
      <c r="ER167" s="1350"/>
      <c r="ES167" s="1349"/>
      <c r="ET167" s="1349"/>
      <c r="EU167" s="1349"/>
      <c r="EV167" s="1349"/>
      <c r="EW167" s="1349"/>
      <c r="EX167" s="1349"/>
      <c r="EY167" s="1349"/>
      <c r="EZ167" s="1349"/>
      <c r="FA167" s="1349"/>
      <c r="FB167" s="1349"/>
      <c r="FC167" s="1349"/>
      <c r="FD167" s="1349"/>
      <c r="FE167" s="1349"/>
      <c r="FF167" s="1349"/>
      <c r="FG167" s="1349"/>
      <c r="FH167" s="1349"/>
      <c r="FI167" s="1349"/>
      <c r="FJ167" s="1349"/>
      <c r="FK167" s="1349"/>
      <c r="FL167" s="1349"/>
      <c r="FM167" s="1349"/>
      <c r="FN167" s="1349"/>
      <c r="FO167" s="1349"/>
      <c r="FP167" s="1349"/>
      <c r="FQ167" s="1349"/>
      <c r="FR167" s="1349"/>
      <c r="FS167" s="1349"/>
      <c r="FT167" s="1349"/>
      <c r="FU167" s="1349"/>
      <c r="FV167" s="1349"/>
      <c r="FW167" s="1349"/>
      <c r="FX167" s="1349"/>
      <c r="FY167" s="1349"/>
      <c r="FZ167" s="1349"/>
      <c r="GA167" s="1349"/>
      <c r="GB167" s="1349"/>
      <c r="GC167" s="1349"/>
      <c r="GD167" s="1349"/>
      <c r="GE167" s="1349"/>
      <c r="GF167" s="1349"/>
      <c r="GG167" s="1349"/>
      <c r="GH167" s="1349"/>
      <c r="GI167" s="1349"/>
    </row>
    <row r="168" spans="1:202" ht="6.75" customHeight="1">
      <c r="A168" s="2564"/>
      <c r="B168" s="2564"/>
      <c r="C168" s="2564"/>
      <c r="D168" s="2564"/>
      <c r="E168" s="2564"/>
      <c r="F168" s="2564"/>
      <c r="G168" s="2564"/>
      <c r="H168" s="2566"/>
      <c r="I168" s="2564"/>
      <c r="J168" s="2564"/>
      <c r="K168" s="2564"/>
      <c r="L168" s="2564"/>
      <c r="M168" s="2564"/>
      <c r="N168" s="2564"/>
      <c r="O168" s="2564"/>
      <c r="P168" s="2564"/>
      <c r="Q168" s="2564"/>
      <c r="R168" s="2564"/>
      <c r="S168" s="2566"/>
      <c r="T168" s="2570"/>
      <c r="U168" s="2566"/>
      <c r="V168" s="2566"/>
      <c r="W168" s="2566"/>
      <c r="X168" s="2566"/>
      <c r="Y168" s="2566"/>
      <c r="Z168" s="2566"/>
      <c r="AA168" s="2566"/>
      <c r="AB168" s="2566"/>
      <c r="AC168" s="2566"/>
      <c r="AD168" s="2566"/>
      <c r="AE168" s="2566"/>
      <c r="AF168" s="2566"/>
      <c r="AG168" s="2566"/>
      <c r="AH168" s="2566"/>
      <c r="AI168" s="2566"/>
      <c r="AJ168" s="2624"/>
      <c r="AK168" s="2570"/>
      <c r="AL168" s="2566"/>
      <c r="AM168" s="2566"/>
      <c r="AN168" s="2565"/>
      <c r="AO168" s="2565"/>
      <c r="AP168" s="2565"/>
      <c r="AQ168" s="2565"/>
      <c r="AR168" s="2565"/>
      <c r="AS168" s="2565"/>
      <c r="AT168" s="2565"/>
      <c r="AU168" s="2565"/>
      <c r="AV168" s="2567"/>
      <c r="AW168" s="2567"/>
      <c r="AX168" s="2567"/>
      <c r="AY168" s="2566"/>
      <c r="AZ168" s="2566"/>
      <c r="BA168" s="2566"/>
      <c r="BB168" s="2566"/>
      <c r="BC168" s="2566"/>
      <c r="BD168" s="3103"/>
      <c r="BE168" s="3103"/>
      <c r="BF168" s="3103"/>
      <c r="BG168" s="3103"/>
      <c r="BH168" s="3103"/>
      <c r="BI168" s="3103"/>
      <c r="BJ168" s="3103"/>
      <c r="BK168" s="3103"/>
      <c r="BL168" s="3103"/>
      <c r="BM168" s="3103"/>
      <c r="BN168" s="3103"/>
      <c r="BO168" s="3103"/>
      <c r="BP168" s="3103"/>
      <c r="BQ168" s="3103"/>
      <c r="BR168" s="3103"/>
      <c r="BS168" s="3103"/>
      <c r="BT168" s="3103"/>
      <c r="BU168" s="3103"/>
      <c r="BV168" s="3103"/>
      <c r="BW168" s="3103"/>
      <c r="BX168" s="3103"/>
      <c r="BY168" s="3103"/>
      <c r="BZ168" s="3103"/>
      <c r="CA168" s="3103"/>
      <c r="CB168" s="3103"/>
      <c r="CC168" s="3103"/>
      <c r="CD168" s="3103"/>
      <c r="CE168" s="3103"/>
      <c r="CF168" s="3103"/>
      <c r="CG168" s="3103"/>
      <c r="CH168" s="3103"/>
      <c r="CI168" s="3103"/>
      <c r="CJ168" s="3103"/>
      <c r="CK168" s="3103"/>
      <c r="CL168" s="3103"/>
      <c r="CM168" s="3103"/>
      <c r="CN168" s="3103"/>
      <c r="CO168" s="3103"/>
      <c r="CP168" s="3103"/>
      <c r="CQ168" s="3103"/>
      <c r="CR168" s="3103"/>
      <c r="CS168" s="3103"/>
      <c r="CT168" s="3103"/>
      <c r="CU168" s="3103"/>
      <c r="CV168" s="3103"/>
      <c r="CW168" s="3103"/>
      <c r="CX168" s="3103"/>
      <c r="CY168" s="3103"/>
      <c r="CZ168" s="3103"/>
      <c r="DA168" s="3103"/>
      <c r="DB168" s="3103"/>
      <c r="DC168" s="2567"/>
      <c r="DD168" s="2567"/>
      <c r="DE168" s="2567"/>
      <c r="EH168" s="1350"/>
      <c r="EI168" s="1350"/>
      <c r="EJ168" s="1350"/>
      <c r="EK168" s="1350"/>
      <c r="EL168" s="1350"/>
      <c r="EM168" s="1350"/>
      <c r="EN168" s="1350"/>
      <c r="EO168" s="1350"/>
      <c r="EP168" s="1350"/>
      <c r="EQ168" s="1350"/>
      <c r="ER168" s="1350"/>
      <c r="ES168" s="1349"/>
      <c r="ET168" s="1349"/>
      <c r="EU168" s="1349"/>
      <c r="EV168" s="1349"/>
      <c r="EW168" s="1349"/>
      <c r="EX168" s="1349"/>
      <c r="EY168" s="1349"/>
      <c r="EZ168" s="1349"/>
      <c r="FA168" s="1349"/>
      <c r="FB168" s="1349"/>
      <c r="FC168" s="1349"/>
      <c r="FD168" s="1349"/>
      <c r="FE168" s="1349"/>
      <c r="FF168" s="1349"/>
      <c r="FG168" s="1349"/>
      <c r="FH168" s="1349"/>
      <c r="FI168" s="1349"/>
      <c r="FJ168" s="1349"/>
      <c r="FK168" s="1349"/>
      <c r="FL168" s="1349"/>
      <c r="FM168" s="1349"/>
      <c r="FN168" s="1349"/>
      <c r="FO168" s="1349"/>
      <c r="FP168" s="1349"/>
      <c r="FQ168" s="1349"/>
      <c r="FR168" s="1349"/>
      <c r="FS168" s="1349"/>
      <c r="FT168" s="1349"/>
      <c r="FU168" s="1349"/>
      <c r="FV168" s="1349"/>
      <c r="FW168" s="1349"/>
      <c r="FX168" s="1349"/>
      <c r="FY168" s="1349"/>
      <c r="FZ168" s="1349"/>
      <c r="GA168" s="1349"/>
      <c r="GB168" s="1349"/>
      <c r="GC168" s="1349"/>
      <c r="GD168" s="1349"/>
      <c r="GE168" s="1349"/>
      <c r="GF168" s="1349"/>
      <c r="GG168" s="1349"/>
      <c r="GH168" s="1349"/>
      <c r="GI168" s="1349"/>
    </row>
    <row r="169" spans="1:202" ht="6.75" customHeight="1">
      <c r="A169" s="2564"/>
      <c r="B169" s="2564"/>
      <c r="C169" s="2564"/>
      <c r="D169" s="2564"/>
      <c r="E169" s="2564"/>
      <c r="F169" s="2564"/>
      <c r="G169" s="2564"/>
      <c r="H169" s="2566"/>
      <c r="I169" s="2564"/>
      <c r="J169" s="2564"/>
      <c r="K169" s="2564"/>
      <c r="L169" s="2564"/>
      <c r="M169" s="2564"/>
      <c r="N169" s="2564"/>
      <c r="O169" s="2564"/>
      <c r="P169" s="2564"/>
      <c r="Q169" s="2564"/>
      <c r="R169" s="2564"/>
      <c r="S169" s="2566"/>
      <c r="T169" s="2570"/>
      <c r="U169" s="2566"/>
      <c r="V169" s="2566"/>
      <c r="W169" s="2566"/>
      <c r="X169" s="2566"/>
      <c r="Y169" s="2566"/>
      <c r="Z169" s="2566"/>
      <c r="AA169" s="2566"/>
      <c r="AB169" s="2566"/>
      <c r="AC169" s="2566"/>
      <c r="AD169" s="2566"/>
      <c r="AE169" s="2566"/>
      <c r="AF169" s="2566"/>
      <c r="AG169" s="2566"/>
      <c r="AH169" s="2566"/>
      <c r="AI169" s="2566"/>
      <c r="AJ169" s="2624"/>
      <c r="AK169" s="2570"/>
      <c r="AL169" s="2566"/>
      <c r="AM169" s="2566"/>
      <c r="AN169" s="2565"/>
      <c r="AO169" s="2565"/>
      <c r="AP169" s="2565"/>
      <c r="AQ169" s="2565"/>
      <c r="AR169" s="2565"/>
      <c r="AS169" s="2565"/>
      <c r="AT169" s="2565"/>
      <c r="AU169" s="2565"/>
      <c r="AV169" s="2567"/>
      <c r="AW169" s="2567"/>
      <c r="AX169" s="2567"/>
      <c r="AY169" s="2566"/>
      <c r="AZ169" s="2566"/>
      <c r="BA169" s="2566"/>
      <c r="BB169" s="2566"/>
      <c r="BC169" s="2566"/>
      <c r="BD169" s="2567"/>
      <c r="BE169" s="2567"/>
      <c r="BF169" s="2567"/>
      <c r="BG169" s="2567"/>
      <c r="BH169" s="2567"/>
      <c r="BI169" s="2567"/>
      <c r="BJ169" s="2567"/>
      <c r="BK169" s="2567"/>
      <c r="BL169" s="2567"/>
      <c r="BM169" s="2567"/>
      <c r="BN169" s="2567"/>
      <c r="BO169" s="2567"/>
      <c r="BP169" s="2567"/>
      <c r="BQ169" s="2567"/>
      <c r="BR169" s="2567"/>
      <c r="BS169" s="2567"/>
      <c r="BT169" s="2567"/>
      <c r="BU169" s="2567"/>
      <c r="BV169" s="2567"/>
      <c r="BW169" s="2567"/>
      <c r="BX169" s="2567"/>
      <c r="BY169" s="2567"/>
      <c r="BZ169" s="2567"/>
      <c r="CA169" s="2567"/>
      <c r="CB169" s="2567"/>
      <c r="CC169" s="2567"/>
      <c r="CD169" s="2567"/>
      <c r="CE169" s="2567"/>
      <c r="CF169" s="2567"/>
      <c r="CG169" s="2567"/>
      <c r="CH169" s="2567"/>
      <c r="CI169" s="2567"/>
      <c r="CJ169" s="2567"/>
      <c r="CK169" s="2567"/>
      <c r="CL169" s="2567"/>
      <c r="CM169" s="2567"/>
      <c r="CN169" s="2567"/>
      <c r="CO169" s="2567"/>
      <c r="CP169" s="2567"/>
      <c r="CQ169" s="2567"/>
      <c r="CR169" s="2567"/>
      <c r="CS169" s="2567"/>
      <c r="CT169" s="2567"/>
      <c r="CU169" s="2567"/>
      <c r="CV169" s="2567"/>
      <c r="CW169" s="2567"/>
      <c r="CX169" s="2567"/>
      <c r="CY169" s="2567"/>
      <c r="CZ169" s="2567"/>
      <c r="DA169" s="2567"/>
      <c r="DB169" s="2567"/>
      <c r="DC169" s="2567"/>
      <c r="DD169" s="2567"/>
      <c r="DE169" s="2567"/>
      <c r="DI169" s="1350"/>
      <c r="DJ169" s="1351"/>
      <c r="DK169" s="1351"/>
      <c r="DL169" s="1351"/>
      <c r="DM169" s="1351"/>
      <c r="DN169" s="1351"/>
      <c r="DO169" s="1351"/>
      <c r="DP169" s="1351"/>
      <c r="DQ169" s="1351"/>
      <c r="DR169" s="1351"/>
      <c r="DS169" s="1351"/>
      <c r="DT169" s="1351"/>
      <c r="DU169" s="1351"/>
      <c r="DV169" s="1351"/>
      <c r="DW169" s="1351"/>
      <c r="DX169" s="1351"/>
      <c r="DY169" s="1351"/>
      <c r="DZ169" s="1351"/>
      <c r="EA169" s="1351"/>
      <c r="EB169" s="1351"/>
      <c r="EC169" s="1351"/>
      <c r="ED169" s="1351"/>
      <c r="EE169" s="1351"/>
      <c r="EF169" s="1351"/>
      <c r="EG169" s="1351"/>
      <c r="EH169" s="1351"/>
      <c r="EI169" s="1351"/>
      <c r="EJ169" s="1351"/>
      <c r="EK169" s="1351"/>
      <c r="EL169" s="1351"/>
      <c r="EM169" s="1351"/>
      <c r="EN169" s="1351"/>
      <c r="EO169" s="1351"/>
      <c r="EP169" s="1351"/>
      <c r="EQ169" s="1351"/>
      <c r="ER169" s="1351"/>
      <c r="ES169" s="1351"/>
      <c r="ET169" s="1351"/>
      <c r="EU169" s="1351"/>
      <c r="EV169" s="1351"/>
      <c r="EW169" s="1351"/>
      <c r="EX169" s="1351"/>
      <c r="EY169" s="1351"/>
      <c r="EZ169" s="1351"/>
      <c r="FA169" s="1351"/>
      <c r="FB169" s="1351"/>
      <c r="FC169" s="1351"/>
      <c r="FD169" s="1351"/>
      <c r="FE169" s="1351"/>
      <c r="FF169" s="1351"/>
      <c r="FG169" s="1351"/>
      <c r="FH169" s="1349"/>
      <c r="FI169" s="1349"/>
      <c r="FJ169" s="1349"/>
      <c r="FK169" s="1349"/>
      <c r="FL169" s="1349"/>
      <c r="FM169" s="1349"/>
      <c r="FN169" s="1349"/>
      <c r="FO169" s="1349"/>
      <c r="FP169" s="1349"/>
      <c r="FQ169" s="1349"/>
      <c r="FR169" s="1349"/>
      <c r="FS169" s="1349"/>
      <c r="FT169" s="1349"/>
      <c r="FU169" s="1349"/>
      <c r="FV169" s="1349"/>
      <c r="FW169" s="1349"/>
      <c r="FX169" s="1349"/>
      <c r="FY169" s="1349"/>
      <c r="FZ169" s="1349"/>
      <c r="GA169" s="1349"/>
      <c r="GB169" s="1349"/>
      <c r="GC169" s="1349"/>
      <c r="GD169" s="1349"/>
      <c r="GE169" s="1349"/>
      <c r="GF169" s="1349"/>
      <c r="GG169" s="1349"/>
      <c r="GH169" s="1349"/>
      <c r="GI169" s="1349"/>
    </row>
    <row r="170" spans="1:202" ht="6.75" customHeight="1">
      <c r="A170" s="2564"/>
      <c r="B170" s="2564"/>
      <c r="C170" s="2564"/>
      <c r="D170" s="2564"/>
      <c r="E170" s="2564"/>
      <c r="F170" s="2564"/>
      <c r="G170" s="2564"/>
      <c r="H170" s="2566"/>
      <c r="I170" s="2564"/>
      <c r="J170" s="2564"/>
      <c r="K170" s="2564"/>
      <c r="L170" s="2564"/>
      <c r="M170" s="2564"/>
      <c r="N170" s="2564"/>
      <c r="O170" s="2564"/>
      <c r="P170" s="2564"/>
      <c r="Q170" s="2564"/>
      <c r="R170" s="2564"/>
      <c r="S170" s="2566"/>
      <c r="T170" s="2570"/>
      <c r="U170" s="2566"/>
      <c r="V170" s="2566"/>
      <c r="W170" s="2566"/>
      <c r="X170" s="2566"/>
      <c r="Y170" s="2566"/>
      <c r="Z170" s="2566"/>
      <c r="AA170" s="2566"/>
      <c r="AB170" s="2566"/>
      <c r="AC170" s="2566"/>
      <c r="AD170" s="2566"/>
      <c r="AE170" s="2566"/>
      <c r="AF170" s="2566"/>
      <c r="AG170" s="2566"/>
      <c r="AH170" s="2566"/>
      <c r="AI170" s="2566"/>
      <c r="AJ170" s="2624"/>
      <c r="AK170" s="2570"/>
      <c r="AL170" s="2566"/>
      <c r="AM170" s="2565"/>
      <c r="AN170" s="3122" t="s">
        <v>243</v>
      </c>
      <c r="AO170" s="3122"/>
      <c r="AP170" s="3122"/>
      <c r="AQ170" s="3122"/>
      <c r="AR170" s="3122"/>
      <c r="AS170" s="3122"/>
      <c r="AT170" s="3122"/>
      <c r="AU170" s="3122"/>
      <c r="AV170" s="3122"/>
      <c r="AW170" s="3122"/>
      <c r="AX170" s="3122"/>
      <c r="AY170" s="3122"/>
      <c r="AZ170" s="3122"/>
      <c r="BA170" s="3122"/>
      <c r="BB170" s="3122"/>
      <c r="BC170" s="3122"/>
      <c r="BD170" s="3109"/>
      <c r="BE170" s="3109"/>
      <c r="BF170" s="3109"/>
      <c r="BG170" s="3109"/>
      <c r="BH170" s="2567"/>
      <c r="BI170" s="2567"/>
      <c r="BJ170" s="2567"/>
      <c r="BK170" s="2567"/>
      <c r="BL170" s="2567"/>
      <c r="BM170" s="2567"/>
      <c r="BN170" s="2567"/>
      <c r="BO170" s="2567"/>
      <c r="BP170" s="2567"/>
      <c r="BQ170" s="2567"/>
      <c r="BR170" s="2567"/>
      <c r="BS170" s="2567"/>
      <c r="BT170" s="2567"/>
      <c r="BU170" s="2567"/>
      <c r="BV170" s="2567"/>
      <c r="BW170" s="2567"/>
      <c r="BX170" s="2567"/>
      <c r="BY170" s="2567"/>
      <c r="BZ170" s="2567"/>
      <c r="CA170" s="2567"/>
      <c r="CB170" s="2567"/>
      <c r="CC170" s="2567"/>
      <c r="CD170" s="2567"/>
      <c r="CE170" s="2567"/>
      <c r="CF170" s="2567"/>
      <c r="CG170" s="2567"/>
      <c r="CH170" s="2567"/>
      <c r="CI170" s="2567"/>
      <c r="CJ170" s="2567"/>
      <c r="CK170" s="2567"/>
      <c r="CL170" s="2567"/>
      <c r="CM170" s="2567"/>
      <c r="CN170" s="2567"/>
      <c r="CO170" s="2567"/>
      <c r="CP170" s="2567"/>
      <c r="CQ170" s="2567"/>
      <c r="CR170" s="2567"/>
      <c r="CS170" s="2567"/>
      <c r="CT170" s="2567"/>
      <c r="CU170" s="2567"/>
      <c r="CV170" s="2567"/>
      <c r="CW170" s="2567"/>
      <c r="CX170" s="2567"/>
      <c r="CY170" s="2567"/>
      <c r="CZ170" s="2567"/>
      <c r="DA170" s="2567"/>
      <c r="DB170" s="2567"/>
      <c r="DC170" s="2567"/>
      <c r="DD170" s="2567"/>
      <c r="DE170" s="2567"/>
      <c r="DF170" s="1349"/>
      <c r="DG170" s="1349"/>
      <c r="DH170" s="1349"/>
      <c r="DI170" s="1351"/>
      <c r="DJ170" s="1351"/>
      <c r="DK170" s="1351"/>
      <c r="DL170" s="1351"/>
      <c r="DM170" s="1351"/>
      <c r="DN170" s="1351"/>
      <c r="DO170" s="1351"/>
      <c r="DP170" s="1351"/>
      <c r="DQ170" s="1351"/>
      <c r="DR170" s="1351"/>
      <c r="DS170" s="1351"/>
      <c r="DT170" s="1351"/>
      <c r="DU170" s="1351"/>
      <c r="DV170" s="1351"/>
      <c r="DW170" s="1351"/>
      <c r="DX170" s="1351"/>
      <c r="DY170" s="1351"/>
      <c r="DZ170" s="1351"/>
      <c r="EA170" s="1351"/>
      <c r="EB170" s="1351"/>
      <c r="EC170" s="1351"/>
      <c r="ED170" s="1351"/>
      <c r="EE170" s="1351"/>
      <c r="EF170" s="1351"/>
      <c r="EG170" s="1351"/>
      <c r="EH170" s="1351"/>
      <c r="EI170" s="1351"/>
      <c r="EJ170" s="1351"/>
      <c r="EK170" s="1351"/>
      <c r="EL170" s="1351"/>
      <c r="EM170" s="1351"/>
      <c r="EN170" s="1351"/>
      <c r="EO170" s="1351"/>
      <c r="EP170" s="1351"/>
      <c r="EQ170" s="1351"/>
      <c r="ER170" s="1351"/>
      <c r="ES170" s="1351"/>
      <c r="ET170" s="1351"/>
      <c r="EU170" s="1351"/>
      <c r="EV170" s="1351"/>
      <c r="EW170" s="1351"/>
      <c r="EX170" s="1351"/>
      <c r="EY170" s="1351"/>
      <c r="EZ170" s="1351"/>
      <c r="FA170" s="1351"/>
      <c r="FB170" s="1351"/>
      <c r="FC170" s="1351"/>
      <c r="FD170" s="1351"/>
      <c r="FE170" s="1351"/>
      <c r="FF170" s="1351"/>
      <c r="FG170" s="1351"/>
      <c r="FH170" s="1349"/>
      <c r="FI170" s="1349"/>
      <c r="FJ170" s="1349"/>
      <c r="FK170" s="1349"/>
      <c r="FL170" s="1349"/>
      <c r="FM170" s="1349"/>
      <c r="FN170" s="1349"/>
      <c r="FO170" s="1349"/>
      <c r="FP170" s="1349"/>
      <c r="FQ170" s="1349"/>
      <c r="FR170" s="1349"/>
      <c r="FS170" s="1349"/>
      <c r="FT170" s="1349"/>
      <c r="FU170" s="1349"/>
      <c r="FV170" s="1349"/>
      <c r="FW170" s="1349"/>
      <c r="FX170" s="1349"/>
      <c r="FY170" s="1349"/>
      <c r="FZ170" s="1349"/>
      <c r="GA170" s="1349"/>
      <c r="GB170" s="1349"/>
      <c r="GC170" s="1349"/>
      <c r="GD170" s="1349"/>
      <c r="GE170" s="1349"/>
      <c r="GF170" s="1349"/>
      <c r="GG170" s="1349"/>
      <c r="GH170" s="1349"/>
      <c r="GI170" s="1349"/>
      <c r="GJ170" s="1349"/>
      <c r="GK170" s="1349"/>
      <c r="GL170" s="1349"/>
      <c r="GM170" s="1349"/>
      <c r="GN170" s="1349"/>
      <c r="GO170" s="1349"/>
      <c r="GP170" s="1349"/>
      <c r="GQ170" s="1349"/>
      <c r="GR170" s="1349"/>
      <c r="GS170" s="1349"/>
      <c r="GT170" s="1349"/>
    </row>
    <row r="171" spans="1:202" ht="6.75" customHeight="1">
      <c r="A171" s="2564"/>
      <c r="B171" s="2564"/>
      <c r="C171" s="2564"/>
      <c r="D171" s="2564"/>
      <c r="E171" s="2564"/>
      <c r="F171" s="2564"/>
      <c r="G171" s="2564"/>
      <c r="H171" s="2566"/>
      <c r="I171" s="2564"/>
      <c r="J171" s="2564"/>
      <c r="K171" s="2564"/>
      <c r="L171" s="2564"/>
      <c r="M171" s="2564"/>
      <c r="N171" s="2564"/>
      <c r="O171" s="2564"/>
      <c r="P171" s="2564"/>
      <c r="Q171" s="2564"/>
      <c r="R171" s="2564"/>
      <c r="S171" s="2566"/>
      <c r="T171" s="2570"/>
      <c r="U171" s="2566"/>
      <c r="V171" s="2566"/>
      <c r="W171" s="2566"/>
      <c r="X171" s="2566"/>
      <c r="Y171" s="2566"/>
      <c r="Z171" s="2566"/>
      <c r="AA171" s="2566"/>
      <c r="AB171" s="2566"/>
      <c r="AC171" s="2566"/>
      <c r="AD171" s="2566"/>
      <c r="AE171" s="2566"/>
      <c r="AF171" s="2566"/>
      <c r="AG171" s="2566"/>
      <c r="AH171" s="2566"/>
      <c r="AI171" s="2566"/>
      <c r="AJ171" s="2624"/>
      <c r="AK171" s="2571"/>
      <c r="AL171" s="2569"/>
      <c r="AM171" s="2565"/>
      <c r="AN171" s="3122"/>
      <c r="AO171" s="3122"/>
      <c r="AP171" s="3122"/>
      <c r="AQ171" s="3122"/>
      <c r="AR171" s="3122"/>
      <c r="AS171" s="3122"/>
      <c r="AT171" s="3122"/>
      <c r="AU171" s="3122"/>
      <c r="AV171" s="3122"/>
      <c r="AW171" s="3122"/>
      <c r="AX171" s="3122"/>
      <c r="AY171" s="3122"/>
      <c r="AZ171" s="3122"/>
      <c r="BA171" s="3122"/>
      <c r="BB171" s="3122"/>
      <c r="BC171" s="3122"/>
      <c r="BD171" s="3109"/>
      <c r="BE171" s="3109"/>
      <c r="BF171" s="3109"/>
      <c r="BG171" s="3109"/>
      <c r="BH171" s="2567"/>
      <c r="BI171" s="2567"/>
      <c r="BJ171" s="2567"/>
      <c r="BK171" s="2567"/>
      <c r="BL171" s="2567"/>
      <c r="BM171" s="2567"/>
      <c r="BN171" s="2567"/>
      <c r="BO171" s="2567"/>
      <c r="BP171" s="2567"/>
      <c r="BQ171" s="2567"/>
      <c r="BR171" s="2567"/>
      <c r="BS171" s="2567"/>
      <c r="BT171" s="2567"/>
      <c r="BU171" s="2567"/>
      <c r="BV171" s="2567"/>
      <c r="BW171" s="2567"/>
      <c r="BX171" s="2567"/>
      <c r="BY171" s="2567"/>
      <c r="BZ171" s="2567"/>
      <c r="CA171" s="2567"/>
      <c r="CB171" s="2567"/>
      <c r="CC171" s="2567"/>
      <c r="CD171" s="2567"/>
      <c r="CE171" s="2567"/>
      <c r="CF171" s="2567"/>
      <c r="CG171" s="2567"/>
      <c r="CH171" s="2567"/>
      <c r="CI171" s="2567"/>
      <c r="CJ171" s="2567"/>
      <c r="CK171" s="2567"/>
      <c r="CL171" s="2567"/>
      <c r="CM171" s="2567"/>
      <c r="CN171" s="2567"/>
      <c r="CO171" s="2567"/>
      <c r="CP171" s="2567"/>
      <c r="CQ171" s="2567"/>
      <c r="CR171" s="2567"/>
      <c r="CS171" s="2567"/>
      <c r="CT171" s="2567"/>
      <c r="CU171" s="2567"/>
      <c r="CV171" s="2567"/>
      <c r="CW171" s="2567"/>
      <c r="CX171" s="2567"/>
      <c r="CY171" s="2567"/>
      <c r="CZ171" s="2567"/>
      <c r="DA171" s="2567"/>
      <c r="DB171" s="2567"/>
      <c r="DC171" s="2567"/>
      <c r="DD171" s="2567"/>
      <c r="DE171" s="2567"/>
      <c r="DF171" s="1350"/>
      <c r="DG171" s="1350"/>
      <c r="DH171" s="1350"/>
      <c r="DI171" s="1350"/>
      <c r="DJ171" s="1350"/>
      <c r="DK171" s="1350"/>
      <c r="DL171" s="1350"/>
      <c r="DM171" s="1350"/>
      <c r="DN171" s="1350"/>
      <c r="DO171" s="1350"/>
      <c r="DP171" s="1350"/>
      <c r="DQ171" s="1350"/>
      <c r="DR171" s="1350"/>
      <c r="DS171" s="1350"/>
      <c r="DT171" s="1350"/>
      <c r="DU171" s="1350"/>
      <c r="DV171" s="1350"/>
      <c r="DW171" s="1350"/>
      <c r="DX171" s="1349"/>
      <c r="DY171" s="1349"/>
      <c r="DZ171" s="1349"/>
      <c r="EA171" s="1349"/>
      <c r="EB171" s="1349"/>
      <c r="EC171" s="1349"/>
      <c r="ED171" s="1349"/>
      <c r="EE171" s="1349"/>
      <c r="EF171" s="1349"/>
      <c r="EG171" s="1349"/>
      <c r="EH171" s="1349"/>
      <c r="EI171" s="1349"/>
      <c r="EJ171" s="1349"/>
      <c r="EK171" s="1349"/>
      <c r="EL171" s="1349"/>
      <c r="EM171" s="1349"/>
      <c r="EN171" s="1349"/>
      <c r="EO171" s="1349"/>
      <c r="EP171" s="1349"/>
      <c r="EQ171" s="1349"/>
      <c r="ER171" s="1349"/>
      <c r="ES171" s="1349"/>
      <c r="ET171" s="1349"/>
      <c r="EU171" s="1349"/>
      <c r="EV171" s="1349"/>
      <c r="EW171" s="1349"/>
      <c r="EX171" s="1349"/>
      <c r="EY171" s="1349"/>
      <c r="EZ171" s="1349"/>
      <c r="FA171" s="1349"/>
      <c r="FB171" s="1349"/>
      <c r="FC171" s="1349"/>
      <c r="FD171" s="1349"/>
      <c r="FE171" s="1349"/>
      <c r="FF171" s="1349"/>
      <c r="FG171" s="1349"/>
      <c r="FH171" s="1349"/>
      <c r="FI171" s="1349"/>
      <c r="FJ171" s="1349"/>
      <c r="FK171" s="1349"/>
      <c r="FL171" s="1349"/>
      <c r="FM171" s="1349"/>
      <c r="FN171" s="1349"/>
      <c r="FO171" s="1349"/>
      <c r="FP171" s="1349"/>
      <c r="FQ171" s="1349"/>
      <c r="FR171" s="1349"/>
      <c r="FS171" s="1349"/>
      <c r="FT171" s="1349"/>
    </row>
    <row r="172" spans="1:202" ht="6.75" customHeight="1">
      <c r="A172" s="2564"/>
      <c r="B172" s="2564"/>
      <c r="C172" s="2564"/>
      <c r="D172" s="2564"/>
      <c r="E172" s="2564"/>
      <c r="F172" s="2564"/>
      <c r="G172" s="2564"/>
      <c r="H172" s="2566"/>
      <c r="I172" s="2564"/>
      <c r="J172" s="2564"/>
      <c r="K172" s="2564"/>
      <c r="L172" s="2564"/>
      <c r="M172" s="2564"/>
      <c r="N172" s="2564"/>
      <c r="O172" s="2564"/>
      <c r="P172" s="2564"/>
      <c r="Q172" s="2564"/>
      <c r="R172" s="2564"/>
      <c r="S172" s="2566"/>
      <c r="T172" s="2570"/>
      <c r="U172" s="2566"/>
      <c r="V172" s="2566"/>
      <c r="W172" s="2566"/>
      <c r="X172" s="2566"/>
      <c r="Y172" s="2566"/>
      <c r="Z172" s="2566"/>
      <c r="AA172" s="2566"/>
      <c r="AB172" s="2566"/>
      <c r="AC172" s="2566"/>
      <c r="AD172" s="2566"/>
      <c r="AE172" s="2566"/>
      <c r="AF172" s="2566"/>
      <c r="AG172" s="2566"/>
      <c r="AH172" s="2566"/>
      <c r="AI172" s="2566"/>
      <c r="AJ172" s="2624"/>
      <c r="AK172" s="2570"/>
      <c r="AL172" s="2566"/>
      <c r="AM172" s="2566"/>
      <c r="AN172" s="2565"/>
      <c r="AO172" s="2565"/>
      <c r="AP172" s="2565"/>
      <c r="AQ172" s="2565"/>
      <c r="AR172" s="2565"/>
      <c r="AS172" s="2565"/>
      <c r="AT172" s="2565"/>
      <c r="AU172" s="2565"/>
      <c r="AV172" s="2567"/>
      <c r="AW172" s="2567"/>
      <c r="AX172" s="2567"/>
      <c r="AY172" s="2566"/>
      <c r="AZ172" s="2566"/>
      <c r="BA172" s="2566"/>
      <c r="BB172" s="2566"/>
      <c r="BC172" s="2566"/>
      <c r="BD172" s="2567"/>
      <c r="BE172" s="2567"/>
      <c r="BF172" s="2567"/>
      <c r="BG172" s="2567"/>
      <c r="BH172" s="2567"/>
      <c r="BI172" s="2567"/>
      <c r="BJ172" s="2567"/>
      <c r="BK172" s="2567"/>
      <c r="BL172" s="2567"/>
      <c r="BM172" s="2567"/>
      <c r="BN172" s="2567"/>
      <c r="BO172" s="2567"/>
      <c r="BP172" s="2567"/>
      <c r="BQ172" s="2567"/>
      <c r="BR172" s="2567"/>
      <c r="BS172" s="2567"/>
      <c r="BT172" s="2567"/>
      <c r="BU172" s="2567"/>
      <c r="BV172" s="2567"/>
      <c r="BW172" s="2567"/>
      <c r="BX172" s="2567"/>
      <c r="BY172" s="2567"/>
      <c r="BZ172" s="2567"/>
      <c r="CA172" s="2567"/>
      <c r="CB172" s="2567"/>
      <c r="CC172" s="2567"/>
      <c r="CD172" s="2567"/>
      <c r="CE172" s="2567"/>
      <c r="CF172" s="2567"/>
      <c r="CG172" s="2567"/>
      <c r="CH172" s="2567"/>
      <c r="CI172" s="2567"/>
      <c r="CJ172" s="2567"/>
      <c r="CK172" s="2567"/>
      <c r="CL172" s="2567"/>
      <c r="CM172" s="2567"/>
      <c r="CN172" s="2567"/>
      <c r="CO172" s="2567"/>
      <c r="CP172" s="2567"/>
      <c r="CQ172" s="2567"/>
      <c r="CR172" s="2567"/>
      <c r="CS172" s="2567"/>
      <c r="CT172" s="2567"/>
      <c r="CU172" s="2567"/>
      <c r="CV172" s="2567"/>
      <c r="CW172" s="2567"/>
      <c r="CX172" s="2567"/>
      <c r="CY172" s="2567"/>
      <c r="CZ172" s="2567"/>
      <c r="DA172" s="2567"/>
      <c r="DB172" s="2567"/>
      <c r="DC172" s="2567"/>
      <c r="DD172" s="2567"/>
      <c r="DE172" s="2567"/>
      <c r="DF172" s="1350"/>
      <c r="DG172" s="1350"/>
      <c r="DH172" s="1350"/>
      <c r="DI172" s="1350"/>
      <c r="DJ172" s="1350"/>
      <c r="DK172" s="1350"/>
      <c r="DL172" s="1350"/>
      <c r="DM172" s="1350"/>
      <c r="DN172" s="1350"/>
      <c r="DO172" s="1350"/>
      <c r="DP172" s="1350"/>
      <c r="DQ172" s="1350"/>
      <c r="DR172" s="1350"/>
      <c r="DS172" s="1350"/>
      <c r="DT172" s="1350"/>
      <c r="DU172" s="1350"/>
      <c r="DV172" s="1350"/>
      <c r="DW172" s="1350"/>
      <c r="DX172" s="1349"/>
      <c r="DY172" s="1349"/>
      <c r="DZ172" s="1349"/>
      <c r="EA172" s="1349"/>
      <c r="EB172" s="1349"/>
      <c r="EC172" s="1349"/>
      <c r="ED172" s="1349"/>
      <c r="EE172" s="1349"/>
      <c r="EF172" s="1349"/>
      <c r="EG172" s="1349"/>
      <c r="EH172" s="1349"/>
      <c r="EI172" s="1349"/>
      <c r="EJ172" s="1349"/>
      <c r="EK172" s="1349"/>
      <c r="EL172" s="1349"/>
      <c r="EM172" s="1349"/>
      <c r="EN172" s="1349"/>
      <c r="EO172" s="1349"/>
      <c r="EP172" s="1349"/>
      <c r="EQ172" s="1349"/>
      <c r="ER172" s="1349"/>
      <c r="ES172" s="1349"/>
      <c r="ET172" s="1349"/>
      <c r="EU172" s="1349"/>
      <c r="EV172" s="1349"/>
      <c r="EW172" s="1349"/>
      <c r="EX172" s="1349"/>
      <c r="EY172" s="1349"/>
      <c r="EZ172" s="1349"/>
      <c r="FA172" s="1349"/>
      <c r="FB172" s="1349"/>
      <c r="FC172" s="1349"/>
      <c r="FD172" s="1349"/>
      <c r="FE172" s="1349"/>
      <c r="FF172" s="1349"/>
      <c r="FG172" s="1349"/>
      <c r="FH172" s="1349"/>
      <c r="FI172" s="1349"/>
      <c r="FJ172" s="1349"/>
      <c r="FK172" s="1349"/>
      <c r="FL172" s="1349"/>
      <c r="FM172" s="1349"/>
      <c r="FN172" s="1349"/>
      <c r="FO172" s="1349"/>
      <c r="FP172" s="1349"/>
      <c r="FQ172" s="1349"/>
      <c r="FR172" s="1349"/>
      <c r="FS172" s="1349"/>
      <c r="FT172" s="1349"/>
    </row>
    <row r="173" spans="1:202" ht="6.75" customHeight="1">
      <c r="A173" s="2564"/>
      <c r="B173" s="2564"/>
      <c r="C173" s="2564"/>
      <c r="D173" s="2564"/>
      <c r="E173" s="2564"/>
      <c r="F173" s="2564"/>
      <c r="G173" s="2564"/>
      <c r="H173" s="2566"/>
      <c r="I173" s="2564"/>
      <c r="J173" s="2564"/>
      <c r="K173" s="2564"/>
      <c r="L173" s="2564"/>
      <c r="M173" s="2564"/>
      <c r="N173" s="2564"/>
      <c r="O173" s="2564"/>
      <c r="P173" s="2564"/>
      <c r="Q173" s="2564"/>
      <c r="R173" s="2564"/>
      <c r="S173" s="2566"/>
      <c r="T173" s="2570"/>
      <c r="U173" s="2566"/>
      <c r="V173" s="2564"/>
      <c r="W173" s="2564"/>
      <c r="X173" s="2564"/>
      <c r="Y173" s="2564"/>
      <c r="Z173" s="2564"/>
      <c r="AA173" s="2564"/>
      <c r="AB173" s="2564"/>
      <c r="AC173" s="2564"/>
      <c r="AD173" s="2566"/>
      <c r="AE173" s="2566"/>
      <c r="AF173" s="2566"/>
      <c r="AG173" s="2566"/>
      <c r="AH173" s="2566"/>
      <c r="AI173" s="2566"/>
      <c r="AJ173" s="2624"/>
      <c r="AK173" s="2621"/>
      <c r="AL173" s="2622"/>
      <c r="AM173" s="2566"/>
      <c r="AN173" s="3114" t="s">
        <v>242</v>
      </c>
      <c r="AO173" s="3114"/>
      <c r="AP173" s="3114"/>
      <c r="AQ173" s="3114"/>
      <c r="AR173" s="3114"/>
      <c r="AS173" s="3114"/>
      <c r="AT173" s="3114"/>
      <c r="AU173" s="3114"/>
      <c r="AV173" s="3103"/>
      <c r="AW173" s="3103"/>
      <c r="AX173" s="2567"/>
      <c r="AY173" s="2622"/>
      <c r="AZ173" s="2566"/>
      <c r="BA173" s="2566"/>
      <c r="BB173" s="2566"/>
      <c r="BC173" s="2566"/>
      <c r="BD173" s="3114" t="s">
        <v>335</v>
      </c>
      <c r="BE173" s="3103"/>
      <c r="BF173" s="3103"/>
      <c r="BG173" s="3103"/>
      <c r="BH173" s="3103"/>
      <c r="BI173" s="3103"/>
      <c r="BJ173" s="3103"/>
      <c r="BK173" s="3103"/>
      <c r="BL173" s="3103"/>
      <c r="BM173" s="3103"/>
      <c r="BN173" s="3103"/>
      <c r="BO173" s="3103"/>
      <c r="BP173" s="3103"/>
      <c r="BQ173" s="3103"/>
      <c r="BR173" s="3103"/>
      <c r="BS173" s="3103"/>
      <c r="BT173" s="3103"/>
      <c r="BU173" s="3103"/>
      <c r="BV173" s="3103"/>
      <c r="BW173" s="3103"/>
      <c r="BX173" s="3103"/>
      <c r="BY173" s="3103"/>
      <c r="BZ173" s="3103"/>
      <c r="CA173" s="3103"/>
      <c r="CB173" s="3103"/>
      <c r="CC173" s="3103"/>
      <c r="CD173" s="3103"/>
      <c r="CE173" s="3103"/>
      <c r="CF173" s="3103"/>
      <c r="CG173" s="3103"/>
      <c r="CH173" s="3103"/>
      <c r="CI173" s="3103"/>
      <c r="CJ173" s="3103"/>
      <c r="CK173" s="3103"/>
      <c r="CL173" s="3103"/>
      <c r="CM173" s="3103"/>
      <c r="CN173" s="3103"/>
      <c r="CO173" s="3103"/>
      <c r="CP173" s="3103"/>
      <c r="CQ173" s="3103"/>
      <c r="CR173" s="3103"/>
      <c r="CS173" s="3103"/>
      <c r="CT173" s="3103"/>
      <c r="CU173" s="3103"/>
      <c r="CV173" s="3103"/>
      <c r="CW173" s="3103"/>
      <c r="CX173" s="3103"/>
      <c r="CY173" s="3103"/>
      <c r="CZ173" s="3103"/>
      <c r="DA173" s="3103"/>
      <c r="DB173" s="3103"/>
      <c r="DC173" s="2567"/>
      <c r="DD173" s="2567"/>
      <c r="DE173" s="2567"/>
      <c r="DF173" s="1350"/>
      <c r="DG173" s="1350"/>
      <c r="DH173" s="1350"/>
      <c r="DI173" s="1350"/>
      <c r="DJ173" s="1350"/>
      <c r="DK173" s="1350"/>
      <c r="DL173" s="1350"/>
      <c r="DM173" s="1350"/>
      <c r="DN173" s="1350"/>
      <c r="DO173" s="1350"/>
      <c r="DP173" s="1350"/>
      <c r="DQ173" s="1350"/>
      <c r="DR173" s="1350"/>
      <c r="DS173" s="1350"/>
      <c r="DT173" s="1350"/>
      <c r="DU173" s="1350"/>
      <c r="DV173" s="1350"/>
      <c r="DW173" s="1350"/>
      <c r="DX173" s="1349"/>
      <c r="DY173" s="1349"/>
      <c r="DZ173" s="1349"/>
      <c r="EA173" s="1349"/>
      <c r="EB173" s="1349"/>
      <c r="EC173" s="1349"/>
      <c r="ED173" s="1349"/>
      <c r="EE173" s="1349"/>
      <c r="EF173" s="1349"/>
      <c r="EG173" s="1349"/>
      <c r="EH173" s="1349"/>
      <c r="EI173" s="1349"/>
      <c r="EJ173" s="1349"/>
      <c r="EK173" s="1349"/>
      <c r="EL173" s="1349"/>
      <c r="EM173" s="1349"/>
      <c r="EN173" s="1349"/>
      <c r="EO173" s="1349"/>
      <c r="EP173" s="1349"/>
      <c r="EQ173" s="1349"/>
      <c r="ER173" s="1349"/>
      <c r="ES173" s="1349"/>
      <c r="ET173" s="1349"/>
      <c r="EU173" s="1349"/>
      <c r="EV173" s="1349"/>
      <c r="EW173" s="1349"/>
      <c r="EX173" s="1349"/>
      <c r="EY173" s="1349"/>
      <c r="EZ173" s="1349"/>
      <c r="FA173" s="1349"/>
      <c r="FB173" s="1349"/>
      <c r="FC173" s="1349"/>
      <c r="FD173" s="1349"/>
      <c r="FE173" s="1349"/>
      <c r="FF173" s="1349"/>
      <c r="FG173" s="1349"/>
      <c r="FH173" s="1349"/>
      <c r="FI173" s="1349"/>
      <c r="FJ173" s="1349"/>
      <c r="FK173" s="1349"/>
      <c r="FL173" s="1349"/>
      <c r="FM173" s="1349"/>
      <c r="FN173" s="1349"/>
      <c r="FO173" s="1349"/>
      <c r="FP173" s="1349"/>
      <c r="FQ173" s="1349"/>
      <c r="FR173" s="1349"/>
      <c r="FS173" s="1349"/>
      <c r="FT173" s="1349"/>
    </row>
    <row r="174" spans="1:202" ht="6.75" customHeight="1">
      <c r="A174" s="2564"/>
      <c r="B174" s="2564"/>
      <c r="C174" s="2564"/>
      <c r="D174" s="2564"/>
      <c r="E174" s="2564"/>
      <c r="F174" s="2564"/>
      <c r="G174" s="2564"/>
      <c r="H174" s="2566"/>
      <c r="I174" s="2564"/>
      <c r="J174" s="2564"/>
      <c r="K174" s="2564"/>
      <c r="L174" s="2564"/>
      <c r="M174" s="2564"/>
      <c r="N174" s="2564"/>
      <c r="O174" s="2564"/>
      <c r="P174" s="2564"/>
      <c r="Q174" s="2564"/>
      <c r="R174" s="2564"/>
      <c r="S174" s="2566"/>
      <c r="T174" s="2570"/>
      <c r="U174" s="2566"/>
      <c r="V174" s="2564"/>
      <c r="W174" s="2564"/>
      <c r="X174" s="2564"/>
      <c r="Y174" s="2564"/>
      <c r="Z174" s="2564"/>
      <c r="AA174" s="2564"/>
      <c r="AB174" s="2564"/>
      <c r="AC174" s="2564"/>
      <c r="AD174" s="2566"/>
      <c r="AE174" s="2566"/>
      <c r="AF174" s="2566"/>
      <c r="AG174" s="2566"/>
      <c r="AH174" s="2566"/>
      <c r="AI174" s="2566"/>
      <c r="AJ174" s="2624"/>
      <c r="AK174" s="2571"/>
      <c r="AL174" s="2566"/>
      <c r="AM174" s="2566"/>
      <c r="AN174" s="3114"/>
      <c r="AO174" s="3114"/>
      <c r="AP174" s="3114"/>
      <c r="AQ174" s="3114"/>
      <c r="AR174" s="3114"/>
      <c r="AS174" s="3114"/>
      <c r="AT174" s="3114"/>
      <c r="AU174" s="3114"/>
      <c r="AV174" s="3103"/>
      <c r="AW174" s="3103"/>
      <c r="AX174" s="2567"/>
      <c r="AY174" s="2566"/>
      <c r="AZ174" s="2569"/>
      <c r="BA174" s="2569"/>
      <c r="BB174" s="2569"/>
      <c r="BC174" s="2566"/>
      <c r="BD174" s="3103"/>
      <c r="BE174" s="3103"/>
      <c r="BF174" s="3103"/>
      <c r="BG174" s="3103"/>
      <c r="BH174" s="3103"/>
      <c r="BI174" s="3103"/>
      <c r="BJ174" s="3103"/>
      <c r="BK174" s="3103"/>
      <c r="BL174" s="3103"/>
      <c r="BM174" s="3103"/>
      <c r="BN174" s="3103"/>
      <c r="BO174" s="3103"/>
      <c r="BP174" s="3103"/>
      <c r="BQ174" s="3103"/>
      <c r="BR174" s="3103"/>
      <c r="BS174" s="3103"/>
      <c r="BT174" s="3103"/>
      <c r="BU174" s="3103"/>
      <c r="BV174" s="3103"/>
      <c r="BW174" s="3103"/>
      <c r="BX174" s="3103"/>
      <c r="BY174" s="3103"/>
      <c r="BZ174" s="3103"/>
      <c r="CA174" s="3103"/>
      <c r="CB174" s="3103"/>
      <c r="CC174" s="3103"/>
      <c r="CD174" s="3103"/>
      <c r="CE174" s="3103"/>
      <c r="CF174" s="3103"/>
      <c r="CG174" s="3103"/>
      <c r="CH174" s="3103"/>
      <c r="CI174" s="3103"/>
      <c r="CJ174" s="3103"/>
      <c r="CK174" s="3103"/>
      <c r="CL174" s="3103"/>
      <c r="CM174" s="3103"/>
      <c r="CN174" s="3103"/>
      <c r="CO174" s="3103"/>
      <c r="CP174" s="3103"/>
      <c r="CQ174" s="3103"/>
      <c r="CR174" s="3103"/>
      <c r="CS174" s="3103"/>
      <c r="CT174" s="3103"/>
      <c r="CU174" s="3103"/>
      <c r="CV174" s="3103"/>
      <c r="CW174" s="3103"/>
      <c r="CX174" s="3103"/>
      <c r="CY174" s="3103"/>
      <c r="CZ174" s="3103"/>
      <c r="DA174" s="3103"/>
      <c r="DB174" s="3103"/>
      <c r="DC174" s="2567"/>
      <c r="DD174" s="2567"/>
      <c r="DE174" s="2567"/>
      <c r="DF174" s="1350"/>
      <c r="DG174" s="1350"/>
      <c r="DH174" s="1350"/>
      <c r="DI174" s="1350"/>
      <c r="DJ174" s="1350"/>
      <c r="DK174" s="1350"/>
      <c r="DL174" s="1350"/>
      <c r="DM174" s="1350"/>
      <c r="DN174" s="1350"/>
      <c r="DO174" s="1350"/>
      <c r="DP174" s="1350"/>
      <c r="DQ174" s="1350"/>
      <c r="DR174" s="1350"/>
      <c r="DS174" s="1350"/>
      <c r="DT174" s="1350"/>
      <c r="DU174" s="1350"/>
      <c r="DV174" s="1350"/>
      <c r="DW174" s="1350"/>
      <c r="DX174" s="1349"/>
      <c r="DY174" s="1349"/>
      <c r="DZ174" s="1349"/>
      <c r="EA174" s="1349"/>
      <c r="EB174" s="1349"/>
      <c r="EC174" s="1349"/>
      <c r="ED174" s="1349"/>
      <c r="EE174" s="1349"/>
      <c r="EF174" s="1349"/>
      <c r="EG174" s="1349"/>
      <c r="EH174" s="1349"/>
      <c r="EI174" s="1349"/>
      <c r="EJ174" s="1349"/>
      <c r="EK174" s="1349"/>
      <c r="EL174" s="1349"/>
      <c r="EM174" s="1349"/>
      <c r="EN174" s="1349"/>
      <c r="EO174" s="1349"/>
      <c r="EP174" s="1349"/>
      <c r="EQ174" s="1349"/>
      <c r="ER174" s="1349"/>
      <c r="ES174" s="1349"/>
      <c r="ET174" s="1349"/>
      <c r="EU174" s="1349"/>
      <c r="EV174" s="1349"/>
      <c r="EW174" s="1349"/>
      <c r="EX174" s="1349"/>
      <c r="EY174" s="1349"/>
      <c r="EZ174" s="1349"/>
      <c r="FA174" s="1349"/>
      <c r="FB174" s="1349"/>
      <c r="FC174" s="1349"/>
      <c r="FD174" s="1349"/>
      <c r="FE174" s="1349"/>
      <c r="FF174" s="1349"/>
      <c r="FG174" s="1349"/>
      <c r="FH174" s="1349"/>
      <c r="FI174" s="1349"/>
      <c r="FJ174" s="1349"/>
      <c r="FK174" s="1349"/>
      <c r="FL174" s="1349"/>
      <c r="FM174" s="1349"/>
      <c r="FN174" s="1349"/>
      <c r="FO174" s="1349"/>
      <c r="FP174" s="1349"/>
      <c r="FQ174" s="1349"/>
      <c r="FR174" s="1349"/>
      <c r="FS174" s="1349"/>
      <c r="FT174" s="1349"/>
    </row>
    <row r="175" spans="1:202" ht="6.75" customHeight="1">
      <c r="A175" s="2564"/>
      <c r="B175" s="2564"/>
      <c r="C175" s="2564"/>
      <c r="D175" s="2564"/>
      <c r="E175" s="2564"/>
      <c r="F175" s="2564"/>
      <c r="G175" s="2564"/>
      <c r="H175" s="2566"/>
      <c r="I175" s="2564"/>
      <c r="J175" s="2564"/>
      <c r="K175" s="2564"/>
      <c r="L175" s="2564"/>
      <c r="M175" s="2564"/>
      <c r="N175" s="2564"/>
      <c r="O175" s="2564"/>
      <c r="P175" s="2564"/>
      <c r="Q175" s="2564"/>
      <c r="R175" s="2564"/>
      <c r="S175" s="2566"/>
      <c r="T175" s="2570"/>
      <c r="U175" s="2566"/>
      <c r="V175" s="2566"/>
      <c r="W175" s="2566"/>
      <c r="X175" s="2566"/>
      <c r="Y175" s="2566"/>
      <c r="Z175" s="2566"/>
      <c r="AA175" s="2566"/>
      <c r="AB175" s="2566"/>
      <c r="AC175" s="2566"/>
      <c r="AD175" s="2566"/>
      <c r="AE175" s="2566"/>
      <c r="AF175" s="2566"/>
      <c r="AG175" s="2566"/>
      <c r="AH175" s="2566"/>
      <c r="AI175" s="2566"/>
      <c r="AJ175" s="2618"/>
      <c r="AK175" s="2602"/>
      <c r="AL175" s="2602"/>
      <c r="AM175" s="2602"/>
      <c r="AN175" s="2602"/>
      <c r="AO175" s="2602"/>
      <c r="AP175" s="2602"/>
      <c r="AQ175" s="2602"/>
      <c r="AR175" s="2602"/>
      <c r="AS175" s="2602"/>
      <c r="AT175" s="2602"/>
      <c r="AU175" s="2602"/>
      <c r="AV175" s="2602"/>
      <c r="AW175" s="2602"/>
      <c r="AX175" s="2602"/>
      <c r="AY175" s="2602"/>
      <c r="AZ175" s="2602"/>
      <c r="BA175" s="2602"/>
      <c r="BB175" s="2602"/>
      <c r="BC175" s="2602"/>
      <c r="BD175" s="2602"/>
      <c r="BE175" s="2602"/>
      <c r="BF175" s="2602"/>
      <c r="BG175" s="2602"/>
      <c r="BH175" s="2602"/>
      <c r="BI175" s="2602"/>
      <c r="BJ175" s="2602"/>
      <c r="BK175" s="2602"/>
      <c r="BL175" s="2602"/>
      <c r="BM175" s="2602"/>
      <c r="BN175" s="2602"/>
      <c r="BO175" s="2602"/>
      <c r="BP175" s="2602"/>
      <c r="BQ175" s="2602"/>
      <c r="BR175" s="2602"/>
      <c r="BS175" s="2602"/>
      <c r="BT175" s="2602"/>
      <c r="BU175" s="2602"/>
      <c r="BV175" s="2602"/>
      <c r="BW175" s="2602"/>
      <c r="BX175" s="2602"/>
      <c r="BY175" s="2602"/>
      <c r="BZ175" s="2602"/>
      <c r="CA175" s="2602"/>
      <c r="CB175" s="2602"/>
      <c r="CC175" s="2602"/>
      <c r="CD175" s="2602"/>
      <c r="CE175" s="2602"/>
      <c r="CF175" s="2602"/>
      <c r="CG175" s="2602"/>
      <c r="CH175" s="2602"/>
      <c r="CI175" s="2602"/>
      <c r="CJ175" s="2602"/>
      <c r="CK175" s="2602"/>
      <c r="CL175" s="2602"/>
      <c r="CM175" s="2602"/>
      <c r="CN175" s="2602"/>
      <c r="CO175" s="2566"/>
      <c r="CP175" s="2566"/>
      <c r="CQ175" s="2566"/>
      <c r="CR175" s="2566"/>
      <c r="CS175" s="2566"/>
      <c r="CT175" s="2566"/>
      <c r="CU175" s="2566"/>
      <c r="CV175" s="2566"/>
      <c r="CW175" s="2566"/>
      <c r="CX175" s="2566"/>
      <c r="CY175" s="2566"/>
      <c r="CZ175" s="2566"/>
      <c r="DA175" s="2566"/>
      <c r="DB175" s="2566"/>
      <c r="DC175" s="2566"/>
      <c r="DD175" s="2566"/>
      <c r="DE175" s="2566"/>
      <c r="DF175" s="1350"/>
      <c r="DG175" s="1350"/>
      <c r="DH175" s="1350"/>
      <c r="DI175" s="1350"/>
      <c r="DJ175" s="1350"/>
      <c r="DK175" s="1350"/>
      <c r="DL175" s="1350"/>
      <c r="DM175" s="1350"/>
      <c r="DN175" s="1350"/>
      <c r="DO175" s="1350"/>
      <c r="DP175" s="1350"/>
      <c r="DQ175" s="1350"/>
      <c r="DR175" s="1350"/>
      <c r="DS175" s="1350"/>
      <c r="DT175" s="1350"/>
      <c r="DU175" s="1350"/>
      <c r="DV175" s="1350"/>
      <c r="DW175" s="1350"/>
      <c r="DX175" s="1349"/>
      <c r="DY175" s="1349"/>
      <c r="DZ175" s="1349"/>
      <c r="EA175" s="1349"/>
      <c r="EB175" s="1349"/>
      <c r="EC175" s="1349"/>
      <c r="ED175" s="1349"/>
      <c r="EE175" s="1349"/>
      <c r="EF175" s="1349"/>
      <c r="EG175" s="1349"/>
      <c r="EH175" s="1349"/>
      <c r="EI175" s="1349"/>
      <c r="EJ175" s="1349"/>
      <c r="EK175" s="1349"/>
      <c r="EL175" s="1349"/>
      <c r="EM175" s="1349"/>
      <c r="EN175" s="1349"/>
      <c r="EO175" s="1349"/>
      <c r="EP175" s="1349"/>
      <c r="EQ175" s="1349"/>
      <c r="ER175" s="1349"/>
      <c r="ES175" s="1349"/>
      <c r="ET175" s="1349"/>
      <c r="EU175" s="1349"/>
      <c r="EV175" s="1349"/>
      <c r="EW175" s="1349"/>
      <c r="EX175" s="1349"/>
      <c r="EY175" s="1349"/>
      <c r="EZ175" s="1349"/>
      <c r="FA175" s="1349"/>
      <c r="FB175" s="1349"/>
      <c r="FC175" s="1349"/>
      <c r="FD175" s="1349"/>
      <c r="FE175" s="1349"/>
      <c r="FF175" s="1349"/>
      <c r="FG175" s="1349"/>
      <c r="FH175" s="1349"/>
      <c r="FI175" s="1349"/>
      <c r="FJ175" s="1349"/>
      <c r="FK175" s="1349"/>
      <c r="FL175" s="1349"/>
      <c r="FM175" s="1349"/>
      <c r="FN175" s="1349"/>
      <c r="FO175" s="1349"/>
      <c r="FP175" s="1349"/>
      <c r="FQ175" s="1349"/>
      <c r="FR175" s="1349"/>
      <c r="FS175" s="1349"/>
      <c r="FT175" s="1349"/>
    </row>
    <row r="176" spans="1:202" ht="6.75" customHeight="1">
      <c r="A176" s="2564"/>
      <c r="B176" s="2564"/>
      <c r="C176" s="2564"/>
      <c r="D176" s="2564"/>
      <c r="E176" s="2564"/>
      <c r="F176" s="2564"/>
      <c r="G176" s="2564"/>
      <c r="H176" s="2566"/>
      <c r="I176" s="2564"/>
      <c r="J176" s="2564"/>
      <c r="K176" s="2564"/>
      <c r="L176" s="2564"/>
      <c r="M176" s="2564"/>
      <c r="N176" s="2564"/>
      <c r="O176" s="2564"/>
      <c r="P176" s="2564"/>
      <c r="Q176" s="2564"/>
      <c r="R176" s="2564"/>
      <c r="S176" s="2566"/>
      <c r="T176" s="2570"/>
      <c r="U176" s="2566"/>
      <c r="V176" s="2566"/>
      <c r="W176" s="2566"/>
      <c r="X176" s="2566"/>
      <c r="Y176" s="2566"/>
      <c r="Z176" s="2566"/>
      <c r="AA176" s="2566"/>
      <c r="AB176" s="2566"/>
      <c r="AC176" s="2566"/>
      <c r="AD176" s="2566"/>
      <c r="AE176" s="2566"/>
      <c r="AF176" s="2566"/>
      <c r="AG176" s="2566"/>
      <c r="AH176" s="2566"/>
      <c r="AI176" s="2566"/>
      <c r="AJ176" s="2611"/>
      <c r="AK176" s="2627"/>
      <c r="AL176" s="2619"/>
      <c r="AM176" s="2566"/>
      <c r="AN176" s="2620"/>
      <c r="AO176" s="2620"/>
      <c r="AP176" s="2620"/>
      <c r="AQ176" s="2620"/>
      <c r="AR176" s="2620"/>
      <c r="AS176" s="2620"/>
      <c r="AT176" s="2620"/>
      <c r="AU176" s="2620"/>
      <c r="AV176" s="2620"/>
      <c r="AW176" s="2620"/>
      <c r="AX176" s="2620"/>
      <c r="AY176" s="2620"/>
      <c r="AZ176" s="2620"/>
      <c r="BA176" s="2620"/>
      <c r="BB176" s="2619"/>
      <c r="BC176" s="2620"/>
      <c r="BD176" s="2620"/>
      <c r="BE176" s="2620"/>
      <c r="BF176" s="2620"/>
      <c r="BG176" s="2620"/>
      <c r="BH176" s="2620"/>
      <c r="BI176" s="2620"/>
      <c r="BJ176" s="2620"/>
      <c r="BK176" s="2619"/>
      <c r="BL176" s="2620"/>
      <c r="BM176" s="2620"/>
      <c r="BN176" s="2620"/>
      <c r="BO176" s="2620"/>
      <c r="BP176" s="2620"/>
      <c r="BQ176" s="2620"/>
      <c r="BR176" s="2620"/>
      <c r="BS176" s="2619"/>
      <c r="BT176" s="2620"/>
      <c r="BU176" s="2620"/>
      <c r="BV176" s="2620"/>
      <c r="BW176" s="2620"/>
      <c r="BX176" s="2620"/>
      <c r="BY176" s="2620"/>
      <c r="BZ176" s="2620"/>
      <c r="CA176" s="2620"/>
      <c r="CB176" s="2620"/>
      <c r="CC176" s="2620"/>
      <c r="CD176" s="2619"/>
      <c r="CE176" s="2566"/>
      <c r="CF176" s="2566"/>
      <c r="CG176" s="2566"/>
      <c r="CH176" s="2566"/>
      <c r="CI176" s="2566"/>
      <c r="CJ176" s="2566"/>
      <c r="CK176" s="2566"/>
      <c r="CL176" s="2566"/>
      <c r="CM176" s="2566"/>
      <c r="CN176" s="2566"/>
      <c r="CO176" s="2611"/>
      <c r="CP176" s="2566"/>
      <c r="CQ176" s="2566"/>
      <c r="CR176" s="2566"/>
      <c r="CS176" s="2566"/>
      <c r="CT176" s="2566"/>
      <c r="CU176" s="2566"/>
      <c r="CV176" s="2566"/>
      <c r="CW176" s="2566"/>
      <c r="CX176" s="2566"/>
      <c r="CY176" s="2566"/>
      <c r="CZ176" s="2566"/>
      <c r="DA176" s="2566"/>
      <c r="DB176" s="2566"/>
      <c r="DC176" s="2566"/>
      <c r="DD176" s="2566"/>
      <c r="DE176" s="2566"/>
      <c r="DF176" s="1350"/>
      <c r="DG176" s="1350"/>
      <c r="DH176" s="1350"/>
      <c r="DI176" s="1350"/>
      <c r="DJ176" s="1350"/>
      <c r="DK176" s="1350"/>
      <c r="DL176" s="1350"/>
      <c r="DM176" s="1350"/>
      <c r="DN176" s="1350"/>
      <c r="DO176" s="1350"/>
      <c r="DP176" s="1350"/>
      <c r="DQ176" s="1350"/>
      <c r="DR176" s="1350"/>
      <c r="DS176" s="1350"/>
      <c r="DT176" s="1350"/>
      <c r="DU176" s="1350"/>
      <c r="DV176" s="1350"/>
      <c r="DW176" s="1350"/>
      <c r="DX176" s="1349"/>
      <c r="DY176" s="1349"/>
      <c r="DZ176" s="1349"/>
      <c r="EA176" s="1349"/>
      <c r="EB176" s="1349"/>
      <c r="EC176" s="1349"/>
      <c r="ED176" s="1349"/>
      <c r="EE176" s="1349"/>
      <c r="EF176" s="1349"/>
      <c r="EG176" s="1349"/>
      <c r="EH176" s="1349"/>
      <c r="EI176" s="1349"/>
      <c r="EJ176" s="1349"/>
      <c r="EK176" s="1349"/>
      <c r="EL176" s="1349"/>
      <c r="EM176" s="1349"/>
      <c r="EN176" s="1349"/>
      <c r="EO176" s="1349"/>
      <c r="EP176" s="1349"/>
      <c r="EQ176" s="1349"/>
      <c r="ER176" s="1349"/>
      <c r="ES176" s="1349"/>
      <c r="ET176" s="1349"/>
      <c r="EU176" s="1349"/>
      <c r="EV176" s="1349"/>
      <c r="EW176" s="1349"/>
      <c r="EX176" s="1349"/>
      <c r="EY176" s="1349"/>
      <c r="EZ176" s="1349"/>
      <c r="FA176" s="1349"/>
      <c r="FB176" s="1349"/>
      <c r="FC176" s="1349"/>
      <c r="FD176" s="1349"/>
      <c r="FE176" s="1349"/>
      <c r="FF176" s="1349"/>
      <c r="FG176" s="1349"/>
      <c r="FH176" s="1349"/>
      <c r="FI176" s="1349"/>
      <c r="FJ176" s="1349"/>
      <c r="FK176" s="1349"/>
      <c r="FL176" s="1349"/>
      <c r="FM176" s="1349"/>
      <c r="FN176" s="1349"/>
      <c r="FO176" s="1349"/>
      <c r="FP176" s="1349"/>
      <c r="FQ176" s="1349"/>
      <c r="FR176" s="1349"/>
      <c r="FS176" s="1349"/>
      <c r="FT176" s="1349"/>
    </row>
    <row r="177" spans="1:202" ht="6.75" customHeight="1">
      <c r="A177" s="2564"/>
      <c r="B177" s="2564"/>
      <c r="C177" s="2564"/>
      <c r="D177" s="2564"/>
      <c r="E177" s="2564"/>
      <c r="F177" s="2564"/>
      <c r="G177" s="2564"/>
      <c r="H177" s="2566"/>
      <c r="I177" s="2564"/>
      <c r="J177" s="2564"/>
      <c r="K177" s="2564"/>
      <c r="L177" s="2564"/>
      <c r="M177" s="2564"/>
      <c r="N177" s="2564"/>
      <c r="O177" s="2564"/>
      <c r="P177" s="2564"/>
      <c r="Q177" s="2564"/>
      <c r="R177" s="2564"/>
      <c r="S177" s="2566"/>
      <c r="T177" s="2570"/>
      <c r="U177" s="2566"/>
      <c r="V177" s="2564"/>
      <c r="W177" s="2564"/>
      <c r="X177" s="2564"/>
      <c r="Y177" s="2564"/>
      <c r="Z177" s="2564"/>
      <c r="AA177" s="2564"/>
      <c r="AB177" s="2564"/>
      <c r="AC177" s="2564"/>
      <c r="AD177" s="2566"/>
      <c r="AE177" s="2566"/>
      <c r="AF177" s="2566"/>
      <c r="AG177" s="2566"/>
      <c r="AH177" s="2566"/>
      <c r="AI177" s="2566"/>
      <c r="AJ177" s="2611"/>
      <c r="AK177" s="2570"/>
      <c r="AL177" s="2605"/>
      <c r="AM177" s="2566"/>
      <c r="AN177" s="3125" t="s">
        <v>241</v>
      </c>
      <c r="AO177" s="3125"/>
      <c r="AP177" s="3125"/>
      <c r="AQ177" s="3125"/>
      <c r="AR177" s="3125"/>
      <c r="AS177" s="3125"/>
      <c r="AT177" s="3125"/>
      <c r="AU177" s="3108"/>
      <c r="AV177" s="2566"/>
      <c r="AW177" s="2566"/>
      <c r="AX177" s="2566"/>
      <c r="AY177" s="2566"/>
      <c r="AZ177" s="2566"/>
      <c r="BA177" s="2566"/>
      <c r="BB177" s="2605"/>
      <c r="BC177" s="2566"/>
      <c r="BD177" s="3125" t="s">
        <v>8388</v>
      </c>
      <c r="BE177" s="3126"/>
      <c r="BF177" s="3126"/>
      <c r="BG177" s="3126"/>
      <c r="BH177" s="3126"/>
      <c r="BI177" s="3126"/>
      <c r="BJ177" s="3126"/>
      <c r="BK177" s="2605"/>
      <c r="BL177" s="3125" t="s">
        <v>8389</v>
      </c>
      <c r="BM177" s="3126"/>
      <c r="BN177" s="3126"/>
      <c r="BO177" s="3126"/>
      <c r="BP177" s="3126"/>
      <c r="BQ177" s="3126"/>
      <c r="BR177" s="3126"/>
      <c r="BS177" s="2605"/>
      <c r="BT177" s="3125" t="s">
        <v>8390</v>
      </c>
      <c r="BU177" s="3125"/>
      <c r="BV177" s="3125"/>
      <c r="BW177" s="3125"/>
      <c r="BX177" s="3125"/>
      <c r="BY177" s="3125"/>
      <c r="BZ177" s="3125"/>
      <c r="CA177" s="3125"/>
      <c r="CB177" s="3125"/>
      <c r="CC177" s="3125"/>
      <c r="CD177" s="2628"/>
      <c r="CE177" s="3125" t="s">
        <v>8391</v>
      </c>
      <c r="CF177" s="3125"/>
      <c r="CG177" s="3125"/>
      <c r="CH177" s="3125"/>
      <c r="CI177" s="3125"/>
      <c r="CJ177" s="3125"/>
      <c r="CK177" s="3125"/>
      <c r="CL177" s="3125"/>
      <c r="CM177" s="3125"/>
      <c r="CN177" s="3125"/>
      <c r="CO177" s="2628"/>
      <c r="CP177" s="3125" t="s">
        <v>8392</v>
      </c>
      <c r="CQ177" s="3125"/>
      <c r="CR177" s="3125"/>
      <c r="CS177" s="3125"/>
      <c r="CT177" s="3125"/>
      <c r="CU177" s="3125"/>
      <c r="CV177" s="3125"/>
      <c r="CW177" s="3125"/>
      <c r="CX177" s="3125"/>
      <c r="CY177" s="3125"/>
      <c r="CZ177" s="2629"/>
      <c r="DA177" s="2629"/>
      <c r="DB177" s="2629"/>
      <c r="DC177" s="2567"/>
      <c r="DD177" s="2567"/>
      <c r="DE177" s="2567"/>
      <c r="DF177" s="1349"/>
      <c r="DG177" s="1349"/>
      <c r="DH177" s="1349"/>
      <c r="DI177" s="1349"/>
      <c r="DJ177" s="1349"/>
      <c r="DK177" s="1349"/>
      <c r="DL177" s="1349"/>
      <c r="DM177" s="1349"/>
      <c r="DN177" s="1349"/>
      <c r="DO177" s="1349"/>
      <c r="DP177" s="1349"/>
      <c r="DQ177" s="1349"/>
      <c r="DR177" s="1349"/>
      <c r="DS177" s="1349"/>
      <c r="DT177" s="1349"/>
      <c r="DU177" s="1349"/>
      <c r="DV177" s="1349"/>
      <c r="DW177" s="1349"/>
      <c r="DX177" s="1349"/>
      <c r="DY177" s="1349"/>
      <c r="DZ177" s="1349"/>
      <c r="EA177" s="1349"/>
      <c r="EB177" s="1349"/>
      <c r="EC177" s="1349"/>
      <c r="ED177" s="1349"/>
      <c r="EE177" s="1349"/>
      <c r="EF177" s="1349"/>
      <c r="EG177" s="1349"/>
      <c r="EH177" s="1349"/>
      <c r="EI177" s="1349"/>
      <c r="EJ177" s="1349"/>
      <c r="EK177" s="1349"/>
      <c r="EL177" s="1349"/>
      <c r="EM177" s="1349"/>
      <c r="EN177" s="1349"/>
      <c r="EO177" s="1349"/>
      <c r="EP177" s="1349"/>
      <c r="EQ177" s="1349"/>
      <c r="ER177" s="1349"/>
      <c r="ES177" s="1349"/>
      <c r="ET177" s="1349"/>
      <c r="EU177" s="1349"/>
      <c r="EV177" s="1349"/>
      <c r="EW177" s="1349"/>
      <c r="EX177" s="1349"/>
      <c r="EY177" s="1349"/>
      <c r="EZ177" s="1349"/>
      <c r="FA177" s="1349"/>
      <c r="FB177" s="1349"/>
      <c r="FC177" s="1349"/>
      <c r="FD177" s="1349"/>
      <c r="FE177" s="1349"/>
      <c r="FF177" s="1349"/>
      <c r="FG177" s="1349"/>
      <c r="FH177" s="1349"/>
      <c r="FI177" s="1349"/>
      <c r="FJ177" s="1349"/>
      <c r="FK177" s="1349"/>
      <c r="FL177" s="1349"/>
      <c r="FM177" s="1349"/>
      <c r="FN177" s="1349"/>
      <c r="FO177" s="1349"/>
      <c r="FP177" s="1349"/>
      <c r="FQ177" s="1349"/>
      <c r="FR177" s="1349"/>
      <c r="FS177" s="1349"/>
      <c r="FT177" s="1349"/>
      <c r="FU177" s="1349"/>
      <c r="FV177" s="1349"/>
      <c r="FW177" s="1349"/>
      <c r="FX177" s="1349"/>
      <c r="FY177" s="1349"/>
      <c r="FZ177" s="1349"/>
      <c r="GA177" s="1349"/>
      <c r="GB177" s="1349"/>
      <c r="GC177" s="1349"/>
    </row>
    <row r="178" spans="1:202" ht="6.75" customHeight="1">
      <c r="A178" s="2564"/>
      <c r="B178" s="2564"/>
      <c r="C178" s="2564"/>
      <c r="D178" s="2564"/>
      <c r="E178" s="2564"/>
      <c r="F178" s="2564"/>
      <c r="G178" s="2564"/>
      <c r="H178" s="2566"/>
      <c r="I178" s="2564"/>
      <c r="J178" s="2564"/>
      <c r="K178" s="2564"/>
      <c r="L178" s="2564"/>
      <c r="M178" s="2564"/>
      <c r="N178" s="2564"/>
      <c r="O178" s="2564"/>
      <c r="P178" s="2564"/>
      <c r="Q178" s="2564"/>
      <c r="R178" s="2564"/>
      <c r="S178" s="2566"/>
      <c r="T178" s="2570"/>
      <c r="U178" s="2566"/>
      <c r="V178" s="2564"/>
      <c r="W178" s="2564"/>
      <c r="X178" s="2564"/>
      <c r="Y178" s="2564"/>
      <c r="Z178" s="2564"/>
      <c r="AA178" s="2564"/>
      <c r="AB178" s="2564"/>
      <c r="AC178" s="2564"/>
      <c r="AD178" s="2566"/>
      <c r="AE178" s="2566"/>
      <c r="AF178" s="2566"/>
      <c r="AG178" s="2566"/>
      <c r="AH178" s="2566"/>
      <c r="AI178" s="2566"/>
      <c r="AJ178" s="2624"/>
      <c r="AK178" s="2570"/>
      <c r="AL178" s="2622"/>
      <c r="AM178" s="2566"/>
      <c r="AN178" s="3125"/>
      <c r="AO178" s="3125"/>
      <c r="AP178" s="3125"/>
      <c r="AQ178" s="3125"/>
      <c r="AR178" s="3125"/>
      <c r="AS178" s="3125"/>
      <c r="AT178" s="3125"/>
      <c r="AU178" s="3126"/>
      <c r="AV178" s="2622"/>
      <c r="AW178" s="2622"/>
      <c r="AX178" s="2622"/>
      <c r="AY178" s="2622"/>
      <c r="AZ178" s="2622"/>
      <c r="BA178" s="2622"/>
      <c r="BB178" s="2623"/>
      <c r="BC178" s="2566"/>
      <c r="BD178" s="3126"/>
      <c r="BE178" s="3126"/>
      <c r="BF178" s="3126"/>
      <c r="BG178" s="3126"/>
      <c r="BH178" s="3126"/>
      <c r="BI178" s="3126"/>
      <c r="BJ178" s="3126"/>
      <c r="BK178" s="2619"/>
      <c r="BL178" s="3126"/>
      <c r="BM178" s="3126"/>
      <c r="BN178" s="3126"/>
      <c r="BO178" s="3126"/>
      <c r="BP178" s="3126"/>
      <c r="BQ178" s="3126"/>
      <c r="BR178" s="3126"/>
      <c r="BS178" s="2611"/>
      <c r="BT178" s="3125"/>
      <c r="BU178" s="3125"/>
      <c r="BV178" s="3125"/>
      <c r="BW178" s="3125"/>
      <c r="BX178" s="3125"/>
      <c r="BY178" s="3125"/>
      <c r="BZ178" s="3125"/>
      <c r="CA178" s="3125"/>
      <c r="CB178" s="3125"/>
      <c r="CC178" s="3125"/>
      <c r="CD178" s="2630"/>
      <c r="CE178" s="3125"/>
      <c r="CF178" s="3125"/>
      <c r="CG178" s="3125"/>
      <c r="CH178" s="3125"/>
      <c r="CI178" s="3125"/>
      <c r="CJ178" s="3125"/>
      <c r="CK178" s="3125"/>
      <c r="CL178" s="3125"/>
      <c r="CM178" s="3125"/>
      <c r="CN178" s="3125"/>
      <c r="CO178" s="2629"/>
      <c r="CP178" s="3125"/>
      <c r="CQ178" s="3125"/>
      <c r="CR178" s="3125"/>
      <c r="CS178" s="3125"/>
      <c r="CT178" s="3125"/>
      <c r="CU178" s="3125"/>
      <c r="CV178" s="3125"/>
      <c r="CW178" s="3125"/>
      <c r="CX178" s="3125"/>
      <c r="CY178" s="3125"/>
      <c r="CZ178" s="2629"/>
      <c r="DA178" s="2629"/>
      <c r="DB178" s="2629"/>
      <c r="DC178" s="2567"/>
      <c r="DD178" s="2567"/>
      <c r="DE178" s="2567"/>
      <c r="DF178" s="1349"/>
      <c r="DG178" s="1349"/>
      <c r="DH178" s="1349"/>
      <c r="DI178" s="1349"/>
      <c r="DJ178" s="1349"/>
      <c r="DK178" s="1349"/>
      <c r="DL178" s="1349"/>
      <c r="DM178" s="1349"/>
      <c r="DN178" s="1349"/>
      <c r="DO178" s="1349"/>
      <c r="DP178" s="1349"/>
      <c r="DQ178" s="1349"/>
      <c r="DR178" s="1349"/>
      <c r="DS178" s="1349"/>
      <c r="DT178" s="1349"/>
      <c r="DU178" s="1349"/>
      <c r="DV178" s="1349"/>
      <c r="DW178" s="1349"/>
      <c r="DX178" s="1349"/>
      <c r="DY178" s="1349"/>
      <c r="DZ178" s="1349"/>
      <c r="EA178" s="1349"/>
      <c r="EB178" s="1349"/>
      <c r="EC178" s="1349"/>
      <c r="ED178" s="1349"/>
      <c r="EE178" s="1349"/>
      <c r="EF178" s="1349"/>
      <c r="EG178" s="1349"/>
      <c r="EH178" s="1349"/>
      <c r="EI178" s="1349"/>
      <c r="EJ178" s="1349"/>
      <c r="EK178" s="1349"/>
      <c r="EL178" s="1349"/>
      <c r="EM178" s="1349"/>
      <c r="EN178" s="1349"/>
      <c r="EO178" s="1349"/>
      <c r="EP178" s="1349"/>
      <c r="EQ178" s="1349"/>
      <c r="ER178" s="1349"/>
      <c r="ES178" s="1349"/>
      <c r="ET178" s="1349"/>
      <c r="EU178" s="1349"/>
      <c r="EV178" s="1349"/>
      <c r="EW178" s="1349"/>
      <c r="EX178" s="1349"/>
      <c r="EY178" s="1349"/>
      <c r="EZ178" s="1349"/>
      <c r="FA178" s="1349"/>
      <c r="FB178" s="1349"/>
      <c r="FC178" s="1349"/>
      <c r="FD178" s="1349"/>
      <c r="FE178" s="1349"/>
      <c r="FF178" s="1349"/>
      <c r="FG178" s="1349"/>
      <c r="FH178" s="1349"/>
      <c r="FI178" s="1349"/>
      <c r="FJ178" s="1349"/>
      <c r="FK178" s="1349"/>
      <c r="FL178" s="1349"/>
      <c r="FM178" s="1349"/>
      <c r="FN178" s="1349"/>
      <c r="FO178" s="1349"/>
      <c r="FP178" s="1349"/>
      <c r="FQ178" s="1349"/>
      <c r="FR178" s="1349"/>
      <c r="FS178" s="1349"/>
      <c r="FT178" s="1349"/>
      <c r="FU178" s="1349"/>
      <c r="FV178" s="1349"/>
      <c r="FW178" s="1349"/>
      <c r="FX178" s="1349"/>
      <c r="FY178" s="1349"/>
      <c r="FZ178" s="1349"/>
      <c r="GA178" s="1349"/>
      <c r="GB178" s="1349"/>
      <c r="GC178" s="1349"/>
    </row>
    <row r="179" spans="1:202" ht="6.75" customHeight="1">
      <c r="A179" s="2564"/>
      <c r="B179" s="2564"/>
      <c r="C179" s="2564"/>
      <c r="D179" s="2564"/>
      <c r="E179" s="2564"/>
      <c r="F179" s="2564"/>
      <c r="G179" s="2564"/>
      <c r="H179" s="2566"/>
      <c r="I179" s="2564"/>
      <c r="J179" s="2564"/>
      <c r="K179" s="2564"/>
      <c r="L179" s="2564"/>
      <c r="M179" s="2564"/>
      <c r="N179" s="2564"/>
      <c r="O179" s="2564"/>
      <c r="P179" s="2564"/>
      <c r="Q179" s="2564"/>
      <c r="R179" s="2564"/>
      <c r="S179" s="2566"/>
      <c r="T179" s="2570"/>
      <c r="U179" s="2566"/>
      <c r="V179" s="2564"/>
      <c r="W179" s="2564"/>
      <c r="X179" s="2564"/>
      <c r="Y179" s="2564"/>
      <c r="Z179" s="2564"/>
      <c r="AA179" s="2564"/>
      <c r="AB179" s="2564"/>
      <c r="AC179" s="2564"/>
      <c r="AD179" s="2566"/>
      <c r="AE179" s="2566"/>
      <c r="AF179" s="2566"/>
      <c r="AG179" s="2566"/>
      <c r="AH179" s="2566"/>
      <c r="AI179" s="2566"/>
      <c r="AJ179" s="2624"/>
      <c r="AK179" s="2571"/>
      <c r="AL179" s="2566"/>
      <c r="AM179" s="2566"/>
      <c r="AN179" s="3125"/>
      <c r="AO179" s="3125"/>
      <c r="AP179" s="3125"/>
      <c r="AQ179" s="3125"/>
      <c r="AR179" s="3125"/>
      <c r="AS179" s="3125"/>
      <c r="AT179" s="3125"/>
      <c r="AU179" s="3126"/>
      <c r="AV179" s="2566"/>
      <c r="AW179" s="2566"/>
      <c r="AX179" s="2566"/>
      <c r="AY179" s="2566"/>
      <c r="AZ179" s="2566"/>
      <c r="BA179" s="2566"/>
      <c r="BB179" s="2611"/>
      <c r="BC179" s="2566"/>
      <c r="BD179" s="3126"/>
      <c r="BE179" s="3126"/>
      <c r="BF179" s="3126"/>
      <c r="BG179" s="3126"/>
      <c r="BH179" s="3126"/>
      <c r="BI179" s="3126"/>
      <c r="BJ179" s="3126"/>
      <c r="BK179" s="2611"/>
      <c r="BL179" s="3126"/>
      <c r="BM179" s="3126"/>
      <c r="BN179" s="3126"/>
      <c r="BO179" s="3126"/>
      <c r="BP179" s="3126"/>
      <c r="BQ179" s="3126"/>
      <c r="BR179" s="3126"/>
      <c r="BS179" s="2611"/>
      <c r="BT179" s="3125"/>
      <c r="BU179" s="3125"/>
      <c r="BV179" s="3125"/>
      <c r="BW179" s="3125"/>
      <c r="BX179" s="3125"/>
      <c r="BY179" s="3125"/>
      <c r="BZ179" s="3125"/>
      <c r="CA179" s="3125"/>
      <c r="CB179" s="3125"/>
      <c r="CC179" s="3125"/>
      <c r="CD179" s="2631"/>
      <c r="CE179" s="3125"/>
      <c r="CF179" s="3125"/>
      <c r="CG179" s="3125"/>
      <c r="CH179" s="3125"/>
      <c r="CI179" s="3125"/>
      <c r="CJ179" s="3125"/>
      <c r="CK179" s="3125"/>
      <c r="CL179" s="3125"/>
      <c r="CM179" s="3125"/>
      <c r="CN179" s="3125"/>
      <c r="CO179" s="2629"/>
      <c r="CP179" s="3125"/>
      <c r="CQ179" s="3125"/>
      <c r="CR179" s="3125"/>
      <c r="CS179" s="3125"/>
      <c r="CT179" s="3125"/>
      <c r="CU179" s="3125"/>
      <c r="CV179" s="3125"/>
      <c r="CW179" s="3125"/>
      <c r="CX179" s="3125"/>
      <c r="CY179" s="3125"/>
      <c r="CZ179" s="2629"/>
      <c r="DA179" s="2629"/>
      <c r="DB179" s="2629"/>
      <c r="DC179" s="2567"/>
      <c r="DD179" s="2567"/>
      <c r="DE179" s="2567"/>
      <c r="DF179" s="1349"/>
      <c r="DG179" s="1349"/>
      <c r="DH179" s="1349"/>
      <c r="DI179" s="1349"/>
      <c r="DJ179" s="1349"/>
      <c r="DK179" s="1349"/>
      <c r="DL179" s="1349"/>
      <c r="DM179" s="1349"/>
      <c r="DN179" s="1349"/>
      <c r="DO179" s="1349"/>
      <c r="DP179" s="1349"/>
      <c r="DQ179" s="1349"/>
      <c r="DR179" s="1349"/>
      <c r="DS179" s="1349"/>
      <c r="DT179" s="1349"/>
      <c r="DU179" s="1349"/>
      <c r="DV179" s="1349"/>
      <c r="DW179" s="1349"/>
      <c r="DX179" s="1349"/>
      <c r="DY179" s="1349"/>
      <c r="DZ179" s="1349"/>
      <c r="EA179" s="1349"/>
      <c r="EB179" s="1349"/>
      <c r="EC179" s="1349"/>
      <c r="ED179" s="1349"/>
      <c r="EE179" s="1349"/>
      <c r="EF179" s="1349"/>
      <c r="EG179" s="1349"/>
      <c r="EH179" s="1349"/>
      <c r="EI179" s="1349"/>
      <c r="EJ179" s="1349"/>
      <c r="EK179" s="1349"/>
      <c r="EL179" s="1349"/>
      <c r="EM179" s="1349"/>
      <c r="EN179" s="1349"/>
      <c r="EO179" s="1349"/>
      <c r="EP179" s="1349"/>
      <c r="EQ179" s="1349"/>
      <c r="ER179" s="1349"/>
      <c r="ES179" s="1349"/>
      <c r="ET179" s="1349"/>
      <c r="EU179" s="1349"/>
      <c r="EV179" s="1349"/>
      <c r="EW179" s="1349"/>
      <c r="EX179" s="1349"/>
      <c r="EY179" s="1349"/>
      <c r="EZ179" s="1349"/>
      <c r="FA179" s="1349"/>
      <c r="FB179" s="1349"/>
      <c r="FC179" s="1349"/>
      <c r="FD179" s="1349"/>
      <c r="FE179" s="1349"/>
      <c r="FF179" s="1349"/>
      <c r="FG179" s="1349"/>
      <c r="FH179" s="1349"/>
      <c r="FI179" s="1349"/>
      <c r="FJ179" s="1349"/>
      <c r="FK179" s="1349"/>
      <c r="FL179" s="1349"/>
      <c r="FM179" s="1349"/>
      <c r="FN179" s="1349"/>
      <c r="FO179" s="1349"/>
      <c r="FP179" s="1349"/>
      <c r="FQ179" s="1349"/>
      <c r="FR179" s="1349"/>
      <c r="FS179" s="1349"/>
      <c r="FT179" s="1349"/>
      <c r="FU179" s="1349"/>
      <c r="FV179" s="1349"/>
      <c r="FW179" s="1349"/>
      <c r="FX179" s="1349"/>
      <c r="FY179" s="1349"/>
      <c r="FZ179" s="1349"/>
      <c r="GA179" s="1349"/>
      <c r="GB179" s="1349"/>
      <c r="GC179" s="1349"/>
    </row>
    <row r="180" spans="1:202" ht="6.75" customHeight="1">
      <c r="A180" s="2564"/>
      <c r="B180" s="2564"/>
      <c r="C180" s="2564"/>
      <c r="D180" s="2564"/>
      <c r="E180" s="2564"/>
      <c r="F180" s="2564"/>
      <c r="G180" s="2564"/>
      <c r="H180" s="2566"/>
      <c r="I180" s="2564"/>
      <c r="J180" s="2564"/>
      <c r="K180" s="2564"/>
      <c r="L180" s="2564"/>
      <c r="M180" s="2564"/>
      <c r="N180" s="2564"/>
      <c r="O180" s="2564"/>
      <c r="P180" s="2564"/>
      <c r="Q180" s="2564"/>
      <c r="R180" s="2564"/>
      <c r="S180" s="2566"/>
      <c r="T180" s="2570"/>
      <c r="U180" s="2566"/>
      <c r="V180" s="2564"/>
      <c r="W180" s="2564"/>
      <c r="X180" s="2564"/>
      <c r="Y180" s="2564"/>
      <c r="Z180" s="2564"/>
      <c r="AA180" s="2564"/>
      <c r="AB180" s="2564"/>
      <c r="AC180" s="2564"/>
      <c r="AD180" s="2566"/>
      <c r="AE180" s="2566"/>
      <c r="AF180" s="2566"/>
      <c r="AG180" s="2566"/>
      <c r="AH180" s="2566"/>
      <c r="AI180" s="2566"/>
      <c r="AJ180" s="2624"/>
      <c r="AK180" s="2570"/>
      <c r="AL180" s="2566"/>
      <c r="AM180" s="2566"/>
      <c r="AN180" s="2629"/>
      <c r="AO180" s="2629"/>
      <c r="AP180" s="2629"/>
      <c r="AQ180" s="2629"/>
      <c r="AR180" s="2629"/>
      <c r="AS180" s="2629"/>
      <c r="AT180" s="2629"/>
      <c r="AU180" s="2566"/>
      <c r="AV180" s="2566"/>
      <c r="AW180" s="2566"/>
      <c r="AX180" s="2566"/>
      <c r="AY180" s="2566"/>
      <c r="AZ180" s="2566"/>
      <c r="BA180" s="2566"/>
      <c r="BB180" s="2611"/>
      <c r="BC180" s="2566"/>
      <c r="BD180" s="2629"/>
      <c r="BE180" s="2629"/>
      <c r="BF180" s="2629"/>
      <c r="BG180" s="2629"/>
      <c r="BH180" s="2629"/>
      <c r="BI180" s="2629"/>
      <c r="BJ180" s="2629"/>
      <c r="BK180" s="2628"/>
      <c r="BL180" s="2632"/>
      <c r="BM180" s="2632"/>
      <c r="BN180" s="2629"/>
      <c r="BO180" s="2629"/>
      <c r="BP180" s="2629"/>
      <c r="BQ180" s="2629"/>
      <c r="BR180" s="2629"/>
      <c r="BS180" s="2628"/>
      <c r="BT180" s="2632"/>
      <c r="BU180" s="2632"/>
      <c r="BV180" s="2632"/>
      <c r="BW180" s="2632"/>
      <c r="BX180" s="2632"/>
      <c r="BY180" s="2629"/>
      <c r="BZ180" s="2629"/>
      <c r="CA180" s="2629"/>
      <c r="CB180" s="2629"/>
      <c r="CC180" s="2629"/>
      <c r="CD180" s="2628"/>
      <c r="CE180" s="2632"/>
      <c r="CF180" s="2632"/>
      <c r="CG180" s="2632"/>
      <c r="CH180" s="2632"/>
      <c r="CI180" s="2632"/>
      <c r="CJ180" s="2629"/>
      <c r="CK180" s="2629"/>
      <c r="CL180" s="2629"/>
      <c r="CM180" s="2629"/>
      <c r="CN180" s="2629"/>
      <c r="CO180" s="2629"/>
      <c r="CP180" s="2629"/>
      <c r="CQ180" s="2629"/>
      <c r="CR180" s="2629"/>
      <c r="CS180" s="2629"/>
      <c r="CT180" s="2629"/>
      <c r="CU180" s="2629"/>
      <c r="CV180" s="2629"/>
      <c r="CW180" s="2629"/>
      <c r="CX180" s="2629"/>
      <c r="CY180" s="2629"/>
      <c r="CZ180" s="2629"/>
      <c r="DA180" s="2629"/>
      <c r="DB180" s="2629"/>
      <c r="DC180" s="2629"/>
      <c r="DD180" s="2629"/>
      <c r="DE180" s="2629"/>
      <c r="DJ180" s="1308"/>
      <c r="DK180" s="1308"/>
      <c r="DL180" s="1308"/>
      <c r="DM180" s="1308"/>
      <c r="DN180" s="1308"/>
      <c r="DO180" s="1308"/>
      <c r="DP180" s="1308"/>
      <c r="DQ180" s="1308"/>
      <c r="DR180" s="1308"/>
      <c r="DS180" s="1308"/>
      <c r="DT180" s="1308"/>
      <c r="DU180" s="1308"/>
      <c r="DV180" s="1308"/>
      <c r="DW180" s="1308"/>
      <c r="DX180" s="1308"/>
      <c r="DY180" s="1308"/>
      <c r="DZ180" s="1308"/>
      <c r="EA180" s="1308"/>
      <c r="EB180" s="1308"/>
      <c r="EC180" s="1308"/>
      <c r="ED180" s="1308"/>
      <c r="EE180" s="1308"/>
      <c r="EF180" s="1308"/>
      <c r="EG180" s="1308"/>
      <c r="EH180" s="1308"/>
      <c r="EI180" s="1308"/>
      <c r="EJ180" s="1308"/>
      <c r="EK180" s="1308"/>
      <c r="EL180" s="1308"/>
      <c r="EM180" s="1308"/>
      <c r="EN180" s="1308"/>
      <c r="EO180" s="1308"/>
      <c r="EP180" s="1308"/>
      <c r="EQ180" s="1308"/>
      <c r="ER180" s="1308"/>
      <c r="ES180" s="1308"/>
      <c r="ET180" s="1308"/>
      <c r="EU180" s="1308"/>
      <c r="EV180" s="1308"/>
      <c r="EW180" s="1308"/>
      <c r="EX180" s="1308"/>
      <c r="EY180" s="1308"/>
      <c r="EZ180" s="1308"/>
      <c r="FA180" s="1308"/>
      <c r="FB180" s="1308"/>
      <c r="FC180" s="1308"/>
      <c r="FD180" s="1308"/>
      <c r="FE180" s="1308"/>
      <c r="FF180" s="1308"/>
      <c r="FG180" s="1308"/>
      <c r="FH180" s="1308"/>
    </row>
    <row r="181" spans="1:202" ht="6.75" customHeight="1">
      <c r="A181" s="2564"/>
      <c r="B181" s="2564"/>
      <c r="C181" s="2564"/>
      <c r="D181" s="2564"/>
      <c r="E181" s="2564"/>
      <c r="F181" s="2564"/>
      <c r="G181" s="2564"/>
      <c r="H181" s="2566"/>
      <c r="I181" s="2564"/>
      <c r="J181" s="2564"/>
      <c r="K181" s="2564"/>
      <c r="L181" s="2564"/>
      <c r="M181" s="2564"/>
      <c r="N181" s="2564"/>
      <c r="O181" s="2564"/>
      <c r="P181" s="2564"/>
      <c r="Q181" s="2564"/>
      <c r="R181" s="2564"/>
      <c r="S181" s="2566"/>
      <c r="T181" s="2570"/>
      <c r="U181" s="2566"/>
      <c r="V181" s="2564"/>
      <c r="W181" s="2564"/>
      <c r="X181" s="2564"/>
      <c r="Y181" s="2564"/>
      <c r="Z181" s="2564"/>
      <c r="AA181" s="2564"/>
      <c r="AB181" s="2564"/>
      <c r="AC181" s="2564"/>
      <c r="AD181" s="2566"/>
      <c r="AE181" s="2566"/>
      <c r="AF181" s="2566"/>
      <c r="AG181" s="2566"/>
      <c r="AH181" s="2566"/>
      <c r="AI181" s="2566"/>
      <c r="AJ181" s="2624"/>
      <c r="AK181" s="2570"/>
      <c r="AL181" s="2566"/>
      <c r="AM181" s="2566"/>
      <c r="AN181" s="2629"/>
      <c r="AO181" s="2629"/>
      <c r="AP181" s="2629"/>
      <c r="AQ181" s="2629"/>
      <c r="AR181" s="2629"/>
      <c r="AS181" s="2629"/>
      <c r="AT181" s="2629"/>
      <c r="AU181" s="2566"/>
      <c r="AV181" s="2566"/>
      <c r="AW181" s="2566"/>
      <c r="AX181" s="2566"/>
      <c r="AY181" s="2566"/>
      <c r="AZ181" s="2566"/>
      <c r="BA181" s="2566"/>
      <c r="BB181" s="2611"/>
      <c r="BC181" s="2566"/>
      <c r="BD181" s="2629"/>
      <c r="BE181" s="2629"/>
      <c r="BF181" s="2629"/>
      <c r="BG181" s="2629"/>
      <c r="BH181" s="2629"/>
      <c r="BI181" s="2629"/>
      <c r="BJ181" s="2629"/>
      <c r="BK181" s="2629"/>
      <c r="BL181" s="2629"/>
      <c r="BM181" s="2629"/>
      <c r="BN181" s="2631"/>
      <c r="BO181" s="2629"/>
      <c r="BP181" s="2629"/>
      <c r="BQ181" s="2629"/>
      <c r="BR181" s="2629"/>
      <c r="BS181" s="2629"/>
      <c r="BT181" s="2629"/>
      <c r="BU181" s="2629"/>
      <c r="BV181" s="2629"/>
      <c r="BW181" s="2629"/>
      <c r="BX181" s="2629"/>
      <c r="BY181" s="2631"/>
      <c r="BZ181" s="2629"/>
      <c r="CA181" s="2629"/>
      <c r="CB181" s="2629"/>
      <c r="CC181" s="2629"/>
      <c r="CD181" s="2629"/>
      <c r="CE181" s="2629"/>
      <c r="CF181" s="2629"/>
      <c r="CG181" s="2629"/>
      <c r="CH181" s="2629"/>
      <c r="CI181" s="2629"/>
      <c r="CJ181" s="2631"/>
      <c r="CK181" s="2629"/>
      <c r="CL181" s="2629"/>
      <c r="CM181" s="2629"/>
      <c r="CN181" s="2629"/>
      <c r="CO181" s="2629"/>
      <c r="CP181" s="2629"/>
      <c r="CQ181" s="2629"/>
      <c r="CR181" s="2629"/>
      <c r="CS181" s="2629"/>
      <c r="CT181" s="2629"/>
      <c r="CU181" s="2629"/>
      <c r="CV181" s="2629"/>
      <c r="CW181" s="2629"/>
      <c r="CX181" s="2629"/>
      <c r="CY181" s="2629"/>
      <c r="CZ181" s="2629"/>
      <c r="DA181" s="2629"/>
      <c r="DB181" s="2629"/>
      <c r="DC181" s="2629"/>
      <c r="DD181" s="2629"/>
      <c r="DE181" s="2629"/>
      <c r="DF181" s="1349"/>
      <c r="DG181" s="1349"/>
      <c r="DH181" s="1349"/>
      <c r="DI181" s="1349"/>
      <c r="DJ181" s="1349"/>
      <c r="DK181" s="1349"/>
      <c r="DL181" s="1349"/>
      <c r="DM181" s="1349"/>
      <c r="DN181" s="1349"/>
      <c r="DO181" s="1349"/>
      <c r="DP181" s="1349"/>
      <c r="DQ181" s="1349"/>
      <c r="DR181" s="1349"/>
      <c r="DS181" s="1349"/>
      <c r="DT181" s="1349"/>
      <c r="DU181" s="1349"/>
      <c r="DV181" s="1349"/>
      <c r="DW181" s="1349"/>
      <c r="DX181" s="1349"/>
      <c r="DY181" s="1349"/>
      <c r="DZ181" s="1349"/>
      <c r="EA181" s="1349"/>
      <c r="EB181" s="1349"/>
      <c r="EC181" s="1349"/>
      <c r="ED181" s="1349"/>
      <c r="EE181" s="1349"/>
      <c r="EF181" s="1349"/>
      <c r="EG181" s="1349"/>
      <c r="EH181" s="1349"/>
      <c r="EI181" s="1349"/>
      <c r="EJ181" s="1349"/>
      <c r="EK181" s="1349"/>
      <c r="EL181" s="1349"/>
      <c r="EM181" s="1349"/>
      <c r="EN181" s="1349"/>
      <c r="EO181" s="1349"/>
      <c r="EP181" s="1349"/>
      <c r="EQ181" s="1349"/>
      <c r="ER181" s="1349"/>
      <c r="ES181" s="1349"/>
      <c r="ET181" s="1349"/>
      <c r="EU181" s="1349"/>
      <c r="EV181" s="1349"/>
      <c r="EW181" s="1349"/>
      <c r="EX181" s="1349"/>
      <c r="EY181" s="1349"/>
      <c r="EZ181" s="1349"/>
      <c r="FA181" s="1349"/>
      <c r="FB181" s="1349"/>
      <c r="FC181" s="1349"/>
      <c r="FD181" s="1349"/>
      <c r="FE181" s="1349"/>
      <c r="FF181" s="1349"/>
      <c r="FG181" s="1349"/>
      <c r="FH181" s="1349"/>
      <c r="FI181" s="1349"/>
      <c r="FJ181" s="1349"/>
      <c r="FK181" s="1349"/>
      <c r="FL181" s="1349"/>
      <c r="FM181" s="1349"/>
      <c r="FN181" s="1349"/>
      <c r="FO181" s="1349"/>
      <c r="FP181" s="1349"/>
      <c r="FQ181" s="1349"/>
      <c r="FR181" s="1349"/>
      <c r="FS181" s="1349"/>
      <c r="FT181" s="1349"/>
      <c r="FU181" s="1349"/>
      <c r="FV181" s="1349"/>
      <c r="FW181" s="1349"/>
      <c r="FX181" s="1349"/>
      <c r="FY181" s="1349"/>
      <c r="FZ181" s="1349"/>
      <c r="GA181" s="1349"/>
      <c r="GB181" s="1349"/>
      <c r="GC181" s="1349"/>
      <c r="GD181" s="1349"/>
      <c r="GE181" s="1349"/>
      <c r="GF181" s="1349"/>
      <c r="GG181" s="1349"/>
      <c r="GH181" s="1349"/>
      <c r="GI181" s="1349"/>
      <c r="GJ181" s="1349"/>
      <c r="GK181" s="1349"/>
      <c r="GL181" s="1349"/>
      <c r="GM181" s="1349"/>
      <c r="GN181" s="1349"/>
      <c r="GO181" s="1349"/>
      <c r="GP181" s="1349"/>
      <c r="GQ181" s="1349"/>
      <c r="GR181" s="1349"/>
      <c r="GS181" s="1349"/>
      <c r="GT181" s="1349"/>
    </row>
    <row r="182" spans="1:202" ht="6.75" customHeight="1">
      <c r="A182" s="2564"/>
      <c r="B182" s="2564"/>
      <c r="C182" s="2564"/>
      <c r="D182" s="2564"/>
      <c r="E182" s="2564"/>
      <c r="F182" s="2564"/>
      <c r="G182" s="2564"/>
      <c r="H182" s="2566"/>
      <c r="I182" s="2564"/>
      <c r="J182" s="2564"/>
      <c r="K182" s="2564"/>
      <c r="L182" s="2564"/>
      <c r="M182" s="2564"/>
      <c r="N182" s="2564"/>
      <c r="O182" s="2564"/>
      <c r="P182" s="2564"/>
      <c r="Q182" s="2564"/>
      <c r="R182" s="2564"/>
      <c r="S182" s="2566"/>
      <c r="T182" s="2570"/>
      <c r="U182" s="2566"/>
      <c r="V182" s="2564"/>
      <c r="W182" s="2564"/>
      <c r="X182" s="2564"/>
      <c r="Y182" s="2564"/>
      <c r="Z182" s="2564"/>
      <c r="AA182" s="2564"/>
      <c r="AB182" s="2564"/>
      <c r="AC182" s="2564"/>
      <c r="AD182" s="2566"/>
      <c r="AE182" s="2566"/>
      <c r="AF182" s="2566"/>
      <c r="AG182" s="2566"/>
      <c r="AH182" s="2566"/>
      <c r="AI182" s="2566"/>
      <c r="AJ182" s="2624"/>
      <c r="AK182" s="2570"/>
      <c r="AL182" s="2566"/>
      <c r="AM182" s="2566"/>
      <c r="AN182" s="2565"/>
      <c r="AO182" s="2565"/>
      <c r="AP182" s="2565"/>
      <c r="AQ182" s="2565"/>
      <c r="AR182" s="2565"/>
      <c r="AS182" s="2565"/>
      <c r="AT182" s="2565"/>
      <c r="AU182" s="2566"/>
      <c r="AV182" s="2566"/>
      <c r="AW182" s="2566"/>
      <c r="AX182" s="2566"/>
      <c r="AY182" s="2566"/>
      <c r="AZ182" s="2566"/>
      <c r="BA182" s="2566"/>
      <c r="BB182" s="2605"/>
      <c r="BC182" s="2566"/>
      <c r="BD182" s="3100" t="s">
        <v>8393</v>
      </c>
      <c r="BE182" s="3100"/>
      <c r="BF182" s="3100"/>
      <c r="BG182" s="3100"/>
      <c r="BH182" s="3100"/>
      <c r="BI182" s="3100"/>
      <c r="BJ182" s="3100"/>
      <c r="BK182" s="3100"/>
      <c r="BL182" s="3100"/>
      <c r="BM182" s="3100"/>
      <c r="BN182" s="2633"/>
      <c r="BO182" s="3100" t="s">
        <v>8394</v>
      </c>
      <c r="BP182" s="3100"/>
      <c r="BQ182" s="3100"/>
      <c r="BR182" s="3100"/>
      <c r="BS182" s="3100"/>
      <c r="BT182" s="3100"/>
      <c r="BU182" s="3100"/>
      <c r="BV182" s="3100"/>
      <c r="BW182" s="3100"/>
      <c r="BX182" s="3100"/>
      <c r="BY182" s="2633"/>
      <c r="BZ182" s="3100" t="s">
        <v>8395</v>
      </c>
      <c r="CA182" s="3100"/>
      <c r="CB182" s="3100"/>
      <c r="CC182" s="3100"/>
      <c r="CD182" s="3100"/>
      <c r="CE182" s="3100"/>
      <c r="CF182" s="3100"/>
      <c r="CG182" s="3100"/>
      <c r="CH182" s="3100"/>
      <c r="CI182" s="3100"/>
      <c r="CJ182" s="2633"/>
      <c r="CK182" s="3101" t="s">
        <v>8361</v>
      </c>
      <c r="CL182" s="3101"/>
      <c r="CM182" s="3101"/>
      <c r="CN182" s="3101"/>
      <c r="CO182" s="3101"/>
      <c r="CP182" s="3101"/>
      <c r="CQ182" s="3101"/>
      <c r="CR182" s="3101"/>
      <c r="CS182" s="3101"/>
      <c r="CT182" s="3101"/>
      <c r="CU182" s="3101"/>
      <c r="CV182" s="3101"/>
      <c r="CW182" s="3101"/>
      <c r="CX182" s="3101"/>
      <c r="CY182" s="3101"/>
      <c r="CZ182" s="3101"/>
      <c r="DA182" s="2567"/>
      <c r="DB182" s="2567"/>
      <c r="DC182" s="2567"/>
      <c r="DD182" s="2567"/>
      <c r="DE182" s="2567"/>
      <c r="DF182" s="1349"/>
      <c r="DG182" s="1349"/>
      <c r="DH182" s="1349"/>
      <c r="DI182" s="1349"/>
      <c r="DJ182" s="1349"/>
      <c r="DK182" s="1349"/>
      <c r="DL182" s="1349"/>
      <c r="DM182" s="1349"/>
      <c r="DN182" s="1349"/>
      <c r="DO182" s="1349"/>
      <c r="DP182" s="1349"/>
      <c r="DQ182" s="1349"/>
      <c r="DR182" s="1349"/>
      <c r="DS182" s="1349"/>
      <c r="DT182" s="1349"/>
      <c r="DU182" s="1349"/>
      <c r="DV182" s="1349"/>
      <c r="DW182" s="1349"/>
      <c r="DX182" s="1349"/>
      <c r="DY182" s="1349"/>
      <c r="DZ182" s="1349"/>
      <c r="EA182" s="1349"/>
      <c r="EB182" s="1349"/>
      <c r="EC182" s="1349"/>
      <c r="ED182" s="1349"/>
      <c r="EE182" s="1349"/>
      <c r="EF182" s="1349"/>
      <c r="EG182" s="1349"/>
      <c r="EH182" s="1349"/>
      <c r="EI182" s="1349"/>
      <c r="EJ182" s="1349"/>
      <c r="EK182" s="1349"/>
      <c r="EL182" s="1349"/>
      <c r="EM182" s="1349"/>
      <c r="EN182" s="1349"/>
      <c r="EO182" s="1349"/>
      <c r="EP182" s="1349"/>
      <c r="EQ182" s="1349"/>
      <c r="ER182" s="1349"/>
      <c r="ES182" s="1349"/>
      <c r="ET182" s="1349"/>
      <c r="EU182" s="1349"/>
      <c r="EV182" s="1349"/>
      <c r="EW182" s="1349"/>
      <c r="EX182" s="1349"/>
      <c r="EY182" s="1349"/>
      <c r="EZ182" s="1349"/>
      <c r="FA182" s="1349"/>
      <c r="FB182" s="1349"/>
      <c r="FC182" s="1349"/>
      <c r="FD182" s="1349"/>
      <c r="FE182" s="1349"/>
      <c r="FF182" s="1349"/>
      <c r="FG182" s="1349"/>
      <c r="FH182" s="1349"/>
      <c r="FI182" s="1349"/>
      <c r="FJ182" s="1349"/>
      <c r="FK182" s="1349"/>
      <c r="FL182" s="1349"/>
      <c r="FM182" s="1349"/>
      <c r="FN182" s="1349"/>
      <c r="FO182" s="1349"/>
      <c r="FP182" s="1349"/>
      <c r="FQ182" s="1349"/>
      <c r="FR182" s="1349"/>
      <c r="FS182" s="1349"/>
      <c r="FT182" s="1349"/>
      <c r="FU182" s="1349"/>
      <c r="FV182" s="1349"/>
      <c r="FW182" s="1349"/>
      <c r="FX182" s="1349"/>
      <c r="FY182" s="1349"/>
      <c r="FZ182" s="1349"/>
      <c r="GA182" s="1349"/>
      <c r="GB182" s="1349"/>
      <c r="GC182" s="1349"/>
      <c r="GD182" s="1349"/>
      <c r="GE182" s="1349"/>
      <c r="GF182" s="1349"/>
      <c r="GG182" s="1349"/>
      <c r="GH182" s="1349"/>
      <c r="GI182" s="1349"/>
      <c r="GJ182" s="1349"/>
      <c r="GK182" s="1349"/>
      <c r="GL182" s="1349"/>
      <c r="GM182" s="1349"/>
      <c r="GN182" s="1349"/>
      <c r="GO182" s="1349"/>
      <c r="GP182" s="1349"/>
      <c r="GQ182" s="1349"/>
      <c r="GR182" s="1349"/>
      <c r="GS182" s="1349"/>
      <c r="GT182" s="1349"/>
    </row>
    <row r="183" spans="1:202" ht="6.75" customHeight="1">
      <c r="A183" s="2564"/>
      <c r="B183" s="2564"/>
      <c r="C183" s="2564"/>
      <c r="D183" s="2564"/>
      <c r="E183" s="2564"/>
      <c r="F183" s="2564"/>
      <c r="G183" s="2564"/>
      <c r="H183" s="2566"/>
      <c r="I183" s="2564"/>
      <c r="J183" s="2564"/>
      <c r="K183" s="2564"/>
      <c r="L183" s="2564"/>
      <c r="M183" s="2564"/>
      <c r="N183" s="2564"/>
      <c r="O183" s="2564"/>
      <c r="P183" s="2564"/>
      <c r="Q183" s="2564"/>
      <c r="R183" s="2564"/>
      <c r="S183" s="2566"/>
      <c r="T183" s="2570"/>
      <c r="U183" s="2566"/>
      <c r="V183" s="2564"/>
      <c r="W183" s="2564"/>
      <c r="X183" s="2564"/>
      <c r="Y183" s="2564"/>
      <c r="Z183" s="2564"/>
      <c r="AA183" s="2564"/>
      <c r="AB183" s="2564"/>
      <c r="AC183" s="2564"/>
      <c r="AD183" s="2566"/>
      <c r="AE183" s="2566"/>
      <c r="AF183" s="2566"/>
      <c r="AG183" s="2566"/>
      <c r="AH183" s="2566"/>
      <c r="AI183" s="2566"/>
      <c r="AJ183" s="2624"/>
      <c r="AK183" s="2570"/>
      <c r="AL183" s="2566"/>
      <c r="AM183" s="2566"/>
      <c r="AN183" s="2565"/>
      <c r="AO183" s="2565"/>
      <c r="AP183" s="2565"/>
      <c r="AQ183" s="2565"/>
      <c r="AR183" s="2565"/>
      <c r="AS183" s="2565"/>
      <c r="AT183" s="2565"/>
      <c r="AU183" s="2566"/>
      <c r="AV183" s="2566"/>
      <c r="AW183" s="2566"/>
      <c r="AX183" s="2566"/>
      <c r="AY183" s="2566"/>
      <c r="AZ183" s="2566"/>
      <c r="BA183" s="2566"/>
      <c r="BB183" s="2566"/>
      <c r="BC183" s="2566"/>
      <c r="BD183" s="3100"/>
      <c r="BE183" s="3100"/>
      <c r="BF183" s="3100"/>
      <c r="BG183" s="3100"/>
      <c r="BH183" s="3100"/>
      <c r="BI183" s="3100"/>
      <c r="BJ183" s="3100"/>
      <c r="BK183" s="3100"/>
      <c r="BL183" s="3100"/>
      <c r="BM183" s="3100"/>
      <c r="BN183" s="2565"/>
      <c r="BO183" s="3100"/>
      <c r="BP183" s="3100"/>
      <c r="BQ183" s="3100"/>
      <c r="BR183" s="3100"/>
      <c r="BS183" s="3100"/>
      <c r="BT183" s="3100"/>
      <c r="BU183" s="3100"/>
      <c r="BV183" s="3100"/>
      <c r="BW183" s="3100"/>
      <c r="BX183" s="3100"/>
      <c r="BY183" s="2565"/>
      <c r="BZ183" s="3100"/>
      <c r="CA183" s="3100"/>
      <c r="CB183" s="3100"/>
      <c r="CC183" s="3100"/>
      <c r="CD183" s="3100"/>
      <c r="CE183" s="3100"/>
      <c r="CF183" s="3100"/>
      <c r="CG183" s="3100"/>
      <c r="CH183" s="3100"/>
      <c r="CI183" s="3100"/>
      <c r="CJ183" s="2565"/>
      <c r="CK183" s="3101"/>
      <c r="CL183" s="3101"/>
      <c r="CM183" s="3101"/>
      <c r="CN183" s="3101"/>
      <c r="CO183" s="3101"/>
      <c r="CP183" s="3101"/>
      <c r="CQ183" s="3101"/>
      <c r="CR183" s="3101"/>
      <c r="CS183" s="3101"/>
      <c r="CT183" s="3101"/>
      <c r="CU183" s="3101"/>
      <c r="CV183" s="3101"/>
      <c r="CW183" s="3101"/>
      <c r="CX183" s="3101"/>
      <c r="CY183" s="3101"/>
      <c r="CZ183" s="3101"/>
      <c r="DA183" s="2567"/>
      <c r="DB183" s="2567"/>
      <c r="DC183" s="2567"/>
      <c r="DD183" s="2567"/>
      <c r="DE183" s="2567"/>
    </row>
    <row r="184" spans="1:202" ht="6.75" customHeight="1">
      <c r="A184" s="2564"/>
      <c r="B184" s="2564"/>
      <c r="C184" s="2564"/>
      <c r="D184" s="2564"/>
      <c r="E184" s="2564"/>
      <c r="F184" s="2564"/>
      <c r="G184" s="2564"/>
      <c r="H184" s="2566"/>
      <c r="I184" s="2564"/>
      <c r="J184" s="2564"/>
      <c r="K184" s="2564"/>
      <c r="L184" s="2564"/>
      <c r="M184" s="2564"/>
      <c r="N184" s="2564"/>
      <c r="O184" s="2564"/>
      <c r="P184" s="2564"/>
      <c r="Q184" s="2564"/>
      <c r="R184" s="2564"/>
      <c r="S184" s="2566"/>
      <c r="T184" s="2570"/>
      <c r="U184" s="2566"/>
      <c r="V184" s="2564"/>
      <c r="W184" s="2564"/>
      <c r="X184" s="2564"/>
      <c r="Y184" s="2564"/>
      <c r="Z184" s="2564"/>
      <c r="AA184" s="2564"/>
      <c r="AB184" s="2564"/>
      <c r="AC184" s="2564"/>
      <c r="AD184" s="2566"/>
      <c r="AE184" s="2566"/>
      <c r="AF184" s="2566"/>
      <c r="AG184" s="2566"/>
      <c r="AH184" s="2566"/>
      <c r="AI184" s="2566"/>
      <c r="AJ184" s="2618"/>
      <c r="AK184" s="2603"/>
      <c r="AL184" s="2602"/>
      <c r="AM184" s="2602"/>
      <c r="AN184" s="2609"/>
      <c r="AO184" s="2609"/>
      <c r="AP184" s="2609"/>
      <c r="AQ184" s="2609"/>
      <c r="AR184" s="2609"/>
      <c r="AS184" s="2609"/>
      <c r="AT184" s="2609"/>
      <c r="AU184" s="2602"/>
      <c r="AV184" s="2602"/>
      <c r="AW184" s="2602"/>
      <c r="AX184" s="2602"/>
      <c r="AY184" s="2602"/>
      <c r="AZ184" s="2602"/>
      <c r="BA184" s="2602"/>
      <c r="BB184" s="2602"/>
      <c r="BC184" s="2602"/>
      <c r="BD184" s="2609"/>
      <c r="BE184" s="2609"/>
      <c r="BF184" s="2609"/>
      <c r="BG184" s="2609"/>
      <c r="BH184" s="2609"/>
      <c r="BI184" s="2609"/>
      <c r="BJ184" s="2609"/>
      <c r="BK184" s="2609"/>
      <c r="BL184" s="2609"/>
      <c r="BM184" s="2609"/>
      <c r="BN184" s="2609"/>
      <c r="BO184" s="2609"/>
      <c r="BP184" s="2609"/>
      <c r="BQ184" s="2609"/>
      <c r="BR184" s="2609"/>
      <c r="BS184" s="2609"/>
      <c r="BT184" s="2609"/>
      <c r="BU184" s="2609"/>
      <c r="BV184" s="2609"/>
      <c r="BW184" s="2609"/>
      <c r="BX184" s="2609"/>
      <c r="BY184" s="2609"/>
      <c r="BZ184" s="2609"/>
      <c r="CA184" s="2609"/>
      <c r="CB184" s="2609"/>
      <c r="CC184" s="2609"/>
      <c r="CD184" s="2609"/>
      <c r="CE184" s="2609"/>
      <c r="CF184" s="2609"/>
      <c r="CG184" s="2609"/>
      <c r="CH184" s="2609"/>
      <c r="CI184" s="2609"/>
      <c r="CJ184" s="2609"/>
      <c r="CK184" s="2609"/>
      <c r="CL184" s="2609"/>
      <c r="CM184" s="2609"/>
      <c r="CN184" s="2609"/>
      <c r="CO184" s="2565"/>
      <c r="CP184" s="2565"/>
      <c r="CQ184" s="2565"/>
      <c r="CR184" s="2565"/>
      <c r="CS184" s="2565"/>
      <c r="CT184" s="2565"/>
      <c r="CU184" s="2565"/>
      <c r="CV184" s="2565"/>
      <c r="CW184" s="2565"/>
      <c r="CX184" s="2565"/>
      <c r="CY184" s="2565"/>
      <c r="CZ184" s="2565"/>
      <c r="DA184" s="2565"/>
      <c r="DB184" s="2565"/>
      <c r="DC184" s="2565"/>
      <c r="DD184" s="2565"/>
      <c r="DE184" s="2565"/>
      <c r="DJ184" s="1349"/>
      <c r="DK184" s="1349"/>
      <c r="DL184" s="1349"/>
      <c r="DM184" s="1349"/>
      <c r="DN184" s="1349"/>
      <c r="DO184" s="1349"/>
      <c r="DP184" s="1349"/>
      <c r="DQ184" s="1349"/>
      <c r="DR184" s="1349"/>
      <c r="DS184" s="1349"/>
      <c r="DT184" s="1349"/>
      <c r="DU184" s="1349"/>
      <c r="DV184" s="1349"/>
      <c r="DW184" s="1349"/>
      <c r="DX184" s="1349"/>
      <c r="DY184" s="1349"/>
      <c r="DZ184" s="1349"/>
      <c r="EA184" s="1349"/>
      <c r="EB184" s="1349"/>
      <c r="EC184" s="1349"/>
      <c r="ED184" s="1349"/>
      <c r="EE184" s="1349"/>
      <c r="EF184" s="1349"/>
      <c r="EG184" s="1349"/>
      <c r="EH184" s="1349"/>
      <c r="EI184" s="1349"/>
      <c r="EJ184" s="1349"/>
      <c r="EK184" s="1349"/>
      <c r="EL184" s="1349"/>
      <c r="EM184" s="1349"/>
      <c r="EN184" s="1349"/>
      <c r="EO184" s="1349"/>
      <c r="EP184" s="1349"/>
      <c r="EQ184" s="1349"/>
      <c r="ER184" s="1349"/>
      <c r="ES184" s="1349"/>
      <c r="ET184" s="1349"/>
      <c r="EU184" s="1349"/>
      <c r="EV184" s="1349"/>
      <c r="EW184" s="1349"/>
      <c r="EX184" s="1349"/>
      <c r="EY184" s="1349"/>
      <c r="EZ184" s="1349"/>
      <c r="FA184" s="1349"/>
      <c r="FB184" s="1349"/>
      <c r="FC184" s="1349"/>
      <c r="FD184" s="1349"/>
      <c r="FE184" s="1349"/>
      <c r="FF184" s="1349"/>
      <c r="FG184" s="1349"/>
      <c r="FH184" s="1349"/>
      <c r="FI184" s="1349"/>
      <c r="FJ184" s="1349"/>
    </row>
    <row r="185" spans="1:202" ht="6.75" customHeight="1">
      <c r="A185" s="2564"/>
      <c r="B185" s="2564"/>
      <c r="C185" s="2564"/>
      <c r="D185" s="2564"/>
      <c r="E185" s="2564"/>
      <c r="F185" s="2564"/>
      <c r="G185" s="2564"/>
      <c r="H185" s="2566"/>
      <c r="I185" s="2564"/>
      <c r="J185" s="2564"/>
      <c r="K185" s="2564"/>
      <c r="L185" s="2564"/>
      <c r="M185" s="2564"/>
      <c r="N185" s="2564"/>
      <c r="O185" s="2564"/>
      <c r="P185" s="2564"/>
      <c r="Q185" s="2564"/>
      <c r="R185" s="2564"/>
      <c r="S185" s="2566"/>
      <c r="T185" s="2570"/>
      <c r="U185" s="2566"/>
      <c r="V185" s="2564"/>
      <c r="W185" s="2564"/>
      <c r="X185" s="2564"/>
      <c r="Y185" s="2564"/>
      <c r="Z185" s="2564"/>
      <c r="AA185" s="2564"/>
      <c r="AB185" s="2564"/>
      <c r="AC185" s="2564"/>
      <c r="AD185" s="2566"/>
      <c r="AE185" s="2566"/>
      <c r="AF185" s="2566"/>
      <c r="AG185" s="2566"/>
      <c r="AH185" s="2566"/>
      <c r="AI185" s="2634"/>
      <c r="AJ185" s="2566"/>
      <c r="AK185" s="2570"/>
      <c r="AL185" s="2619"/>
      <c r="AM185" s="2566"/>
      <c r="AN185" s="2565"/>
      <c r="AO185" s="2565"/>
      <c r="AP185" s="2565"/>
      <c r="AQ185" s="2565"/>
      <c r="AR185" s="2565"/>
      <c r="AS185" s="2565"/>
      <c r="AT185" s="2565"/>
      <c r="AU185" s="2566"/>
      <c r="AV185" s="2566"/>
      <c r="AW185" s="2566"/>
      <c r="AX185" s="2566"/>
      <c r="AY185" s="2566"/>
      <c r="AZ185" s="2566"/>
      <c r="BA185" s="2566"/>
      <c r="BB185" s="2619"/>
      <c r="BC185" s="2566"/>
      <c r="BD185" s="2566"/>
      <c r="BE185" s="2566"/>
      <c r="BF185" s="2566"/>
      <c r="BG185" s="2566"/>
      <c r="BH185" s="2566"/>
      <c r="BI185" s="2566"/>
      <c r="BJ185" s="2566"/>
      <c r="BK185" s="2619"/>
      <c r="BL185" s="2620"/>
      <c r="BM185" s="2620"/>
      <c r="BN185" s="2620"/>
      <c r="BO185" s="2620"/>
      <c r="BP185" s="2620"/>
      <c r="BQ185" s="2620"/>
      <c r="BR185" s="2635"/>
      <c r="BS185" s="2566"/>
      <c r="BT185" s="2566"/>
      <c r="BU185" s="2566"/>
      <c r="BV185" s="2620"/>
      <c r="BW185" s="2566"/>
      <c r="BX185" s="2566"/>
      <c r="BY185" s="2566"/>
      <c r="BZ185" s="2566"/>
      <c r="CA185" s="2566"/>
      <c r="CB185" s="2566"/>
      <c r="CC185" s="2566"/>
      <c r="CD185" s="2619"/>
      <c r="CE185" s="2566"/>
      <c r="CF185" s="2566"/>
      <c r="CG185" s="2566"/>
      <c r="CH185" s="2566"/>
      <c r="CI185" s="2566"/>
      <c r="CJ185" s="2566"/>
      <c r="CK185" s="2566"/>
      <c r="CL185" s="2566"/>
      <c r="CM185" s="2566"/>
      <c r="CN185" s="2566"/>
      <c r="CO185" s="2611"/>
      <c r="CP185" s="2566"/>
      <c r="CQ185" s="2566"/>
      <c r="CR185" s="2566"/>
      <c r="CS185" s="2566"/>
      <c r="CT185" s="2566"/>
      <c r="CU185" s="2566"/>
      <c r="CV185" s="2566"/>
      <c r="CW185" s="2566"/>
      <c r="CX185" s="2566"/>
      <c r="CY185" s="2566"/>
      <c r="CZ185" s="2565"/>
      <c r="DA185" s="2565"/>
      <c r="DB185" s="2566"/>
      <c r="DC185" s="2566"/>
      <c r="DD185" s="2566"/>
      <c r="DE185" s="2566"/>
      <c r="DF185" s="1349"/>
      <c r="DG185" s="1349"/>
      <c r="DH185" s="1349"/>
      <c r="DI185" s="1349"/>
      <c r="DJ185" s="1349"/>
      <c r="DK185" s="1349"/>
      <c r="DL185" s="1349"/>
      <c r="DM185" s="1349"/>
      <c r="DN185" s="1349"/>
      <c r="DO185" s="1349"/>
      <c r="DP185" s="1349"/>
      <c r="DQ185" s="1349"/>
      <c r="DR185" s="1349"/>
      <c r="DS185" s="1349"/>
      <c r="DT185" s="1349"/>
      <c r="DU185" s="1349"/>
      <c r="DV185" s="1349"/>
      <c r="DW185" s="1349"/>
      <c r="DX185" s="1349"/>
      <c r="DY185" s="1349"/>
      <c r="DZ185" s="1349"/>
      <c r="EA185" s="1349"/>
      <c r="EB185" s="1349"/>
      <c r="EC185" s="1349"/>
      <c r="ED185" s="1349"/>
      <c r="EE185" s="1349"/>
      <c r="EF185" s="1349"/>
      <c r="EG185" s="1349"/>
      <c r="EH185" s="1349"/>
      <c r="EI185" s="1349"/>
      <c r="EJ185" s="1349"/>
      <c r="EK185" s="1349"/>
      <c r="EL185" s="1349"/>
      <c r="EM185" s="1349"/>
      <c r="EN185" s="1349"/>
      <c r="EO185" s="1349"/>
      <c r="EP185" s="1349"/>
      <c r="EQ185" s="1349"/>
      <c r="ER185" s="1349"/>
      <c r="ES185" s="1349"/>
      <c r="ET185" s="1349"/>
      <c r="EU185" s="1349"/>
      <c r="EV185" s="1349"/>
      <c r="EW185" s="1349"/>
      <c r="EX185" s="1349"/>
      <c r="EY185" s="1349"/>
      <c r="EZ185" s="1349"/>
      <c r="FA185" s="1349"/>
      <c r="FB185" s="1349"/>
      <c r="FC185" s="1349"/>
      <c r="FD185" s="1349"/>
      <c r="FE185" s="1349"/>
      <c r="FF185" s="1349"/>
      <c r="FG185" s="1349"/>
      <c r="FH185" s="1349"/>
      <c r="FI185" s="1349"/>
      <c r="FJ185" s="1349"/>
      <c r="FK185" s="1349"/>
      <c r="FL185" s="1349"/>
      <c r="FM185" s="1349"/>
      <c r="FN185" s="1349"/>
      <c r="FO185" s="1349"/>
      <c r="FP185" s="1349"/>
      <c r="FQ185" s="1349"/>
      <c r="FR185" s="1349"/>
      <c r="FS185" s="1349"/>
      <c r="FT185" s="1349"/>
      <c r="FU185" s="1349"/>
      <c r="FV185" s="1349"/>
      <c r="FW185" s="1349"/>
      <c r="FX185" s="1349"/>
      <c r="FY185" s="1349"/>
      <c r="FZ185" s="1349"/>
      <c r="GA185" s="1349"/>
      <c r="GB185" s="1349"/>
      <c r="GC185" s="1349"/>
      <c r="GD185" s="1349"/>
      <c r="GE185" s="1349"/>
      <c r="GF185" s="1349"/>
      <c r="GG185" s="1349"/>
      <c r="GH185" s="1349"/>
      <c r="GI185" s="1349"/>
      <c r="GJ185" s="1349"/>
      <c r="GK185" s="1349"/>
      <c r="GL185" s="1349"/>
      <c r="GM185" s="1349"/>
      <c r="GN185" s="1349"/>
      <c r="GO185" s="1349"/>
      <c r="GP185" s="1349"/>
      <c r="GQ185" s="1349"/>
      <c r="GR185" s="1349"/>
      <c r="GS185" s="1349"/>
      <c r="GT185" s="1349"/>
    </row>
    <row r="186" spans="1:202" ht="6.75" customHeight="1">
      <c r="A186" s="2564"/>
      <c r="B186" s="2564"/>
      <c r="C186" s="2564"/>
      <c r="D186" s="2564"/>
      <c r="E186" s="2564"/>
      <c r="F186" s="2564"/>
      <c r="G186" s="2564"/>
      <c r="H186" s="2566"/>
      <c r="I186" s="2564"/>
      <c r="J186" s="2564"/>
      <c r="K186" s="2564"/>
      <c r="L186" s="2564"/>
      <c r="M186" s="2564"/>
      <c r="N186" s="2564"/>
      <c r="O186" s="2564"/>
      <c r="P186" s="2564"/>
      <c r="Q186" s="2564"/>
      <c r="R186" s="2564"/>
      <c r="S186" s="2566"/>
      <c r="T186" s="2570"/>
      <c r="U186" s="2566"/>
      <c r="V186" s="2566"/>
      <c r="W186" s="2566"/>
      <c r="X186" s="2566"/>
      <c r="Y186" s="2566"/>
      <c r="Z186" s="2566"/>
      <c r="AA186" s="2566"/>
      <c r="AB186" s="2566"/>
      <c r="AC186" s="2566"/>
      <c r="AD186" s="2566"/>
      <c r="AE186" s="2566"/>
      <c r="AF186" s="2566"/>
      <c r="AG186" s="2566"/>
      <c r="AH186" s="2566"/>
      <c r="AI186" s="2634"/>
      <c r="AJ186" s="2566"/>
      <c r="AK186" s="2570"/>
      <c r="AL186" s="2605"/>
      <c r="AM186" s="2566"/>
      <c r="AN186" s="3125" t="s">
        <v>240</v>
      </c>
      <c r="AO186" s="3125"/>
      <c r="AP186" s="3125"/>
      <c r="AQ186" s="3125"/>
      <c r="AR186" s="3125"/>
      <c r="AS186" s="3125"/>
      <c r="AT186" s="3125"/>
      <c r="AU186" s="3126"/>
      <c r="AV186" s="2566"/>
      <c r="AW186" s="2566"/>
      <c r="AX186" s="2566"/>
      <c r="AY186" s="2566"/>
      <c r="AZ186" s="2566"/>
      <c r="BA186" s="2566"/>
      <c r="BB186" s="2605"/>
      <c r="BC186" s="2566"/>
      <c r="BD186" s="3125" t="s">
        <v>8388</v>
      </c>
      <c r="BE186" s="3126"/>
      <c r="BF186" s="3126"/>
      <c r="BG186" s="3126"/>
      <c r="BH186" s="3126"/>
      <c r="BI186" s="3126"/>
      <c r="BJ186" s="3126"/>
      <c r="BK186" s="2611"/>
      <c r="BL186" s="3125" t="s">
        <v>8389</v>
      </c>
      <c r="BM186" s="3126"/>
      <c r="BN186" s="3126"/>
      <c r="BO186" s="3126"/>
      <c r="BP186" s="3126"/>
      <c r="BQ186" s="3126"/>
      <c r="BR186" s="3126"/>
      <c r="BS186" s="2605"/>
      <c r="BT186" s="3125" t="s">
        <v>8390</v>
      </c>
      <c r="BU186" s="3125"/>
      <c r="BV186" s="3125"/>
      <c r="BW186" s="3125"/>
      <c r="BX186" s="3125"/>
      <c r="BY186" s="3125"/>
      <c r="BZ186" s="3125"/>
      <c r="CA186" s="3125"/>
      <c r="CB186" s="3125"/>
      <c r="CC186" s="3125"/>
      <c r="CD186" s="2628"/>
      <c r="CE186" s="3125" t="s">
        <v>8391</v>
      </c>
      <c r="CF186" s="3125"/>
      <c r="CG186" s="3125"/>
      <c r="CH186" s="3125"/>
      <c r="CI186" s="3125"/>
      <c r="CJ186" s="3125"/>
      <c r="CK186" s="3125"/>
      <c r="CL186" s="3125"/>
      <c r="CM186" s="3125"/>
      <c r="CN186" s="3125"/>
      <c r="CO186" s="2628"/>
      <c r="CP186" s="3125" t="s">
        <v>239</v>
      </c>
      <c r="CQ186" s="3125"/>
      <c r="CR186" s="3125"/>
      <c r="CS186" s="3125"/>
      <c r="CT186" s="3125"/>
      <c r="CU186" s="3125"/>
      <c r="CV186" s="3125"/>
      <c r="CW186" s="3125"/>
      <c r="CX186" s="3125"/>
      <c r="CY186" s="3125"/>
      <c r="CZ186" s="2629"/>
      <c r="DA186" s="2629"/>
      <c r="DB186" s="2629"/>
      <c r="DC186" s="2629"/>
      <c r="DD186" s="2629"/>
      <c r="DE186" s="2629"/>
      <c r="DF186" s="1349"/>
      <c r="DG186" s="1349"/>
      <c r="DH186" s="1349"/>
      <c r="DI186" s="1349"/>
      <c r="DJ186" s="1349"/>
      <c r="DK186" s="1349"/>
      <c r="DL186" s="1349"/>
      <c r="DM186" s="1349"/>
      <c r="DN186" s="1349"/>
      <c r="DO186" s="1349"/>
      <c r="DP186" s="1349"/>
      <c r="DQ186" s="1349"/>
      <c r="DR186" s="1349"/>
      <c r="DS186" s="1349"/>
      <c r="DT186" s="1349"/>
      <c r="DU186" s="1349"/>
      <c r="DV186" s="1349"/>
      <c r="DW186" s="1349"/>
      <c r="DX186" s="1349"/>
      <c r="DY186" s="1349"/>
      <c r="DZ186" s="1349"/>
      <c r="EA186" s="1349"/>
      <c r="EB186" s="1349"/>
      <c r="EC186" s="1349"/>
      <c r="ED186" s="1349"/>
      <c r="EE186" s="1349"/>
      <c r="EF186" s="1349"/>
      <c r="EG186" s="1349"/>
      <c r="EH186" s="1349"/>
      <c r="EI186" s="1349"/>
      <c r="EJ186" s="1349"/>
      <c r="EK186" s="1349"/>
      <c r="EL186" s="1349"/>
      <c r="EM186" s="1349"/>
      <c r="EN186" s="1349"/>
      <c r="EO186" s="1349"/>
      <c r="EP186" s="1349"/>
      <c r="EQ186" s="1349"/>
      <c r="ER186" s="1349"/>
      <c r="ES186" s="1349"/>
      <c r="ET186" s="1349"/>
      <c r="EU186" s="1349"/>
      <c r="EV186" s="1349"/>
      <c r="EW186" s="1349"/>
      <c r="EX186" s="1349"/>
      <c r="EY186" s="1349"/>
      <c r="EZ186" s="1349"/>
      <c r="FA186" s="1349"/>
      <c r="FB186" s="1349"/>
      <c r="FC186" s="1349"/>
      <c r="FD186" s="1349"/>
      <c r="FE186" s="1349"/>
      <c r="FF186" s="1349"/>
      <c r="FG186" s="1349"/>
      <c r="FH186" s="1349"/>
      <c r="FI186" s="1349"/>
      <c r="FJ186" s="1349"/>
      <c r="FK186" s="1349"/>
      <c r="FL186" s="1349"/>
      <c r="FM186" s="1349"/>
      <c r="FN186" s="1349"/>
      <c r="FO186" s="1349"/>
      <c r="FP186" s="1349"/>
      <c r="FQ186" s="1349"/>
      <c r="FR186" s="1349"/>
      <c r="FS186" s="1349"/>
      <c r="FT186" s="1349"/>
      <c r="FU186" s="1349"/>
      <c r="FV186" s="1349"/>
      <c r="FW186" s="1349"/>
      <c r="FX186" s="1349"/>
      <c r="FY186" s="1349"/>
      <c r="FZ186" s="1349"/>
      <c r="GA186" s="1349"/>
      <c r="GB186" s="1349"/>
      <c r="GC186" s="1349"/>
      <c r="GD186" s="1349"/>
      <c r="GE186" s="1349"/>
      <c r="GF186" s="1349"/>
      <c r="GG186" s="1349"/>
      <c r="GH186" s="1349"/>
      <c r="GI186" s="1349"/>
      <c r="GJ186" s="1349"/>
      <c r="GK186" s="1349"/>
      <c r="GL186" s="1349"/>
      <c r="GM186" s="1349"/>
      <c r="GN186" s="1349"/>
      <c r="GO186" s="1349"/>
      <c r="GP186" s="1349"/>
      <c r="GQ186" s="1349"/>
      <c r="GR186" s="1349"/>
      <c r="GS186" s="1349"/>
      <c r="GT186" s="1349"/>
    </row>
    <row r="187" spans="1:202" ht="6.75" customHeight="1">
      <c r="A187" s="2564"/>
      <c r="B187" s="2564"/>
      <c r="C187" s="2564"/>
      <c r="D187" s="2564"/>
      <c r="E187" s="2564"/>
      <c r="F187" s="2564"/>
      <c r="G187" s="2564"/>
      <c r="H187" s="2566"/>
      <c r="I187" s="2564"/>
      <c r="J187" s="2564"/>
      <c r="K187" s="2564"/>
      <c r="L187" s="2564"/>
      <c r="M187" s="2564"/>
      <c r="N187" s="2564"/>
      <c r="O187" s="2564"/>
      <c r="P187" s="2564"/>
      <c r="Q187" s="2564"/>
      <c r="R187" s="2564"/>
      <c r="S187" s="2566"/>
      <c r="T187" s="2570"/>
      <c r="U187" s="2566"/>
      <c r="V187" s="2566"/>
      <c r="W187" s="2566"/>
      <c r="X187" s="2566"/>
      <c r="Y187" s="2566"/>
      <c r="Z187" s="2566"/>
      <c r="AA187" s="2566"/>
      <c r="AB187" s="2566"/>
      <c r="AC187" s="2566"/>
      <c r="AD187" s="2566"/>
      <c r="AE187" s="2566"/>
      <c r="AF187" s="2566"/>
      <c r="AG187" s="2566"/>
      <c r="AH187" s="2566"/>
      <c r="AI187" s="2634"/>
      <c r="AJ187" s="2566"/>
      <c r="AK187" s="2621"/>
      <c r="AL187" s="2622"/>
      <c r="AM187" s="2566"/>
      <c r="AN187" s="3125"/>
      <c r="AO187" s="3125"/>
      <c r="AP187" s="3125"/>
      <c r="AQ187" s="3125"/>
      <c r="AR187" s="3125"/>
      <c r="AS187" s="3125"/>
      <c r="AT187" s="3125"/>
      <c r="AU187" s="3126"/>
      <c r="AV187" s="2622"/>
      <c r="AW187" s="2622"/>
      <c r="AX187" s="2622"/>
      <c r="AY187" s="2622"/>
      <c r="AZ187" s="2622"/>
      <c r="BA187" s="2622"/>
      <c r="BB187" s="2636"/>
      <c r="BC187" s="2566"/>
      <c r="BD187" s="3126"/>
      <c r="BE187" s="3126"/>
      <c r="BF187" s="3126"/>
      <c r="BG187" s="3126"/>
      <c r="BH187" s="3126"/>
      <c r="BI187" s="3126"/>
      <c r="BJ187" s="3126"/>
      <c r="BK187" s="2620"/>
      <c r="BL187" s="3126"/>
      <c r="BM187" s="3126"/>
      <c r="BN187" s="3126"/>
      <c r="BO187" s="3126"/>
      <c r="BP187" s="3126"/>
      <c r="BQ187" s="3126"/>
      <c r="BR187" s="3126"/>
      <c r="BS187" s="2564"/>
      <c r="BT187" s="3125"/>
      <c r="BU187" s="3125"/>
      <c r="BV187" s="3125"/>
      <c r="BW187" s="3125"/>
      <c r="BX187" s="3125"/>
      <c r="BY187" s="3125"/>
      <c r="BZ187" s="3125"/>
      <c r="CA187" s="3125"/>
      <c r="CB187" s="3125"/>
      <c r="CC187" s="3125"/>
      <c r="CD187" s="2629"/>
      <c r="CE187" s="3125"/>
      <c r="CF187" s="3125"/>
      <c r="CG187" s="3125"/>
      <c r="CH187" s="3125"/>
      <c r="CI187" s="3125"/>
      <c r="CJ187" s="3125"/>
      <c r="CK187" s="3125"/>
      <c r="CL187" s="3125"/>
      <c r="CM187" s="3125"/>
      <c r="CN187" s="3125"/>
      <c r="CO187" s="2637"/>
      <c r="CP187" s="3125"/>
      <c r="CQ187" s="3125"/>
      <c r="CR187" s="3125"/>
      <c r="CS187" s="3125"/>
      <c r="CT187" s="3125"/>
      <c r="CU187" s="3125"/>
      <c r="CV187" s="3125"/>
      <c r="CW187" s="3125"/>
      <c r="CX187" s="3125"/>
      <c r="CY187" s="3125"/>
      <c r="CZ187" s="2629"/>
      <c r="DA187" s="2629"/>
      <c r="DB187" s="2629"/>
      <c r="DC187" s="2629"/>
      <c r="DD187" s="2629"/>
      <c r="DE187" s="2629"/>
      <c r="DF187" s="1349"/>
      <c r="DG187" s="1349"/>
      <c r="DH187" s="1349"/>
      <c r="DI187" s="1349"/>
      <c r="DJ187" s="1349"/>
      <c r="DK187" s="1349"/>
      <c r="DL187" s="1349"/>
      <c r="DM187" s="1349"/>
      <c r="DN187" s="1349"/>
      <c r="DO187" s="1349"/>
      <c r="DP187" s="1349"/>
      <c r="DQ187" s="1349"/>
      <c r="DR187" s="1349"/>
      <c r="DS187" s="1349"/>
      <c r="DT187" s="1349"/>
      <c r="DU187" s="1349"/>
      <c r="DV187" s="1349"/>
      <c r="DW187" s="1349"/>
      <c r="DX187" s="1349"/>
      <c r="DY187" s="1349"/>
      <c r="DZ187" s="1349"/>
      <c r="EA187" s="1349"/>
      <c r="EB187" s="1349"/>
      <c r="EC187" s="1349"/>
      <c r="ED187" s="1349"/>
      <c r="EE187" s="1349"/>
      <c r="EF187" s="1349"/>
      <c r="EG187" s="1349"/>
      <c r="EH187" s="1349"/>
      <c r="EI187" s="1349"/>
      <c r="EJ187" s="1349"/>
      <c r="EK187" s="1349"/>
      <c r="EL187" s="1349"/>
      <c r="EM187" s="1349"/>
      <c r="EN187" s="1349"/>
      <c r="EO187" s="1349"/>
      <c r="EP187" s="1349"/>
      <c r="EQ187" s="1349"/>
      <c r="ER187" s="1349"/>
      <c r="ES187" s="1349"/>
      <c r="ET187" s="1349"/>
      <c r="EU187" s="1349"/>
      <c r="EV187" s="1349"/>
      <c r="EW187" s="1349"/>
      <c r="EX187" s="1349"/>
      <c r="EY187" s="1349"/>
      <c r="EZ187" s="1349"/>
      <c r="FA187" s="1349"/>
      <c r="FB187" s="1349"/>
      <c r="FC187" s="1349"/>
      <c r="FD187" s="1349"/>
      <c r="FE187" s="1349"/>
      <c r="FF187" s="1349"/>
      <c r="FG187" s="1349"/>
      <c r="FH187" s="1349"/>
      <c r="FI187" s="1349"/>
      <c r="FJ187" s="1349"/>
      <c r="FK187" s="1349"/>
      <c r="FL187" s="1349"/>
      <c r="FM187" s="1349"/>
      <c r="FN187" s="1349"/>
      <c r="FO187" s="1349"/>
      <c r="FP187" s="1349"/>
      <c r="FQ187" s="1349"/>
      <c r="FR187" s="1349"/>
      <c r="FS187" s="1349"/>
      <c r="FT187" s="1349"/>
      <c r="FU187" s="1349"/>
      <c r="FV187" s="1349"/>
      <c r="FW187" s="1349"/>
      <c r="FX187" s="1349"/>
      <c r="FY187" s="1349"/>
      <c r="FZ187" s="1349"/>
      <c r="GA187" s="1349"/>
      <c r="GB187" s="1349"/>
      <c r="GC187" s="1349"/>
      <c r="GD187" s="1349"/>
      <c r="GE187" s="1349"/>
      <c r="GF187" s="1349"/>
      <c r="GG187" s="1349"/>
      <c r="GH187" s="1349"/>
      <c r="GI187" s="1349"/>
      <c r="GJ187" s="1349"/>
      <c r="GK187" s="1349"/>
      <c r="GL187" s="1349"/>
      <c r="GM187" s="1349"/>
      <c r="GN187" s="1349"/>
      <c r="GO187" s="1349"/>
      <c r="GP187" s="1349"/>
      <c r="GQ187" s="1349"/>
      <c r="GR187" s="1349"/>
      <c r="GS187" s="1349"/>
      <c r="GT187" s="1349"/>
    </row>
    <row r="188" spans="1:202" ht="6.75" customHeight="1">
      <c r="A188" s="2564"/>
      <c r="B188" s="2564"/>
      <c r="C188" s="2564"/>
      <c r="D188" s="2564"/>
      <c r="E188" s="2564"/>
      <c r="F188" s="2564"/>
      <c r="G188" s="2564"/>
      <c r="H188" s="2566"/>
      <c r="I188" s="2564"/>
      <c r="J188" s="2564"/>
      <c r="K188" s="2564"/>
      <c r="L188" s="2564"/>
      <c r="M188" s="2564"/>
      <c r="N188" s="2564"/>
      <c r="O188" s="2564"/>
      <c r="P188" s="2564"/>
      <c r="Q188" s="2564"/>
      <c r="R188" s="2564"/>
      <c r="S188" s="2566"/>
      <c r="T188" s="2570"/>
      <c r="U188" s="2566"/>
      <c r="V188" s="2566"/>
      <c r="W188" s="2566"/>
      <c r="X188" s="2566"/>
      <c r="Y188" s="2566"/>
      <c r="Z188" s="2566"/>
      <c r="AA188" s="2566"/>
      <c r="AB188" s="2566"/>
      <c r="AC188" s="2566"/>
      <c r="AD188" s="2566"/>
      <c r="AE188" s="2566"/>
      <c r="AF188" s="2566"/>
      <c r="AG188" s="2566"/>
      <c r="AH188" s="2566"/>
      <c r="AI188" s="2634"/>
      <c r="AJ188" s="2566"/>
      <c r="AK188" s="2569"/>
      <c r="AL188" s="2569"/>
      <c r="AM188" s="2566"/>
      <c r="AN188" s="3125"/>
      <c r="AO188" s="3125"/>
      <c r="AP188" s="3125"/>
      <c r="AQ188" s="3125"/>
      <c r="AR188" s="3125"/>
      <c r="AS188" s="3125"/>
      <c r="AT188" s="3125"/>
      <c r="AU188" s="3126"/>
      <c r="AV188" s="2566"/>
      <c r="AW188" s="2566"/>
      <c r="AX188" s="2566"/>
      <c r="AY188" s="2566"/>
      <c r="AZ188" s="2566"/>
      <c r="BA188" s="2566"/>
      <c r="BB188" s="2611"/>
      <c r="BC188" s="2566"/>
      <c r="BD188" s="3126"/>
      <c r="BE188" s="3126"/>
      <c r="BF188" s="3126"/>
      <c r="BG188" s="3126"/>
      <c r="BH188" s="3126"/>
      <c r="BI188" s="3126"/>
      <c r="BJ188" s="3126"/>
      <c r="BK188" s="2566"/>
      <c r="BL188" s="3126"/>
      <c r="BM188" s="3126"/>
      <c r="BN188" s="3126"/>
      <c r="BO188" s="3126"/>
      <c r="BP188" s="3126"/>
      <c r="BQ188" s="3126"/>
      <c r="BR188" s="3126"/>
      <c r="BS188" s="2564"/>
      <c r="BT188" s="3125"/>
      <c r="BU188" s="3125"/>
      <c r="BV188" s="3125"/>
      <c r="BW188" s="3125"/>
      <c r="BX188" s="3125"/>
      <c r="BY188" s="3125"/>
      <c r="BZ188" s="3125"/>
      <c r="CA188" s="3125"/>
      <c r="CB188" s="3125"/>
      <c r="CC188" s="3125"/>
      <c r="CD188" s="2629"/>
      <c r="CE188" s="3125"/>
      <c r="CF188" s="3125"/>
      <c r="CG188" s="3125"/>
      <c r="CH188" s="3125"/>
      <c r="CI188" s="3125"/>
      <c r="CJ188" s="3125"/>
      <c r="CK188" s="3125"/>
      <c r="CL188" s="3125"/>
      <c r="CM188" s="3125"/>
      <c r="CN188" s="3125"/>
      <c r="CO188" s="2629"/>
      <c r="CP188" s="3125"/>
      <c r="CQ188" s="3125"/>
      <c r="CR188" s="3125"/>
      <c r="CS188" s="3125"/>
      <c r="CT188" s="3125"/>
      <c r="CU188" s="3125"/>
      <c r="CV188" s="3125"/>
      <c r="CW188" s="3125"/>
      <c r="CX188" s="3125"/>
      <c r="CY188" s="3125"/>
      <c r="CZ188" s="2629"/>
      <c r="DA188" s="2629"/>
      <c r="DB188" s="2629"/>
      <c r="DC188" s="2629"/>
      <c r="DD188" s="2629"/>
      <c r="DE188" s="2629"/>
    </row>
    <row r="189" spans="1:202" ht="6.75" customHeight="1">
      <c r="A189" s="2564"/>
      <c r="B189" s="2564"/>
      <c r="C189" s="2564"/>
      <c r="D189" s="2564"/>
      <c r="E189" s="2564"/>
      <c r="F189" s="2564"/>
      <c r="G189" s="2564"/>
      <c r="H189" s="2566"/>
      <c r="I189" s="2564"/>
      <c r="J189" s="2564"/>
      <c r="K189" s="2564"/>
      <c r="L189" s="2564"/>
      <c r="M189" s="2564"/>
      <c r="N189" s="2564"/>
      <c r="O189" s="2564"/>
      <c r="P189" s="2564"/>
      <c r="Q189" s="2564"/>
      <c r="R189" s="2564"/>
      <c r="S189" s="2566"/>
      <c r="T189" s="2570"/>
      <c r="U189" s="2566"/>
      <c r="V189" s="2566"/>
      <c r="W189" s="2566"/>
      <c r="X189" s="2566"/>
      <c r="Y189" s="2566"/>
      <c r="Z189" s="2566"/>
      <c r="AA189" s="2566"/>
      <c r="AB189" s="2566"/>
      <c r="AC189" s="2566"/>
      <c r="AD189" s="2566"/>
      <c r="AE189" s="2566"/>
      <c r="AF189" s="2566"/>
      <c r="AG189" s="2566"/>
      <c r="AH189" s="2566"/>
      <c r="AI189" s="2634"/>
      <c r="AJ189" s="2566"/>
      <c r="AK189" s="2566"/>
      <c r="AL189" s="2566"/>
      <c r="AM189" s="2566"/>
      <c r="AN189" s="2614"/>
      <c r="AO189" s="2614"/>
      <c r="AP189" s="2614"/>
      <c r="AQ189" s="2614"/>
      <c r="AR189" s="2614"/>
      <c r="AS189" s="2614"/>
      <c r="AT189" s="2614"/>
      <c r="AU189" s="2615"/>
      <c r="AV189" s="2566"/>
      <c r="AW189" s="2566"/>
      <c r="AX189" s="2566"/>
      <c r="AY189" s="2566"/>
      <c r="AZ189" s="2566"/>
      <c r="BA189" s="2566"/>
      <c r="BB189" s="2611"/>
      <c r="BC189" s="2566"/>
      <c r="BD189" s="2615"/>
      <c r="BE189" s="2615"/>
      <c r="BF189" s="2615"/>
      <c r="BG189" s="2615"/>
      <c r="BH189" s="2615"/>
      <c r="BI189" s="2615"/>
      <c r="BJ189" s="2615"/>
      <c r="BK189" s="2566"/>
      <c r="BL189" s="2615"/>
      <c r="BM189" s="2615"/>
      <c r="BN189" s="2615"/>
      <c r="BO189" s="2615"/>
      <c r="BP189" s="2615"/>
      <c r="BQ189" s="2615"/>
      <c r="BR189" s="2615"/>
      <c r="BS189" s="2564"/>
      <c r="BT189" s="2614"/>
      <c r="BU189" s="2614"/>
      <c r="BV189" s="2614"/>
      <c r="BW189" s="2614"/>
      <c r="BX189" s="2614"/>
      <c r="BY189" s="2614"/>
      <c r="BZ189" s="2614"/>
      <c r="CA189" s="2614"/>
      <c r="CB189" s="2614"/>
      <c r="CC189" s="2614"/>
      <c r="CD189" s="2629"/>
      <c r="CE189" s="2614"/>
      <c r="CF189" s="2614"/>
      <c r="CG189" s="2614"/>
      <c r="CH189" s="2614"/>
      <c r="CI189" s="2614"/>
      <c r="CJ189" s="2614"/>
      <c r="CK189" s="2614"/>
      <c r="CL189" s="2614"/>
      <c r="CM189" s="2614"/>
      <c r="CN189" s="2614"/>
      <c r="CO189" s="2629"/>
      <c r="CP189" s="2614"/>
      <c r="CQ189" s="2614"/>
      <c r="CR189" s="2614"/>
      <c r="CS189" s="2614"/>
      <c r="CT189" s="2614"/>
      <c r="CU189" s="2614"/>
      <c r="CV189" s="2614"/>
      <c r="CW189" s="2614"/>
      <c r="CX189" s="2614"/>
      <c r="CY189" s="2614"/>
      <c r="CZ189" s="2629"/>
      <c r="DA189" s="2629"/>
      <c r="DB189" s="2629"/>
      <c r="DC189" s="2629"/>
      <c r="DD189" s="2629"/>
      <c r="DE189" s="2629"/>
    </row>
    <row r="190" spans="1:202" ht="6.75" customHeight="1">
      <c r="A190" s="2564"/>
      <c r="B190" s="2564"/>
      <c r="C190" s="2564"/>
      <c r="D190" s="2564"/>
      <c r="E190" s="2564"/>
      <c r="F190" s="2564"/>
      <c r="G190" s="2564"/>
      <c r="H190" s="2566"/>
      <c r="I190" s="2564"/>
      <c r="J190" s="2564"/>
      <c r="K190" s="2564"/>
      <c r="L190" s="2564"/>
      <c r="M190" s="2564"/>
      <c r="N190" s="2564"/>
      <c r="O190" s="2564"/>
      <c r="P190" s="2564"/>
      <c r="Q190" s="2564"/>
      <c r="R190" s="2564"/>
      <c r="S190" s="2566"/>
      <c r="T190" s="2570"/>
      <c r="U190" s="2566"/>
      <c r="V190" s="2566"/>
      <c r="W190" s="2566"/>
      <c r="X190" s="2566"/>
      <c r="Y190" s="2566"/>
      <c r="Z190" s="2566"/>
      <c r="AA190" s="2566"/>
      <c r="AB190" s="2566"/>
      <c r="AC190" s="2566"/>
      <c r="AD190" s="2566"/>
      <c r="AE190" s="2566"/>
      <c r="AF190" s="2566"/>
      <c r="AG190" s="2566"/>
      <c r="AH190" s="2566"/>
      <c r="AI190" s="2634"/>
      <c r="AJ190" s="2566"/>
      <c r="AK190" s="2566"/>
      <c r="AL190" s="2566"/>
      <c r="AM190" s="2566"/>
      <c r="AN190" s="2614"/>
      <c r="AO190" s="2614"/>
      <c r="AP190" s="2614"/>
      <c r="AQ190" s="2614"/>
      <c r="AR190" s="2614"/>
      <c r="AS190" s="2614"/>
      <c r="AT190" s="2614"/>
      <c r="AU190" s="2615"/>
      <c r="AV190" s="2566"/>
      <c r="AW190" s="2566"/>
      <c r="AX190" s="2566"/>
      <c r="AY190" s="2566"/>
      <c r="AZ190" s="2566"/>
      <c r="BA190" s="2566"/>
      <c r="BB190" s="2619"/>
      <c r="BC190" s="2620"/>
      <c r="BD190" s="2638"/>
      <c r="BE190" s="2638"/>
      <c r="BF190" s="2638"/>
      <c r="BG190" s="2638"/>
      <c r="BH190" s="2638"/>
      <c r="BI190" s="2638"/>
      <c r="BJ190" s="2638"/>
      <c r="BK190" s="2620"/>
      <c r="BL190" s="2638"/>
      <c r="BM190" s="2638"/>
      <c r="BN190" s="2639"/>
      <c r="BO190" s="2638"/>
      <c r="BP190" s="2638"/>
      <c r="BQ190" s="2638"/>
      <c r="BR190" s="2638"/>
      <c r="BS190" s="2620"/>
      <c r="BT190" s="2640"/>
      <c r="BU190" s="2640"/>
      <c r="BV190" s="2640"/>
      <c r="BW190" s="2640"/>
      <c r="BX190" s="2640"/>
      <c r="BY190" s="2641"/>
      <c r="BZ190" s="2614"/>
      <c r="CA190" s="2614"/>
      <c r="CB190" s="2614"/>
      <c r="CC190" s="2614"/>
      <c r="CD190" s="2629"/>
      <c r="CE190" s="2614"/>
      <c r="CF190" s="2614"/>
      <c r="CG190" s="2614"/>
      <c r="CH190" s="2614"/>
      <c r="CI190" s="2614"/>
      <c r="CJ190" s="2614"/>
      <c r="CK190" s="2614"/>
      <c r="CL190" s="2614"/>
      <c r="CM190" s="2614"/>
      <c r="CN190" s="2614"/>
      <c r="CO190" s="2629"/>
      <c r="CP190" s="2614"/>
      <c r="CQ190" s="2614"/>
      <c r="CR190" s="2614"/>
      <c r="CS190" s="2614"/>
      <c r="CT190" s="2614"/>
      <c r="CU190" s="2614"/>
      <c r="CV190" s="2614"/>
      <c r="CW190" s="2614"/>
      <c r="CX190" s="2614"/>
      <c r="CY190" s="2614"/>
      <c r="CZ190" s="2629"/>
      <c r="DA190" s="2629"/>
      <c r="DB190" s="2629"/>
      <c r="DC190" s="2629"/>
      <c r="DD190" s="2629"/>
      <c r="DE190" s="2629"/>
      <c r="DF190" s="1349"/>
      <c r="DG190" s="1349"/>
      <c r="DH190" s="1349"/>
      <c r="DI190" s="1349"/>
      <c r="DJ190" s="1349"/>
      <c r="DK190" s="1349"/>
      <c r="DL190" s="1349"/>
      <c r="DM190" s="1349"/>
      <c r="DN190" s="1349"/>
      <c r="DO190" s="1349"/>
      <c r="DP190" s="1349"/>
      <c r="DQ190" s="1349"/>
      <c r="DR190" s="1349"/>
      <c r="DS190" s="1349"/>
      <c r="DT190" s="1349"/>
      <c r="DU190" s="1349"/>
      <c r="DV190" s="1349"/>
      <c r="DW190" s="1349"/>
      <c r="DX190" s="1349"/>
      <c r="DY190" s="1349"/>
      <c r="DZ190" s="1349"/>
      <c r="EA190" s="1349"/>
      <c r="EB190" s="1349"/>
      <c r="EC190" s="1349"/>
      <c r="ED190" s="1349"/>
      <c r="EE190" s="1349"/>
      <c r="EF190" s="1349"/>
      <c r="EG190" s="1349"/>
      <c r="EH190" s="1349"/>
      <c r="EI190" s="1349"/>
      <c r="EJ190" s="1349"/>
      <c r="EK190" s="1349"/>
      <c r="EL190" s="1349"/>
      <c r="EM190" s="1349"/>
      <c r="EN190" s="1349"/>
      <c r="EO190" s="1349"/>
      <c r="EP190" s="1349"/>
      <c r="EQ190" s="1349"/>
      <c r="ER190" s="1349"/>
      <c r="ES190" s="1349"/>
      <c r="ET190" s="1349"/>
      <c r="EU190" s="1349"/>
      <c r="EV190" s="1349"/>
      <c r="EW190" s="1349"/>
      <c r="EX190" s="1349"/>
      <c r="EY190" s="1349"/>
      <c r="EZ190" s="1349"/>
      <c r="FA190" s="1349"/>
      <c r="FB190" s="1349"/>
      <c r="FC190" s="1349"/>
      <c r="FD190" s="1349"/>
      <c r="FE190" s="1349"/>
      <c r="FF190" s="1349"/>
      <c r="FG190" s="1349"/>
      <c r="FH190" s="1349"/>
      <c r="FI190" s="1349"/>
      <c r="FJ190" s="1349"/>
      <c r="FK190" s="1349"/>
      <c r="FL190" s="1349"/>
      <c r="FM190" s="1349"/>
      <c r="FN190" s="1349"/>
      <c r="FO190" s="1349"/>
      <c r="FP190" s="1349"/>
      <c r="FQ190" s="1349"/>
      <c r="FR190" s="1349"/>
      <c r="FS190" s="1349"/>
      <c r="FT190" s="1349"/>
      <c r="FU190" s="1349"/>
      <c r="FV190" s="1349"/>
      <c r="FW190" s="1349"/>
      <c r="FX190" s="1349"/>
      <c r="FY190" s="1349"/>
      <c r="FZ190" s="1349"/>
      <c r="GA190" s="1349"/>
      <c r="GB190" s="1349"/>
      <c r="GC190" s="1349"/>
      <c r="GD190" s="1349"/>
      <c r="GE190" s="1349"/>
      <c r="GF190" s="1349"/>
      <c r="GG190" s="1349"/>
      <c r="GH190" s="1349"/>
      <c r="GI190" s="1349"/>
      <c r="GJ190" s="1349"/>
      <c r="GK190" s="1349"/>
      <c r="GL190" s="1349"/>
      <c r="GM190" s="1349"/>
      <c r="GN190" s="1349"/>
      <c r="GO190" s="1349"/>
      <c r="GP190" s="1349"/>
      <c r="GQ190" s="1349"/>
      <c r="GR190" s="1349"/>
      <c r="GS190" s="1349"/>
    </row>
    <row r="191" spans="1:202" ht="6.75" customHeight="1">
      <c r="A191" s="2564"/>
      <c r="B191" s="2564"/>
      <c r="C191" s="2564"/>
      <c r="D191" s="2564"/>
      <c r="E191" s="2564"/>
      <c r="F191" s="2564"/>
      <c r="G191" s="2564"/>
      <c r="H191" s="2566"/>
      <c r="I191" s="2564"/>
      <c r="J191" s="2564"/>
      <c r="K191" s="2564"/>
      <c r="L191" s="2564"/>
      <c r="M191" s="2564"/>
      <c r="N191" s="2564"/>
      <c r="O191" s="2564"/>
      <c r="P191" s="2564"/>
      <c r="Q191" s="2564"/>
      <c r="R191" s="2564"/>
      <c r="S191" s="2566"/>
      <c r="T191" s="2570"/>
      <c r="U191" s="2566"/>
      <c r="V191" s="2566"/>
      <c r="W191" s="2566"/>
      <c r="X191" s="2566"/>
      <c r="Y191" s="2566"/>
      <c r="Z191" s="2566"/>
      <c r="AA191" s="2566"/>
      <c r="AB191" s="2566"/>
      <c r="AC191" s="2566"/>
      <c r="AD191" s="2566"/>
      <c r="AE191" s="2566"/>
      <c r="AF191" s="2566"/>
      <c r="AG191" s="2566"/>
      <c r="AH191" s="2566"/>
      <c r="AI191" s="2634"/>
      <c r="AJ191" s="2566"/>
      <c r="AK191" s="2566"/>
      <c r="AL191" s="2566"/>
      <c r="AM191" s="2566"/>
      <c r="AN191" s="2614"/>
      <c r="AO191" s="2614"/>
      <c r="AP191" s="2614"/>
      <c r="AQ191" s="2614"/>
      <c r="AR191" s="2614"/>
      <c r="AS191" s="2614"/>
      <c r="AT191" s="2614"/>
      <c r="AU191" s="2615"/>
      <c r="AV191" s="2566"/>
      <c r="AW191" s="2566"/>
      <c r="AX191" s="2566"/>
      <c r="AY191" s="2566"/>
      <c r="AZ191" s="2566"/>
      <c r="BA191" s="2566"/>
      <c r="BB191" s="2605"/>
      <c r="BC191" s="2566"/>
      <c r="BD191" s="3100" t="s">
        <v>8393</v>
      </c>
      <c r="BE191" s="3100"/>
      <c r="BF191" s="3100"/>
      <c r="BG191" s="3100"/>
      <c r="BH191" s="3100"/>
      <c r="BI191" s="3100"/>
      <c r="BJ191" s="3100"/>
      <c r="BK191" s="3100"/>
      <c r="BL191" s="3100"/>
      <c r="BM191" s="3100"/>
      <c r="BN191" s="2607"/>
      <c r="BO191" s="3132" t="s">
        <v>8396</v>
      </c>
      <c r="BP191" s="3132"/>
      <c r="BQ191" s="3132"/>
      <c r="BR191" s="3132"/>
      <c r="BS191" s="3132"/>
      <c r="BT191" s="3132"/>
      <c r="BU191" s="3132"/>
      <c r="BV191" s="3132"/>
      <c r="BW191" s="3132"/>
      <c r="BX191" s="3132"/>
      <c r="BY191" s="2642"/>
      <c r="BZ191" s="3132" t="s">
        <v>8397</v>
      </c>
      <c r="CA191" s="3132"/>
      <c r="CB191" s="3132"/>
      <c r="CC191" s="3132"/>
      <c r="CD191" s="3132"/>
      <c r="CE191" s="3132"/>
      <c r="CF191" s="3132"/>
      <c r="CG191" s="3132"/>
      <c r="CH191" s="3132"/>
      <c r="CI191" s="3132"/>
      <c r="CJ191" s="3132"/>
      <c r="CK191" s="3132"/>
      <c r="CL191" s="3132"/>
      <c r="CM191" s="3132"/>
      <c r="CN191" s="3097" t="s">
        <v>8362</v>
      </c>
      <c r="CO191" s="3097"/>
      <c r="CP191" s="3097"/>
      <c r="CQ191" s="3097"/>
      <c r="CR191" s="3097"/>
      <c r="CS191" s="3097"/>
      <c r="CT191" s="3097"/>
      <c r="CU191" s="3097"/>
      <c r="CV191" s="3097"/>
      <c r="CW191" s="3097"/>
      <c r="CX191" s="3097"/>
      <c r="CY191" s="3097"/>
      <c r="CZ191" s="3097"/>
      <c r="DA191" s="3097"/>
      <c r="DB191" s="3097"/>
      <c r="DC191" s="3097"/>
      <c r="DD191" s="3097"/>
      <c r="DE191" s="3097"/>
      <c r="DF191" s="1349"/>
      <c r="DG191" s="1349"/>
      <c r="DH191" s="1349"/>
      <c r="DI191" s="1349"/>
      <c r="DJ191" s="1349"/>
      <c r="DK191" s="1349"/>
      <c r="DL191" s="1349"/>
      <c r="DM191" s="1349"/>
      <c r="DN191" s="1349"/>
      <c r="DO191" s="1349"/>
      <c r="DP191" s="1349"/>
      <c r="DQ191" s="1349"/>
      <c r="DR191" s="1349"/>
      <c r="DS191" s="1349"/>
      <c r="DT191" s="1349"/>
      <c r="DU191" s="1349"/>
      <c r="DV191" s="1349"/>
      <c r="DW191" s="1349"/>
      <c r="DX191" s="1349"/>
      <c r="DY191" s="1349"/>
      <c r="DZ191" s="1349"/>
      <c r="EA191" s="1349"/>
      <c r="EB191" s="1349"/>
      <c r="EC191" s="1349"/>
      <c r="ED191" s="1349"/>
      <c r="EE191" s="1349"/>
      <c r="EF191" s="1349"/>
      <c r="EG191" s="1349"/>
      <c r="EH191" s="1349"/>
      <c r="EI191" s="1349"/>
      <c r="EJ191" s="1349"/>
      <c r="EK191" s="1349"/>
      <c r="EL191" s="1349"/>
      <c r="EM191" s="1349"/>
      <c r="EN191" s="1349"/>
      <c r="EO191" s="1349"/>
      <c r="EP191" s="1349"/>
      <c r="EQ191" s="1349"/>
      <c r="ER191" s="1349"/>
      <c r="ES191" s="1349"/>
      <c r="ET191" s="1349"/>
      <c r="EU191" s="1349"/>
      <c r="EV191" s="1349"/>
      <c r="EW191" s="1349"/>
      <c r="EX191" s="1349"/>
      <c r="EY191" s="1349"/>
      <c r="EZ191" s="1349"/>
      <c r="FA191" s="1349"/>
      <c r="FB191" s="1349"/>
      <c r="FC191" s="1349"/>
      <c r="FD191" s="1349"/>
      <c r="FE191" s="1349"/>
      <c r="FF191" s="1349"/>
      <c r="FG191" s="1349"/>
      <c r="FH191" s="1349"/>
      <c r="FI191" s="1349"/>
      <c r="FJ191" s="1349"/>
      <c r="FK191" s="1349"/>
      <c r="FL191" s="1349"/>
      <c r="FM191" s="1349"/>
      <c r="FN191" s="1349"/>
      <c r="FO191" s="1349"/>
      <c r="FP191" s="1349"/>
      <c r="FQ191" s="1349"/>
      <c r="FR191" s="1349"/>
      <c r="FS191" s="1349"/>
      <c r="FT191" s="1349"/>
      <c r="FU191" s="1349"/>
      <c r="FV191" s="1349"/>
      <c r="FW191" s="1349"/>
      <c r="FX191" s="1349"/>
      <c r="FY191" s="1349"/>
      <c r="FZ191" s="1349"/>
      <c r="GA191" s="1349"/>
      <c r="GB191" s="1349"/>
      <c r="GC191" s="1349"/>
      <c r="GD191" s="1349"/>
      <c r="GE191" s="1349"/>
      <c r="GF191" s="1349"/>
      <c r="GG191" s="1349"/>
      <c r="GH191" s="1349"/>
      <c r="GI191" s="1349"/>
      <c r="GJ191" s="1349"/>
      <c r="GK191" s="1349"/>
      <c r="GL191" s="1349"/>
      <c r="GM191" s="1349"/>
      <c r="GN191" s="1349"/>
      <c r="GO191" s="1349"/>
      <c r="GP191" s="1349"/>
      <c r="GQ191" s="1349"/>
      <c r="GR191" s="1349"/>
      <c r="GS191" s="1349"/>
    </row>
    <row r="192" spans="1:202" ht="6.75" customHeight="1">
      <c r="A192" s="2564"/>
      <c r="B192" s="2564"/>
      <c r="C192" s="2564"/>
      <c r="D192" s="2564"/>
      <c r="E192" s="2564"/>
      <c r="F192" s="2564"/>
      <c r="G192" s="2564"/>
      <c r="H192" s="2566"/>
      <c r="I192" s="2564"/>
      <c r="J192" s="2564"/>
      <c r="K192" s="2564"/>
      <c r="L192" s="2564"/>
      <c r="M192" s="2564"/>
      <c r="N192" s="2564"/>
      <c r="O192" s="2564"/>
      <c r="P192" s="2564"/>
      <c r="Q192" s="2564"/>
      <c r="R192" s="2564"/>
      <c r="S192" s="2566"/>
      <c r="T192" s="2570"/>
      <c r="U192" s="2566"/>
      <c r="V192" s="2566"/>
      <c r="W192" s="2566"/>
      <c r="X192" s="2566"/>
      <c r="Y192" s="2566"/>
      <c r="Z192" s="2566"/>
      <c r="AA192" s="2566"/>
      <c r="AB192" s="2566"/>
      <c r="AC192" s="2566"/>
      <c r="AD192" s="2566"/>
      <c r="AE192" s="2566"/>
      <c r="AF192" s="2566"/>
      <c r="AG192" s="2566"/>
      <c r="AH192" s="2566"/>
      <c r="AI192" s="2634"/>
      <c r="AJ192" s="2566"/>
      <c r="AK192" s="2566"/>
      <c r="AL192" s="2566"/>
      <c r="AM192" s="2566"/>
      <c r="AN192" s="2614"/>
      <c r="AO192" s="2614"/>
      <c r="AP192" s="2614"/>
      <c r="AQ192" s="2614"/>
      <c r="AR192" s="2614"/>
      <c r="AS192" s="2614"/>
      <c r="AT192" s="2614"/>
      <c r="AU192" s="2615"/>
      <c r="AV192" s="2566"/>
      <c r="AW192" s="2566"/>
      <c r="AX192" s="2566"/>
      <c r="AY192" s="2566"/>
      <c r="AZ192" s="2566"/>
      <c r="BA192" s="2566"/>
      <c r="BB192" s="2566"/>
      <c r="BC192" s="2566"/>
      <c r="BD192" s="3100"/>
      <c r="BE192" s="3100"/>
      <c r="BF192" s="3100"/>
      <c r="BG192" s="3100"/>
      <c r="BH192" s="3100"/>
      <c r="BI192" s="3100"/>
      <c r="BJ192" s="3100"/>
      <c r="BK192" s="3100"/>
      <c r="BL192" s="3100"/>
      <c r="BM192" s="3100"/>
      <c r="BN192" s="2615"/>
      <c r="BO192" s="3132"/>
      <c r="BP192" s="3132"/>
      <c r="BQ192" s="3132"/>
      <c r="BR192" s="3132"/>
      <c r="BS192" s="3132"/>
      <c r="BT192" s="3132"/>
      <c r="BU192" s="3132"/>
      <c r="BV192" s="3132"/>
      <c r="BW192" s="3132"/>
      <c r="BX192" s="3132"/>
      <c r="BY192" s="2614"/>
      <c r="BZ192" s="3132"/>
      <c r="CA192" s="3132"/>
      <c r="CB192" s="3132"/>
      <c r="CC192" s="3132"/>
      <c r="CD192" s="3132"/>
      <c r="CE192" s="3132"/>
      <c r="CF192" s="3132"/>
      <c r="CG192" s="3132"/>
      <c r="CH192" s="3132"/>
      <c r="CI192" s="3132"/>
      <c r="CJ192" s="3132"/>
      <c r="CK192" s="3132"/>
      <c r="CL192" s="3132"/>
      <c r="CM192" s="3132"/>
      <c r="CN192" s="3097"/>
      <c r="CO192" s="3097"/>
      <c r="CP192" s="3097"/>
      <c r="CQ192" s="3097"/>
      <c r="CR192" s="3097"/>
      <c r="CS192" s="3097"/>
      <c r="CT192" s="3097"/>
      <c r="CU192" s="3097"/>
      <c r="CV192" s="3097"/>
      <c r="CW192" s="3097"/>
      <c r="CX192" s="3097"/>
      <c r="CY192" s="3097"/>
      <c r="CZ192" s="3097"/>
      <c r="DA192" s="3097"/>
      <c r="DB192" s="3097"/>
      <c r="DC192" s="3097"/>
      <c r="DD192" s="3097"/>
      <c r="DE192" s="3097"/>
      <c r="DF192" s="1349"/>
      <c r="DG192" s="1349"/>
      <c r="DH192" s="1349"/>
      <c r="DI192" s="1349"/>
      <c r="DJ192" s="1349"/>
      <c r="DK192" s="1349"/>
      <c r="DL192" s="1349"/>
      <c r="DM192" s="1349"/>
      <c r="DN192" s="1349"/>
      <c r="DO192" s="1349"/>
      <c r="DP192" s="1349"/>
      <c r="DQ192" s="1349"/>
      <c r="DR192" s="1349"/>
      <c r="DS192" s="1349"/>
      <c r="DT192" s="1349"/>
      <c r="DU192" s="1349"/>
      <c r="DV192" s="1349"/>
      <c r="DW192" s="1349"/>
      <c r="DX192" s="1349"/>
      <c r="DY192" s="1349"/>
      <c r="DZ192" s="1349"/>
      <c r="EA192" s="1349"/>
      <c r="EB192" s="1349"/>
      <c r="EC192" s="1349"/>
      <c r="ED192" s="1349"/>
      <c r="EE192" s="1349"/>
      <c r="EF192" s="1349"/>
      <c r="EG192" s="1349"/>
      <c r="EH192" s="1349"/>
      <c r="EI192" s="1349"/>
      <c r="EJ192" s="1349"/>
      <c r="EK192" s="1349"/>
      <c r="EL192" s="1349"/>
      <c r="EM192" s="1349"/>
      <c r="EN192" s="1349"/>
      <c r="EO192" s="1349"/>
      <c r="EP192" s="1349"/>
      <c r="EQ192" s="1349"/>
      <c r="ER192" s="1349"/>
      <c r="ES192" s="1349"/>
      <c r="ET192" s="1349"/>
      <c r="EU192" s="1349"/>
      <c r="EV192" s="1349"/>
      <c r="EW192" s="1349"/>
      <c r="EX192" s="1349"/>
      <c r="EY192" s="1349"/>
      <c r="EZ192" s="1349"/>
      <c r="FA192" s="1349"/>
      <c r="FB192" s="1349"/>
      <c r="FC192" s="1349"/>
      <c r="FD192" s="1349"/>
      <c r="FE192" s="1349"/>
      <c r="FF192" s="1349"/>
      <c r="FG192" s="1349"/>
      <c r="FH192" s="1349"/>
      <c r="FI192" s="1349"/>
      <c r="FJ192" s="1349"/>
      <c r="FK192" s="1349"/>
      <c r="FL192" s="1349"/>
      <c r="FM192" s="1349"/>
      <c r="FN192" s="1349"/>
      <c r="FO192" s="1349"/>
      <c r="FP192" s="1349"/>
      <c r="FQ192" s="1349"/>
      <c r="FR192" s="1349"/>
      <c r="FS192" s="1349"/>
      <c r="FT192" s="1349"/>
      <c r="FU192" s="1349"/>
      <c r="FV192" s="1349"/>
      <c r="FW192" s="1349"/>
      <c r="FX192" s="1349"/>
      <c r="FY192" s="1349"/>
      <c r="FZ192" s="1349"/>
      <c r="GA192" s="1349"/>
      <c r="GB192" s="1349"/>
      <c r="GC192" s="1349"/>
      <c r="GD192" s="1349"/>
      <c r="GE192" s="1349"/>
      <c r="GF192" s="1349"/>
      <c r="GG192" s="1349"/>
      <c r="GH192" s="1349"/>
      <c r="GI192" s="1349"/>
      <c r="GJ192" s="1349"/>
      <c r="GK192" s="1349"/>
      <c r="GL192" s="1349"/>
      <c r="GM192" s="1349"/>
      <c r="GN192" s="1349"/>
      <c r="GO192" s="1349"/>
      <c r="GP192" s="1349"/>
      <c r="GQ192" s="1349"/>
      <c r="GR192" s="1349"/>
      <c r="GS192" s="1349"/>
    </row>
    <row r="193" spans="1:201" ht="6.75" customHeight="1">
      <c r="A193" s="2564"/>
      <c r="B193" s="2564"/>
      <c r="C193" s="2564"/>
      <c r="D193" s="2564"/>
      <c r="E193" s="2564"/>
      <c r="F193" s="2564"/>
      <c r="G193" s="2564"/>
      <c r="H193" s="2564"/>
      <c r="I193" s="2564"/>
      <c r="J193" s="2564"/>
      <c r="K193" s="2564"/>
      <c r="L193" s="2564"/>
      <c r="M193" s="2564"/>
      <c r="N193" s="2564"/>
      <c r="O193" s="2564"/>
      <c r="P193" s="2564"/>
      <c r="Q193" s="2564"/>
      <c r="R193" s="2564"/>
      <c r="S193" s="2566"/>
      <c r="T193" s="2570"/>
      <c r="U193" s="2566"/>
      <c r="V193" s="2566"/>
      <c r="W193" s="2566"/>
      <c r="X193" s="2566"/>
      <c r="Y193" s="2566"/>
      <c r="Z193" s="2566"/>
      <c r="AA193" s="2566"/>
      <c r="AB193" s="2566"/>
      <c r="AC193" s="2566"/>
      <c r="AD193" s="2566"/>
      <c r="AE193" s="2566"/>
      <c r="AF193" s="2566"/>
      <c r="AG193" s="2566"/>
      <c r="AH193" s="2566"/>
      <c r="AI193" s="2634"/>
      <c r="AJ193" s="2566"/>
      <c r="AK193" s="2566"/>
      <c r="AL193" s="2566"/>
      <c r="AM193" s="2566"/>
      <c r="AN193" s="2614"/>
      <c r="AO193" s="2614"/>
      <c r="AP193" s="2614"/>
      <c r="AQ193" s="2614"/>
      <c r="AR193" s="2614"/>
      <c r="AS193" s="2614"/>
      <c r="AT193" s="2614"/>
      <c r="AU193" s="2615"/>
      <c r="AV193" s="2566"/>
      <c r="AW193" s="2566"/>
      <c r="AX193" s="2566"/>
      <c r="AY193" s="2566"/>
      <c r="AZ193" s="2566"/>
      <c r="BA193" s="2566"/>
      <c r="BB193" s="2566"/>
      <c r="BC193" s="2566"/>
      <c r="BD193" s="2629"/>
      <c r="BE193" s="2629"/>
      <c r="BF193" s="2629"/>
      <c r="BG193" s="2629"/>
      <c r="BH193" s="2629"/>
      <c r="BI193" s="2629"/>
      <c r="BJ193" s="2629"/>
      <c r="BK193" s="2629"/>
      <c r="BL193" s="2629"/>
      <c r="BM193" s="2629"/>
      <c r="BN193" s="2615"/>
      <c r="BO193" s="2606"/>
      <c r="BP193" s="2606"/>
      <c r="BQ193" s="2606"/>
      <c r="BR193" s="2606"/>
      <c r="BS193" s="2606"/>
      <c r="BT193" s="2606"/>
      <c r="BU193" s="2606"/>
      <c r="BV193" s="2606"/>
      <c r="BW193" s="2606"/>
      <c r="BX193" s="2606"/>
      <c r="BY193" s="2606"/>
      <c r="BZ193" s="2606"/>
      <c r="CA193" s="2606"/>
      <c r="CB193" s="2606"/>
      <c r="CC193" s="2606"/>
      <c r="CD193" s="2606"/>
      <c r="CE193" s="2606"/>
      <c r="CF193" s="2606"/>
      <c r="CG193" s="2606"/>
      <c r="CH193" s="2606"/>
      <c r="CI193" s="2606"/>
      <c r="CJ193" s="2606"/>
      <c r="CK193" s="2606"/>
      <c r="CL193" s="2606"/>
      <c r="CM193" s="2606"/>
      <c r="CN193" s="2606"/>
      <c r="CO193" s="2606"/>
      <c r="CP193" s="2606"/>
      <c r="CQ193" s="2606"/>
      <c r="CR193" s="2606"/>
      <c r="CS193" s="2606"/>
      <c r="CT193" s="2606"/>
      <c r="CU193" s="2606"/>
      <c r="CV193" s="2606"/>
      <c r="CW193" s="2606"/>
      <c r="CX193" s="2606"/>
      <c r="CY193" s="2606"/>
      <c r="CZ193" s="2629"/>
      <c r="DA193" s="2629"/>
      <c r="DB193" s="2629"/>
      <c r="DC193" s="2629"/>
      <c r="DD193" s="2629"/>
      <c r="DE193" s="2629"/>
      <c r="DF193" s="1349"/>
      <c r="DG193" s="1349"/>
      <c r="DH193" s="1349"/>
      <c r="DI193" s="1349"/>
      <c r="DJ193" s="1349"/>
      <c r="DK193" s="1349"/>
      <c r="DL193" s="1349"/>
      <c r="DM193" s="1349"/>
      <c r="DN193" s="1349"/>
      <c r="DO193" s="1349"/>
      <c r="DP193" s="1349"/>
      <c r="DQ193" s="1349"/>
      <c r="DR193" s="1349"/>
      <c r="DS193" s="1349"/>
      <c r="DT193" s="1349"/>
      <c r="DU193" s="1349"/>
      <c r="DV193" s="1349"/>
      <c r="DW193" s="1349"/>
      <c r="DX193" s="1349"/>
      <c r="DY193" s="1349"/>
      <c r="DZ193" s="1349"/>
      <c r="EA193" s="1349"/>
      <c r="EB193" s="1349"/>
      <c r="EC193" s="1349"/>
      <c r="ED193" s="1349"/>
      <c r="EE193" s="1349"/>
      <c r="EF193" s="1349"/>
      <c r="EG193" s="1349"/>
      <c r="EH193" s="1349"/>
      <c r="EI193" s="1349"/>
      <c r="EJ193" s="1349"/>
      <c r="EK193" s="1349"/>
      <c r="EL193" s="1349"/>
      <c r="EM193" s="1349"/>
      <c r="EN193" s="1349"/>
      <c r="EO193" s="1349"/>
      <c r="EP193" s="1349"/>
      <c r="EQ193" s="1349"/>
      <c r="ER193" s="1349"/>
      <c r="ES193" s="1349"/>
      <c r="ET193" s="1349"/>
      <c r="EU193" s="1349"/>
      <c r="EV193" s="1349"/>
      <c r="EW193" s="1349"/>
      <c r="EX193" s="1349"/>
      <c r="EY193" s="1349"/>
      <c r="EZ193" s="1349"/>
      <c r="FA193" s="1349"/>
      <c r="FB193" s="1349"/>
      <c r="FC193" s="1349"/>
      <c r="FD193" s="1349"/>
      <c r="FE193" s="1349"/>
      <c r="FF193" s="1349"/>
      <c r="FG193" s="1349"/>
      <c r="FH193" s="1349"/>
      <c r="FI193" s="1349"/>
      <c r="FJ193" s="1349"/>
      <c r="FK193" s="1349"/>
      <c r="FL193" s="1349"/>
      <c r="FM193" s="1349"/>
      <c r="FN193" s="1349"/>
      <c r="FO193" s="1349"/>
      <c r="FP193" s="1349"/>
      <c r="FQ193" s="1349"/>
      <c r="FR193" s="1349"/>
      <c r="FS193" s="1349"/>
      <c r="FT193" s="1349"/>
      <c r="FU193" s="1349"/>
      <c r="FV193" s="1349"/>
      <c r="FW193" s="1349"/>
      <c r="FX193" s="1349"/>
      <c r="FY193" s="1349"/>
      <c r="FZ193" s="1349"/>
      <c r="GA193" s="1349"/>
      <c r="GB193" s="1349"/>
      <c r="GC193" s="1349"/>
      <c r="GD193" s="1349"/>
      <c r="GE193" s="1349"/>
      <c r="GF193" s="1349"/>
      <c r="GG193" s="1349"/>
      <c r="GH193" s="1349"/>
      <c r="GI193" s="1349"/>
      <c r="GJ193" s="1349"/>
      <c r="GK193" s="1349"/>
      <c r="GL193" s="1349"/>
      <c r="GM193" s="1349"/>
      <c r="GN193" s="1349"/>
      <c r="GO193" s="1349"/>
      <c r="GP193" s="1349"/>
      <c r="GQ193" s="1349"/>
      <c r="GR193" s="1349"/>
      <c r="GS193" s="1349"/>
    </row>
    <row r="194" spans="1:201" ht="6.75" customHeight="1">
      <c r="A194" s="2564"/>
      <c r="B194" s="2564"/>
      <c r="C194" s="2564"/>
      <c r="D194" s="2564"/>
      <c r="E194" s="2564"/>
      <c r="F194" s="2564"/>
      <c r="G194" s="2564"/>
      <c r="H194" s="2564"/>
      <c r="I194" s="2564"/>
      <c r="J194" s="2564"/>
      <c r="K194" s="2564"/>
      <c r="L194" s="2564"/>
      <c r="M194" s="2564"/>
      <c r="N194" s="2564"/>
      <c r="O194" s="2564"/>
      <c r="P194" s="2564"/>
      <c r="Q194" s="2564"/>
      <c r="R194" s="2564"/>
      <c r="S194" s="2566"/>
      <c r="T194" s="2570"/>
      <c r="U194" s="2566"/>
      <c r="V194" s="2566"/>
      <c r="W194" s="2566"/>
      <c r="X194" s="2566"/>
      <c r="Y194" s="2566"/>
      <c r="Z194" s="2566"/>
      <c r="AA194" s="2566"/>
      <c r="AB194" s="2566"/>
      <c r="AC194" s="2566"/>
      <c r="AD194" s="2566"/>
      <c r="AE194" s="2566"/>
      <c r="AF194" s="2566"/>
      <c r="AG194" s="2566"/>
      <c r="AH194" s="2566"/>
      <c r="AI194" s="2634"/>
      <c r="AJ194" s="2566"/>
      <c r="AK194" s="2566"/>
      <c r="AL194" s="2566"/>
      <c r="AM194" s="2566"/>
      <c r="AN194" s="2565"/>
      <c r="AO194" s="2565"/>
      <c r="AP194" s="2565"/>
      <c r="AQ194" s="2565"/>
      <c r="AR194" s="2565"/>
      <c r="AS194" s="2565"/>
      <c r="AT194" s="2565"/>
      <c r="AU194" s="2566"/>
      <c r="AV194" s="2566"/>
      <c r="AW194" s="2566"/>
      <c r="AX194" s="2566"/>
      <c r="AY194" s="2566"/>
      <c r="AZ194" s="2566"/>
      <c r="BA194" s="2566"/>
      <c r="BB194" s="2566"/>
      <c r="BC194" s="2566"/>
      <c r="BD194" s="3108" t="s">
        <v>238</v>
      </c>
      <c r="BE194" s="3108"/>
      <c r="BF194" s="3108"/>
      <c r="BG194" s="3108"/>
      <c r="BH194" s="3108"/>
      <c r="BI194" s="3108"/>
      <c r="BJ194" s="3108"/>
      <c r="BK194" s="2565"/>
      <c r="BL194" s="3129" t="s">
        <v>8363</v>
      </c>
      <c r="BM194" s="3129"/>
      <c r="BN194" s="3129"/>
      <c r="BO194" s="3129"/>
      <c r="BP194" s="3129"/>
      <c r="BQ194" s="3129"/>
      <c r="BR194" s="3129"/>
      <c r="BS194" s="3129"/>
      <c r="BT194" s="3129"/>
      <c r="BU194" s="3129"/>
      <c r="BV194" s="3129"/>
      <c r="BW194" s="3129"/>
      <c r="BX194" s="3129"/>
      <c r="BY194" s="3129"/>
      <c r="BZ194" s="3129"/>
      <c r="CA194" s="2564"/>
      <c r="CB194" s="2564"/>
      <c r="CC194" s="2564"/>
      <c r="CD194" s="2564"/>
      <c r="CE194" s="2564"/>
      <c r="CF194" s="2564"/>
      <c r="CG194" s="2564"/>
      <c r="CH194" s="2564"/>
      <c r="CI194" s="2564"/>
      <c r="CJ194" s="2564"/>
      <c r="CK194" s="2564"/>
      <c r="CL194" s="2564"/>
      <c r="CM194" s="2564"/>
      <c r="CN194" s="2564"/>
      <c r="CO194" s="2564"/>
      <c r="CP194" s="2564"/>
      <c r="CQ194" s="2564"/>
      <c r="CR194" s="2564"/>
      <c r="CS194" s="2606"/>
      <c r="CT194" s="2606"/>
      <c r="CU194" s="2606"/>
      <c r="CV194" s="2606"/>
      <c r="CW194" s="2606"/>
      <c r="CX194" s="2606"/>
      <c r="CY194" s="2606"/>
      <c r="CZ194" s="2606"/>
      <c r="DA194" s="2565"/>
      <c r="DB194" s="2565"/>
      <c r="DC194" s="2565"/>
      <c r="DD194" s="2565"/>
      <c r="DE194" s="2565"/>
      <c r="DF194" s="1349"/>
      <c r="DG194" s="1349"/>
      <c r="DH194" s="1349"/>
      <c r="DI194" s="1349"/>
      <c r="DJ194" s="1349"/>
      <c r="DK194" s="1349"/>
      <c r="DL194" s="1349"/>
      <c r="DM194" s="1349"/>
      <c r="DN194" s="1349"/>
      <c r="DO194" s="1349"/>
      <c r="DP194" s="1349"/>
      <c r="DQ194" s="1349"/>
      <c r="DR194" s="1349"/>
      <c r="DS194" s="1349"/>
      <c r="DT194" s="1349"/>
      <c r="DU194" s="1349"/>
      <c r="DV194" s="1349"/>
      <c r="DW194" s="1349"/>
      <c r="DX194" s="1349"/>
      <c r="DY194" s="1349"/>
      <c r="DZ194" s="1349"/>
      <c r="EA194" s="1349"/>
      <c r="EB194" s="1349"/>
      <c r="EC194" s="1349"/>
      <c r="ED194" s="1349"/>
      <c r="EE194" s="1349"/>
      <c r="EF194" s="1349"/>
      <c r="EG194" s="1349"/>
      <c r="EH194" s="1349"/>
      <c r="EI194" s="1349"/>
      <c r="EJ194" s="1349"/>
      <c r="EK194" s="1349"/>
      <c r="EL194" s="1349"/>
      <c r="EM194" s="1349"/>
      <c r="EN194" s="1349"/>
      <c r="EO194" s="1349"/>
      <c r="EP194" s="1349"/>
      <c r="EQ194" s="1349"/>
      <c r="ER194" s="1349"/>
      <c r="ES194" s="1349"/>
      <c r="ET194" s="1349"/>
      <c r="EU194" s="1349"/>
      <c r="EV194" s="1349"/>
      <c r="EW194" s="1349"/>
      <c r="EX194" s="1349"/>
      <c r="EY194" s="1349"/>
      <c r="EZ194" s="1349"/>
      <c r="FA194" s="1349"/>
      <c r="FB194" s="1349"/>
      <c r="FC194" s="1349"/>
      <c r="FD194" s="1349"/>
      <c r="FE194" s="1349"/>
      <c r="FF194" s="1349"/>
      <c r="FG194" s="1349"/>
      <c r="FH194" s="1349"/>
      <c r="FI194" s="1349"/>
      <c r="FJ194" s="1349"/>
      <c r="FK194" s="1349"/>
      <c r="FL194" s="1349"/>
      <c r="FM194" s="1349"/>
      <c r="FN194" s="1349"/>
      <c r="FO194" s="1349"/>
      <c r="FP194" s="1349"/>
      <c r="FQ194" s="1349"/>
      <c r="FR194" s="1349"/>
      <c r="FS194" s="1349"/>
      <c r="FT194" s="1349"/>
      <c r="FU194" s="1349"/>
      <c r="FV194" s="1349"/>
      <c r="FW194" s="1349"/>
      <c r="FX194" s="1349"/>
      <c r="FY194" s="1349"/>
      <c r="FZ194" s="1349"/>
      <c r="GA194" s="1349"/>
      <c r="GB194" s="1349"/>
      <c r="GC194" s="1349"/>
      <c r="GD194" s="1349"/>
      <c r="GE194" s="1349"/>
      <c r="GF194" s="1349"/>
      <c r="GG194" s="1349"/>
      <c r="GH194" s="1349"/>
      <c r="GI194" s="1349"/>
      <c r="GJ194" s="1349"/>
      <c r="GK194" s="1349"/>
      <c r="GL194" s="1349"/>
      <c r="GM194" s="1349"/>
      <c r="GN194" s="1349"/>
      <c r="GO194" s="1349"/>
      <c r="GP194" s="1349"/>
      <c r="GQ194" s="1349"/>
      <c r="GR194" s="1349"/>
      <c r="GS194" s="1349"/>
    </row>
    <row r="195" spans="1:201" ht="6.75" customHeight="1">
      <c r="A195" s="2564"/>
      <c r="B195" s="2564"/>
      <c r="C195" s="2564"/>
      <c r="D195" s="2564"/>
      <c r="E195" s="2564"/>
      <c r="F195" s="2564"/>
      <c r="G195" s="2564"/>
      <c r="H195" s="2564"/>
      <c r="I195" s="2564"/>
      <c r="J195" s="2564"/>
      <c r="K195" s="2564"/>
      <c r="L195" s="2564"/>
      <c r="M195" s="2564"/>
      <c r="N195" s="2564"/>
      <c r="O195" s="2564"/>
      <c r="P195" s="2564"/>
      <c r="Q195" s="2564"/>
      <c r="R195" s="2564"/>
      <c r="S195" s="2564"/>
      <c r="T195" s="2621"/>
      <c r="U195" s="2622"/>
      <c r="V195" s="2564"/>
      <c r="W195" s="3103" t="s">
        <v>237</v>
      </c>
      <c r="X195" s="3103"/>
      <c r="Y195" s="3103"/>
      <c r="Z195" s="3103"/>
      <c r="AA195" s="3103"/>
      <c r="AB195" s="3103"/>
      <c r="AC195" s="3103"/>
      <c r="AD195" s="2622"/>
      <c r="AE195" s="2622"/>
      <c r="AF195" s="2622"/>
      <c r="AG195" s="2622"/>
      <c r="AH195" s="2622"/>
      <c r="AI195" s="2643"/>
      <c r="AJ195" s="2622"/>
      <c r="AK195" s="2622"/>
      <c r="AL195" s="2622"/>
      <c r="AM195" s="2564"/>
      <c r="AN195" s="3114" t="s">
        <v>69</v>
      </c>
      <c r="AO195" s="3114"/>
      <c r="AP195" s="3114"/>
      <c r="AQ195" s="3114"/>
      <c r="AR195" s="3114"/>
      <c r="AS195" s="3114"/>
      <c r="AT195" s="3114"/>
      <c r="AU195" s="3114"/>
      <c r="AV195" s="3114"/>
      <c r="AW195" s="3114"/>
      <c r="AX195" s="2567"/>
      <c r="AY195" s="2622"/>
      <c r="AZ195" s="2622"/>
      <c r="BA195" s="2622"/>
      <c r="BB195" s="2622"/>
      <c r="BC195" s="2564"/>
      <c r="BD195" s="3108"/>
      <c r="BE195" s="3108"/>
      <c r="BF195" s="3108"/>
      <c r="BG195" s="3108"/>
      <c r="BH195" s="3108"/>
      <c r="BI195" s="3108"/>
      <c r="BJ195" s="3108"/>
      <c r="BK195" s="2564"/>
      <c r="BL195" s="3129"/>
      <c r="BM195" s="3129"/>
      <c r="BN195" s="3129"/>
      <c r="BO195" s="3129"/>
      <c r="BP195" s="3129"/>
      <c r="BQ195" s="3129"/>
      <c r="BR195" s="3129"/>
      <c r="BS195" s="3129"/>
      <c r="BT195" s="3129"/>
      <c r="BU195" s="3129"/>
      <c r="BV195" s="3129"/>
      <c r="BW195" s="3129"/>
      <c r="BX195" s="3129"/>
      <c r="BY195" s="3129"/>
      <c r="BZ195" s="3129"/>
      <c r="CA195" s="2564"/>
      <c r="CB195" s="2564"/>
      <c r="CC195" s="2564"/>
      <c r="CD195" s="2564"/>
      <c r="CE195" s="2564"/>
      <c r="CF195" s="2564"/>
      <c r="CG195" s="2564"/>
      <c r="CH195" s="2564"/>
      <c r="CI195" s="2564"/>
      <c r="CJ195" s="2564"/>
      <c r="CK195" s="2564"/>
      <c r="CL195" s="2564"/>
      <c r="CM195" s="2564"/>
      <c r="CN195" s="2564"/>
      <c r="CO195" s="2564"/>
      <c r="CP195" s="2564"/>
      <c r="CQ195" s="2564"/>
      <c r="CR195" s="2564"/>
      <c r="CS195" s="2606"/>
      <c r="CT195" s="2606"/>
      <c r="CU195" s="2606"/>
      <c r="CV195" s="2606"/>
      <c r="CW195" s="2606"/>
      <c r="CX195" s="2606"/>
      <c r="CY195" s="2606"/>
      <c r="CZ195" s="2606"/>
      <c r="DA195" s="2565"/>
      <c r="DB195" s="2565"/>
      <c r="DC195" s="2565"/>
      <c r="DD195" s="2567"/>
      <c r="DE195" s="2567"/>
      <c r="DF195" s="1349"/>
      <c r="DG195" s="1349"/>
      <c r="DH195" s="1349"/>
      <c r="DI195" s="1349"/>
      <c r="DJ195" s="1349"/>
      <c r="DK195" s="1349"/>
      <c r="DL195" s="1349"/>
      <c r="DM195" s="1349"/>
      <c r="DN195" s="1349"/>
      <c r="DO195" s="1349"/>
      <c r="DP195" s="1349"/>
      <c r="DQ195" s="1349"/>
      <c r="DR195" s="1349"/>
      <c r="DS195" s="1349"/>
      <c r="DT195" s="1349"/>
      <c r="DU195" s="1349"/>
      <c r="DV195" s="1349"/>
      <c r="DW195" s="1349"/>
      <c r="DX195" s="1349"/>
    </row>
    <row r="196" spans="1:201" ht="6.75" customHeight="1" thickBot="1">
      <c r="A196" s="2564"/>
      <c r="B196" s="2564"/>
      <c r="C196" s="2564"/>
      <c r="D196" s="2564"/>
      <c r="E196" s="2564"/>
      <c r="F196" s="2564"/>
      <c r="G196" s="2564"/>
      <c r="H196" s="2564"/>
      <c r="I196" s="2564"/>
      <c r="J196" s="2564"/>
      <c r="K196" s="2564"/>
      <c r="L196" s="2564"/>
      <c r="M196" s="2564"/>
      <c r="N196" s="2564"/>
      <c r="O196" s="2564"/>
      <c r="P196" s="2564"/>
      <c r="Q196" s="2564"/>
      <c r="R196" s="2564"/>
      <c r="S196" s="2564"/>
      <c r="T196" s="2596"/>
      <c r="U196" s="2566"/>
      <c r="V196" s="2564"/>
      <c r="W196" s="3103"/>
      <c r="X196" s="3103"/>
      <c r="Y196" s="3103"/>
      <c r="Z196" s="3103"/>
      <c r="AA196" s="3103"/>
      <c r="AB196" s="3103"/>
      <c r="AC196" s="3103"/>
      <c r="AD196" s="2564"/>
      <c r="AE196" s="2564"/>
      <c r="AF196" s="2564"/>
      <c r="AG196" s="2566"/>
      <c r="AH196" s="2566"/>
      <c r="AI196" s="2634"/>
      <c r="AJ196" s="2564"/>
      <c r="AK196" s="2571"/>
      <c r="AL196" s="2566"/>
      <c r="AM196" s="2564"/>
      <c r="AN196" s="3131"/>
      <c r="AO196" s="3131"/>
      <c r="AP196" s="3131"/>
      <c r="AQ196" s="3131"/>
      <c r="AR196" s="3131"/>
      <c r="AS196" s="3131"/>
      <c r="AT196" s="3131"/>
      <c r="AU196" s="3131"/>
      <c r="AV196" s="3131"/>
      <c r="AW196" s="3131"/>
      <c r="AX196" s="2567"/>
      <c r="AY196" s="2564"/>
      <c r="AZ196" s="2564"/>
      <c r="BA196" s="2564"/>
      <c r="BB196" s="2564"/>
      <c r="BC196" s="2564"/>
      <c r="BD196" s="3108"/>
      <c r="BE196" s="3108"/>
      <c r="BF196" s="3108"/>
      <c r="BG196" s="3108"/>
      <c r="BH196" s="3108"/>
      <c r="BI196" s="3108"/>
      <c r="BJ196" s="3108"/>
      <c r="BK196" s="2564"/>
      <c r="BL196" s="3129"/>
      <c r="BM196" s="3129"/>
      <c r="BN196" s="3129"/>
      <c r="BO196" s="3129"/>
      <c r="BP196" s="3129"/>
      <c r="BQ196" s="3129"/>
      <c r="BR196" s="3129"/>
      <c r="BS196" s="3129"/>
      <c r="BT196" s="3129"/>
      <c r="BU196" s="3129"/>
      <c r="BV196" s="3129"/>
      <c r="BW196" s="3129"/>
      <c r="BX196" s="3129"/>
      <c r="BY196" s="3129"/>
      <c r="BZ196" s="3129"/>
      <c r="CA196" s="2606"/>
      <c r="CB196" s="2606"/>
      <c r="CC196" s="2606"/>
      <c r="CD196" s="2606"/>
      <c r="CE196" s="2606"/>
      <c r="CF196" s="2606"/>
      <c r="CG196" s="2606"/>
      <c r="CH196" s="2606"/>
      <c r="CI196" s="2606"/>
      <c r="CJ196" s="2606"/>
      <c r="CK196" s="2606"/>
      <c r="CL196" s="2606"/>
      <c r="CM196" s="2606"/>
      <c r="CN196" s="2606"/>
      <c r="CO196" s="2606"/>
      <c r="CP196" s="2606"/>
      <c r="CQ196" s="2606"/>
      <c r="CR196" s="2606"/>
      <c r="CS196" s="2606"/>
      <c r="CT196" s="2606"/>
      <c r="CU196" s="2606"/>
      <c r="CV196" s="2606"/>
      <c r="CW196" s="2606"/>
      <c r="CX196" s="2606"/>
      <c r="CY196" s="2606"/>
      <c r="CZ196" s="2606"/>
      <c r="DA196" s="2565"/>
      <c r="DB196" s="2565"/>
      <c r="DC196" s="2565"/>
      <c r="DD196" s="2567"/>
      <c r="DE196" s="2567"/>
      <c r="DO196" s="1350"/>
      <c r="DP196" s="1350"/>
      <c r="DQ196" s="1350"/>
      <c r="DR196" s="1350"/>
      <c r="DS196" s="1350"/>
      <c r="DT196" s="1350"/>
      <c r="DU196" s="1349"/>
      <c r="DV196" s="1349"/>
      <c r="DW196" s="1349"/>
      <c r="DX196" s="1349"/>
      <c r="DY196" s="1349"/>
      <c r="DZ196" s="1349"/>
      <c r="EA196" s="1349"/>
      <c r="EB196" s="1349"/>
      <c r="EC196" s="1349"/>
      <c r="ED196" s="1349"/>
      <c r="EE196" s="1349"/>
      <c r="EF196" s="1349"/>
      <c r="EG196" s="1349"/>
      <c r="EH196" s="1349"/>
      <c r="EI196" s="1349"/>
      <c r="EJ196" s="1349"/>
      <c r="EK196" s="1349"/>
      <c r="EL196" s="1349"/>
      <c r="EM196" s="1349"/>
      <c r="EN196" s="1349"/>
      <c r="EO196" s="1349"/>
      <c r="EP196" s="1349"/>
    </row>
    <row r="197" spans="1:201" ht="6.75" customHeight="1" thickTop="1">
      <c r="A197" s="2564"/>
      <c r="B197" s="2564"/>
      <c r="C197" s="2564"/>
      <c r="D197" s="2564"/>
      <c r="E197" s="2564"/>
      <c r="F197" s="2564"/>
      <c r="G197" s="2564"/>
      <c r="H197" s="2564"/>
      <c r="I197" s="2564"/>
      <c r="J197" s="2564"/>
      <c r="K197" s="2564"/>
      <c r="L197" s="2564"/>
      <c r="M197" s="2564"/>
      <c r="N197" s="2564"/>
      <c r="O197" s="2564"/>
      <c r="P197" s="2564"/>
      <c r="Q197" s="2564"/>
      <c r="R197" s="2564"/>
      <c r="S197" s="2597"/>
      <c r="T197" s="2566"/>
      <c r="U197" s="2570"/>
      <c r="V197" s="2564"/>
      <c r="W197" s="2567"/>
      <c r="X197" s="2567"/>
      <c r="Y197" s="2567"/>
      <c r="Z197" s="2567"/>
      <c r="AA197" s="2567"/>
      <c r="AB197" s="2567"/>
      <c r="AC197" s="2567"/>
      <c r="AD197" s="2564"/>
      <c r="AE197" s="2564"/>
      <c r="AF197" s="2564"/>
      <c r="AG197" s="2566"/>
      <c r="AH197" s="2566"/>
      <c r="AI197" s="2634"/>
      <c r="AJ197" s="2564"/>
      <c r="AK197" s="2570"/>
      <c r="AL197" s="2566"/>
      <c r="AM197" s="2564"/>
      <c r="AN197" s="2567"/>
      <c r="AO197" s="2567"/>
      <c r="AP197" s="2567"/>
      <c r="AQ197" s="2567"/>
      <c r="AR197" s="2567"/>
      <c r="AS197" s="2567"/>
      <c r="AT197" s="2567"/>
      <c r="AU197" s="2567"/>
      <c r="AV197" s="2567"/>
      <c r="AW197" s="2567"/>
      <c r="AX197" s="2567"/>
      <c r="AY197" s="2564"/>
      <c r="AZ197" s="2564"/>
      <c r="BA197" s="2564"/>
      <c r="BB197" s="2564"/>
      <c r="BC197" s="2564"/>
      <c r="BD197" s="2644"/>
      <c r="BE197" s="2644"/>
      <c r="BF197" s="2644"/>
      <c r="BG197" s="2644"/>
      <c r="BH197" s="2644"/>
      <c r="BI197" s="2644"/>
      <c r="BJ197" s="2567"/>
      <c r="BK197" s="2567"/>
      <c r="BL197" s="2567"/>
      <c r="BM197" s="2567"/>
      <c r="BN197" s="2645"/>
      <c r="BO197" s="2645"/>
      <c r="BP197" s="2645"/>
      <c r="BQ197" s="2645"/>
      <c r="BR197" s="2645"/>
      <c r="BS197" s="2645"/>
      <c r="BT197" s="2645"/>
      <c r="BU197" s="2645"/>
      <c r="BV197" s="2645"/>
      <c r="BW197" s="2645"/>
      <c r="BX197" s="2645"/>
      <c r="BY197" s="2645"/>
      <c r="BZ197" s="2645"/>
      <c r="CA197" s="2645"/>
      <c r="CB197" s="2645"/>
      <c r="CC197" s="2645"/>
      <c r="CD197" s="2645"/>
      <c r="CE197" s="2645"/>
      <c r="CF197" s="2645"/>
      <c r="CG197" s="2645"/>
      <c r="CH197" s="2645"/>
      <c r="CI197" s="2645"/>
      <c r="CJ197" s="2645"/>
      <c r="CK197" s="2645"/>
      <c r="CL197" s="2645"/>
      <c r="CM197" s="2645"/>
      <c r="CN197" s="2645"/>
      <c r="CO197" s="2645"/>
      <c r="CP197" s="2645"/>
      <c r="CQ197" s="2645"/>
      <c r="CR197" s="2645"/>
      <c r="CS197" s="2645"/>
      <c r="CT197" s="2645"/>
      <c r="CU197" s="2645"/>
      <c r="CV197" s="2645"/>
      <c r="CW197" s="2645"/>
      <c r="CX197" s="2645"/>
      <c r="CY197" s="2645"/>
      <c r="CZ197" s="2645"/>
      <c r="DA197" s="2645"/>
      <c r="DB197" s="2645"/>
      <c r="DC197" s="2645"/>
      <c r="DD197" s="2567"/>
      <c r="DE197" s="2567"/>
      <c r="DO197" s="1350"/>
      <c r="DP197" s="1350"/>
      <c r="DQ197" s="1350"/>
      <c r="DR197" s="1350"/>
      <c r="DS197" s="1350"/>
      <c r="DT197" s="1350"/>
      <c r="DU197" s="1349"/>
      <c r="DV197" s="1349"/>
      <c r="DW197" s="1349"/>
      <c r="DX197" s="1349"/>
      <c r="DY197" s="1349"/>
      <c r="DZ197" s="1349"/>
      <c r="EA197" s="1349"/>
      <c r="EB197" s="1349"/>
      <c r="EC197" s="1349"/>
      <c r="ED197" s="1349"/>
      <c r="EE197" s="1349"/>
      <c r="EF197" s="1349"/>
      <c r="EG197" s="1349"/>
      <c r="EH197" s="1349"/>
      <c r="EI197" s="1349"/>
      <c r="EJ197" s="1349"/>
      <c r="EK197" s="1349"/>
      <c r="EL197" s="1349"/>
      <c r="EM197" s="1349"/>
      <c r="EN197" s="1349"/>
      <c r="EO197" s="1349"/>
      <c r="EP197" s="1349"/>
    </row>
    <row r="198" spans="1:201" ht="6.75" customHeight="1">
      <c r="A198" s="2564"/>
      <c r="B198" s="2564"/>
      <c r="C198" s="2564"/>
      <c r="D198" s="2564"/>
      <c r="E198" s="2564"/>
      <c r="F198" s="2564"/>
      <c r="G198" s="2564"/>
      <c r="H198" s="2564"/>
      <c r="I198" s="2564"/>
      <c r="J198" s="2564"/>
      <c r="K198" s="2564"/>
      <c r="L198" s="2564"/>
      <c r="M198" s="2564"/>
      <c r="N198" s="2564"/>
      <c r="O198" s="2564"/>
      <c r="P198" s="2564"/>
      <c r="Q198" s="2564"/>
      <c r="R198" s="2564"/>
      <c r="S198" s="2597"/>
      <c r="T198" s="2566"/>
      <c r="U198" s="2570"/>
      <c r="V198" s="2564"/>
      <c r="W198" s="3104" t="s">
        <v>155</v>
      </c>
      <c r="X198" s="3104"/>
      <c r="Y198" s="3104"/>
      <c r="Z198" s="3104"/>
      <c r="AA198" s="3104"/>
      <c r="AB198" s="3104"/>
      <c r="AC198" s="3104"/>
      <c r="AD198" s="3104"/>
      <c r="AE198" s="3104"/>
      <c r="AF198" s="3104"/>
      <c r="AG198" s="3104"/>
      <c r="AH198" s="2566"/>
      <c r="AI198" s="2634"/>
      <c r="AJ198" s="2564"/>
      <c r="AK198" s="2570"/>
      <c r="AL198" s="2566"/>
      <c r="AM198" s="2565"/>
      <c r="AN198" s="3129" t="s">
        <v>140</v>
      </c>
      <c r="AO198" s="3129"/>
      <c r="AP198" s="3129"/>
      <c r="AQ198" s="3129"/>
      <c r="AR198" s="3129"/>
      <c r="AS198" s="3129"/>
      <c r="AT198" s="3129"/>
      <c r="AU198" s="3129"/>
      <c r="AV198" s="3129"/>
      <c r="AW198" s="3129"/>
      <c r="AX198" s="2566"/>
      <c r="AY198" s="2566"/>
      <c r="AZ198" s="2566"/>
      <c r="BA198" s="2566"/>
      <c r="BB198" s="2566"/>
      <c r="BC198" s="2566"/>
      <c r="BD198" s="3135" t="s">
        <v>236</v>
      </c>
      <c r="BE198" s="3135"/>
      <c r="BF198" s="3135"/>
      <c r="BG198" s="3135"/>
      <c r="BH198" s="3135"/>
      <c r="BI198" s="3135"/>
      <c r="BJ198" s="3135"/>
      <c r="BK198" s="3135"/>
      <c r="BL198" s="3135"/>
      <c r="BM198" s="3135"/>
      <c r="BN198" s="2645"/>
      <c r="BO198" s="3136" t="s">
        <v>235</v>
      </c>
      <c r="BP198" s="3136"/>
      <c r="BQ198" s="3136"/>
      <c r="BR198" s="3136"/>
      <c r="BS198" s="3136"/>
      <c r="BT198" s="3136"/>
      <c r="BU198" s="3136"/>
      <c r="BV198" s="3136"/>
      <c r="BW198" s="3136"/>
      <c r="BX198" s="3136"/>
      <c r="BY198" s="2608"/>
      <c r="BZ198" s="3137" t="s">
        <v>234</v>
      </c>
      <c r="CA198" s="3137"/>
      <c r="CB198" s="3137"/>
      <c r="CC198" s="3137"/>
      <c r="CD198" s="3137"/>
      <c r="CE198" s="3137"/>
      <c r="CF198" s="3137"/>
      <c r="CG198" s="3137"/>
      <c r="CH198" s="3137"/>
      <c r="CI198" s="3137"/>
      <c r="CJ198" s="3137"/>
      <c r="CK198" s="3137"/>
      <c r="CL198" s="3137"/>
      <c r="CM198" s="3137"/>
      <c r="CN198" s="2645"/>
      <c r="CO198" s="3137" t="s">
        <v>233</v>
      </c>
      <c r="CP198" s="3137"/>
      <c r="CQ198" s="3137"/>
      <c r="CR198" s="3137"/>
      <c r="CS198" s="3137"/>
      <c r="CT198" s="3137"/>
      <c r="CU198" s="3137"/>
      <c r="CV198" s="3137"/>
      <c r="CW198" s="3137"/>
      <c r="CX198" s="3137"/>
      <c r="CY198" s="3137"/>
      <c r="CZ198" s="3137"/>
      <c r="DA198" s="3137"/>
      <c r="DB198" s="3137"/>
      <c r="DC198" s="3137"/>
      <c r="DD198" s="3137"/>
      <c r="DE198" s="2564"/>
      <c r="DO198" s="1350"/>
      <c r="DP198" s="1350"/>
      <c r="DQ198" s="1350"/>
      <c r="DR198" s="1350"/>
      <c r="DS198" s="1350"/>
      <c r="DT198" s="1350"/>
      <c r="DU198" s="1349"/>
      <c r="DV198" s="1349"/>
      <c r="DW198" s="1349"/>
      <c r="DX198" s="1349"/>
      <c r="DY198" s="1349"/>
      <c r="DZ198" s="1349"/>
      <c r="EA198" s="1349"/>
      <c r="EB198" s="1349"/>
      <c r="EC198" s="1349"/>
      <c r="ED198" s="1349"/>
      <c r="EE198" s="1349"/>
      <c r="EF198" s="1349"/>
      <c r="EG198" s="1349"/>
      <c r="EH198" s="1349"/>
      <c r="EI198" s="1349"/>
      <c r="EJ198" s="1349"/>
      <c r="EK198" s="1349"/>
      <c r="EL198" s="1349"/>
      <c r="EM198" s="1349"/>
      <c r="EN198" s="1349"/>
      <c r="EO198" s="1349"/>
      <c r="EP198" s="1349"/>
    </row>
    <row r="199" spans="1:201" ht="6.75" customHeight="1">
      <c r="A199" s="2564"/>
      <c r="B199" s="2564"/>
      <c r="C199" s="2564"/>
      <c r="D199" s="2564"/>
      <c r="E199" s="2564"/>
      <c r="F199" s="2564"/>
      <c r="G199" s="2564"/>
      <c r="H199" s="2564"/>
      <c r="I199" s="2564"/>
      <c r="J199" s="2564"/>
      <c r="K199" s="2564"/>
      <c r="L199" s="2564"/>
      <c r="M199" s="2564"/>
      <c r="N199" s="2564"/>
      <c r="O199" s="2564"/>
      <c r="P199" s="2564"/>
      <c r="Q199" s="2564"/>
      <c r="R199" s="2564"/>
      <c r="S199" s="2597"/>
      <c r="T199" s="2566"/>
      <c r="U199" s="2569"/>
      <c r="V199" s="2564"/>
      <c r="W199" s="3104"/>
      <c r="X199" s="3104"/>
      <c r="Y199" s="3104"/>
      <c r="Z199" s="3104"/>
      <c r="AA199" s="3104"/>
      <c r="AB199" s="3104"/>
      <c r="AC199" s="3104"/>
      <c r="AD199" s="3104"/>
      <c r="AE199" s="3104"/>
      <c r="AF199" s="3104"/>
      <c r="AG199" s="3104"/>
      <c r="AH199" s="2566"/>
      <c r="AI199" s="2634"/>
      <c r="AJ199" s="2564"/>
      <c r="AK199" s="2621"/>
      <c r="AL199" s="2622"/>
      <c r="AM199" s="2565"/>
      <c r="AN199" s="3129"/>
      <c r="AO199" s="3129"/>
      <c r="AP199" s="3129"/>
      <c r="AQ199" s="3129"/>
      <c r="AR199" s="3129"/>
      <c r="AS199" s="3129"/>
      <c r="AT199" s="3129"/>
      <c r="AU199" s="3129"/>
      <c r="AV199" s="3129"/>
      <c r="AW199" s="3129"/>
      <c r="AX199" s="2565"/>
      <c r="AY199" s="2622"/>
      <c r="AZ199" s="2566"/>
      <c r="BA199" s="2566"/>
      <c r="BB199" s="2566"/>
      <c r="BC199" s="2566"/>
      <c r="BD199" s="3135"/>
      <c r="BE199" s="3135"/>
      <c r="BF199" s="3135"/>
      <c r="BG199" s="3135"/>
      <c r="BH199" s="3135"/>
      <c r="BI199" s="3135"/>
      <c r="BJ199" s="3135"/>
      <c r="BK199" s="3135"/>
      <c r="BL199" s="3135"/>
      <c r="BM199" s="3135"/>
      <c r="BN199" s="2645"/>
      <c r="BO199" s="3136"/>
      <c r="BP199" s="3136"/>
      <c r="BQ199" s="3136"/>
      <c r="BR199" s="3136"/>
      <c r="BS199" s="3136"/>
      <c r="BT199" s="3136"/>
      <c r="BU199" s="3136"/>
      <c r="BV199" s="3136"/>
      <c r="BW199" s="3136"/>
      <c r="BX199" s="3136"/>
      <c r="BY199" s="2645"/>
      <c r="BZ199" s="3137"/>
      <c r="CA199" s="3137"/>
      <c r="CB199" s="3137"/>
      <c r="CC199" s="3137"/>
      <c r="CD199" s="3137"/>
      <c r="CE199" s="3137"/>
      <c r="CF199" s="3137"/>
      <c r="CG199" s="3137"/>
      <c r="CH199" s="3137"/>
      <c r="CI199" s="3137"/>
      <c r="CJ199" s="3137"/>
      <c r="CK199" s="3137"/>
      <c r="CL199" s="3137"/>
      <c r="CM199" s="3137"/>
      <c r="CN199" s="2645"/>
      <c r="CO199" s="3137"/>
      <c r="CP199" s="3137"/>
      <c r="CQ199" s="3137"/>
      <c r="CR199" s="3137"/>
      <c r="CS199" s="3137"/>
      <c r="CT199" s="3137"/>
      <c r="CU199" s="3137"/>
      <c r="CV199" s="3137"/>
      <c r="CW199" s="3137"/>
      <c r="CX199" s="3137"/>
      <c r="CY199" s="3137"/>
      <c r="CZ199" s="3137"/>
      <c r="DA199" s="3137"/>
      <c r="DB199" s="3137"/>
      <c r="DC199" s="3137"/>
      <c r="DD199" s="3137"/>
      <c r="DE199" s="2564"/>
      <c r="DO199" s="1350"/>
      <c r="DP199" s="1350"/>
      <c r="DQ199" s="1350"/>
      <c r="DR199" s="1350"/>
      <c r="DS199" s="1350"/>
      <c r="DT199" s="1350"/>
      <c r="DU199" s="1349"/>
      <c r="DV199" s="1349"/>
      <c r="DW199" s="1349"/>
      <c r="DX199" s="1349"/>
      <c r="DY199" s="1349"/>
      <c r="DZ199" s="1349"/>
      <c r="EA199" s="1349"/>
      <c r="EB199" s="1349"/>
      <c r="EC199" s="1349"/>
      <c r="ED199" s="1349"/>
      <c r="EE199" s="1349"/>
      <c r="EF199" s="1349"/>
      <c r="EG199" s="1349"/>
      <c r="EH199" s="1349"/>
      <c r="EI199" s="1349"/>
      <c r="EJ199" s="1349"/>
      <c r="EK199" s="1349"/>
      <c r="EL199" s="1349"/>
      <c r="EM199" s="1349"/>
      <c r="EN199" s="1349"/>
      <c r="EO199" s="1349"/>
      <c r="EP199" s="1349"/>
    </row>
    <row r="200" spans="1:201" ht="6.75" customHeight="1" thickBot="1">
      <c r="A200" s="2564"/>
      <c r="B200" s="2564"/>
      <c r="C200" s="2564"/>
      <c r="D200" s="2564"/>
      <c r="E200" s="2564"/>
      <c r="F200" s="2564"/>
      <c r="G200" s="2564"/>
      <c r="H200" s="2564"/>
      <c r="I200" s="2564"/>
      <c r="J200" s="2564"/>
      <c r="K200" s="2564"/>
      <c r="L200" s="2564"/>
      <c r="M200" s="2564"/>
      <c r="N200" s="2564"/>
      <c r="O200" s="2564"/>
      <c r="P200" s="2564"/>
      <c r="Q200" s="2564"/>
      <c r="R200" s="2564"/>
      <c r="S200" s="2564"/>
      <c r="T200" s="2570"/>
      <c r="U200" s="2566"/>
      <c r="V200" s="2564"/>
      <c r="W200" s="2564"/>
      <c r="X200" s="2564"/>
      <c r="Y200" s="2564"/>
      <c r="Z200" s="2564"/>
      <c r="AA200" s="2564"/>
      <c r="AB200" s="2564"/>
      <c r="AC200" s="2564"/>
      <c r="AD200" s="2564"/>
      <c r="AE200" s="2564"/>
      <c r="AF200" s="2564"/>
      <c r="AG200" s="2564"/>
      <c r="AH200" s="2566"/>
      <c r="AI200" s="2634"/>
      <c r="AJ200" s="2564"/>
      <c r="AK200" s="2570"/>
      <c r="AL200" s="2566"/>
      <c r="AM200" s="2565"/>
      <c r="AN200" s="3130"/>
      <c r="AO200" s="3130"/>
      <c r="AP200" s="3130"/>
      <c r="AQ200" s="3130"/>
      <c r="AR200" s="3130"/>
      <c r="AS200" s="3130"/>
      <c r="AT200" s="3130"/>
      <c r="AU200" s="3130"/>
      <c r="AV200" s="3130"/>
      <c r="AW200" s="3130"/>
      <c r="AX200" s="2565"/>
      <c r="AY200" s="2566"/>
      <c r="AZ200" s="2569"/>
      <c r="BA200" s="2569"/>
      <c r="BB200" s="2569"/>
      <c r="BC200" s="2566"/>
      <c r="BD200" s="3135"/>
      <c r="BE200" s="3135"/>
      <c r="BF200" s="3135"/>
      <c r="BG200" s="3135"/>
      <c r="BH200" s="3135"/>
      <c r="BI200" s="3135"/>
      <c r="BJ200" s="3135"/>
      <c r="BK200" s="3135"/>
      <c r="BL200" s="3135"/>
      <c r="BM200" s="3135"/>
      <c r="BN200" s="2645"/>
      <c r="BO200" s="3136"/>
      <c r="BP200" s="3136"/>
      <c r="BQ200" s="3136"/>
      <c r="BR200" s="3136"/>
      <c r="BS200" s="3136"/>
      <c r="BT200" s="3136"/>
      <c r="BU200" s="3136"/>
      <c r="BV200" s="3136"/>
      <c r="BW200" s="3136"/>
      <c r="BX200" s="3136"/>
      <c r="BY200" s="2645"/>
      <c r="BZ200" s="3137"/>
      <c r="CA200" s="3137"/>
      <c r="CB200" s="3137"/>
      <c r="CC200" s="3137"/>
      <c r="CD200" s="3137"/>
      <c r="CE200" s="3137"/>
      <c r="CF200" s="3137"/>
      <c r="CG200" s="3137"/>
      <c r="CH200" s="3137"/>
      <c r="CI200" s="3137"/>
      <c r="CJ200" s="3137"/>
      <c r="CK200" s="3137"/>
      <c r="CL200" s="3137"/>
      <c r="CM200" s="3137"/>
      <c r="CN200" s="2645"/>
      <c r="CO200" s="3138"/>
      <c r="CP200" s="3138"/>
      <c r="CQ200" s="3138"/>
      <c r="CR200" s="3138"/>
      <c r="CS200" s="3138"/>
      <c r="CT200" s="3138"/>
      <c r="CU200" s="3138"/>
      <c r="CV200" s="3138"/>
      <c r="CW200" s="3138"/>
      <c r="CX200" s="3138"/>
      <c r="CY200" s="3138"/>
      <c r="CZ200" s="3138"/>
      <c r="DA200" s="3138"/>
      <c r="DB200" s="3138"/>
      <c r="DC200" s="3138"/>
      <c r="DD200" s="3138"/>
      <c r="DE200" s="2564"/>
      <c r="DO200" s="1350"/>
      <c r="DP200" s="1350"/>
      <c r="DQ200" s="1350"/>
      <c r="DR200" s="1350"/>
      <c r="DS200" s="1350"/>
      <c r="DT200" s="1350"/>
      <c r="DU200" s="1350"/>
      <c r="DV200" s="1350"/>
      <c r="DW200" s="1350"/>
      <c r="DX200" s="1349"/>
      <c r="DY200" s="1349"/>
      <c r="DZ200" s="1349"/>
      <c r="EA200" s="1349"/>
      <c r="EB200" s="1349"/>
      <c r="EC200" s="1349"/>
      <c r="ED200" s="1349"/>
      <c r="EE200" s="1349"/>
      <c r="EF200" s="1349"/>
      <c r="EG200" s="1349"/>
      <c r="EH200" s="1349"/>
      <c r="EI200" s="1349"/>
      <c r="EJ200" s="1349"/>
      <c r="EK200" s="1349"/>
      <c r="EL200" s="1349"/>
      <c r="EM200" s="1349"/>
      <c r="EN200" s="1349"/>
      <c r="EO200" s="1349"/>
      <c r="EP200" s="1349"/>
      <c r="EQ200" s="1349"/>
      <c r="ER200" s="1349"/>
      <c r="ES200" s="1349"/>
      <c r="ET200" s="1349"/>
      <c r="EU200" s="1349"/>
      <c r="EV200" s="1349"/>
      <c r="EW200" s="1349"/>
      <c r="EX200" s="1349"/>
      <c r="EY200" s="1349"/>
      <c r="EZ200" s="1349"/>
      <c r="FA200" s="1349"/>
      <c r="FB200" s="1349"/>
      <c r="FC200" s="1349"/>
      <c r="FD200" s="1349"/>
      <c r="FE200" s="1349"/>
      <c r="FF200" s="1349"/>
      <c r="FG200" s="1349"/>
      <c r="FH200" s="1349"/>
      <c r="FI200" s="1349"/>
      <c r="FJ200" s="1349"/>
      <c r="FK200" s="1349"/>
      <c r="FL200" s="1349"/>
      <c r="FM200" s="1349"/>
      <c r="FN200" s="1349"/>
      <c r="FO200" s="1349"/>
      <c r="FP200" s="1349"/>
      <c r="FQ200" s="1349"/>
      <c r="FR200" s="1349"/>
      <c r="FS200" s="1349"/>
      <c r="FT200" s="1349"/>
    </row>
    <row r="201" spans="1:201" ht="6.75" customHeight="1" thickTop="1">
      <c r="A201" s="2564"/>
      <c r="B201" s="2564"/>
      <c r="C201" s="2564"/>
      <c r="D201" s="2564"/>
      <c r="E201" s="2564"/>
      <c r="F201" s="2564"/>
      <c r="G201" s="2564"/>
      <c r="H201" s="2564"/>
      <c r="I201" s="2564"/>
      <c r="J201" s="2564"/>
      <c r="K201" s="2564"/>
      <c r="L201" s="2564"/>
      <c r="M201" s="2564"/>
      <c r="N201" s="2564"/>
      <c r="O201" s="2564"/>
      <c r="P201" s="2564"/>
      <c r="Q201" s="2564"/>
      <c r="R201" s="2564"/>
      <c r="S201" s="2564"/>
      <c r="T201" s="2570"/>
      <c r="U201" s="2566"/>
      <c r="V201" s="2564"/>
      <c r="W201" s="3104" t="s">
        <v>336</v>
      </c>
      <c r="X201" s="3104"/>
      <c r="Y201" s="3104"/>
      <c r="Z201" s="3104"/>
      <c r="AA201" s="3104"/>
      <c r="AB201" s="3104"/>
      <c r="AC201" s="3104"/>
      <c r="AD201" s="3104"/>
      <c r="AE201" s="3104"/>
      <c r="AF201" s="3104"/>
      <c r="AG201" s="3104"/>
      <c r="AH201" s="2566"/>
      <c r="AI201" s="2634"/>
      <c r="AJ201" s="2566"/>
      <c r="AK201" s="2570"/>
      <c r="AL201" s="2566"/>
      <c r="AM201" s="2566"/>
      <c r="AN201" s="2606"/>
      <c r="AO201" s="2606"/>
      <c r="AP201" s="2606"/>
      <c r="AQ201" s="2606"/>
      <c r="AR201" s="2646"/>
      <c r="AS201" s="2606"/>
      <c r="AT201" s="2606"/>
      <c r="AU201" s="2606"/>
      <c r="AV201" s="2606"/>
      <c r="AW201" s="2606"/>
      <c r="AX201" s="2566"/>
      <c r="AY201" s="2566"/>
      <c r="AZ201" s="2566"/>
      <c r="BA201" s="2566"/>
      <c r="BB201" s="2566"/>
      <c r="BC201" s="2566"/>
      <c r="BD201" s="2646"/>
      <c r="BE201" s="2646"/>
      <c r="BF201" s="2646"/>
      <c r="BG201" s="2646"/>
      <c r="BH201" s="2646"/>
      <c r="BI201" s="2646"/>
      <c r="BJ201" s="2646"/>
      <c r="BK201" s="2646"/>
      <c r="BL201" s="2646"/>
      <c r="BM201" s="2606"/>
      <c r="BN201" s="2645"/>
      <c r="BO201" s="2647"/>
      <c r="BP201" s="2647"/>
      <c r="BQ201" s="2647"/>
      <c r="BR201" s="2647"/>
      <c r="BS201" s="2647"/>
      <c r="BT201" s="2647"/>
      <c r="BU201" s="2647"/>
      <c r="BV201" s="2647"/>
      <c r="BW201" s="2647"/>
      <c r="BX201" s="2645"/>
      <c r="BY201" s="2608"/>
      <c r="BZ201" s="2647"/>
      <c r="CA201" s="2647"/>
      <c r="CB201" s="2647"/>
      <c r="CC201" s="2647"/>
      <c r="CD201" s="2647"/>
      <c r="CE201" s="2647"/>
      <c r="CF201" s="2647"/>
      <c r="CG201" s="2647"/>
      <c r="CH201" s="2647"/>
      <c r="CI201" s="2647"/>
      <c r="CJ201" s="2647"/>
      <c r="CK201" s="2647"/>
      <c r="CL201" s="2647"/>
      <c r="CM201" s="2645"/>
      <c r="CN201" s="2645"/>
      <c r="CO201" s="2645"/>
      <c r="CP201" s="2645"/>
      <c r="CQ201" s="2645"/>
      <c r="CR201" s="2645"/>
      <c r="CS201" s="2645"/>
      <c r="CT201" s="2645"/>
      <c r="CU201" s="2645"/>
      <c r="CV201" s="2645"/>
      <c r="CW201" s="2645"/>
      <c r="CX201" s="2645"/>
      <c r="CY201" s="2645"/>
      <c r="CZ201" s="2645"/>
      <c r="DA201" s="2645"/>
      <c r="DB201" s="2645"/>
      <c r="DC201" s="2645"/>
      <c r="DD201" s="2645"/>
      <c r="DE201" s="2564"/>
      <c r="DF201" s="1349"/>
      <c r="DG201" s="1349"/>
      <c r="DH201" s="1349"/>
      <c r="DI201" s="1349"/>
      <c r="DJ201" s="1349"/>
      <c r="DK201" s="1349"/>
      <c r="DL201" s="1349"/>
      <c r="DM201" s="1349"/>
      <c r="DN201" s="1349"/>
      <c r="DO201" s="1349"/>
      <c r="DP201" s="1349"/>
      <c r="DQ201" s="1349"/>
      <c r="DR201" s="1349"/>
      <c r="DS201" s="1349"/>
      <c r="DT201" s="1349"/>
      <c r="DU201" s="1349"/>
      <c r="DV201" s="1349"/>
      <c r="DW201" s="1349"/>
      <c r="DX201" s="1349"/>
      <c r="DY201" s="1349"/>
      <c r="DZ201" s="1349"/>
      <c r="EA201" s="1349"/>
      <c r="EB201" s="1349"/>
      <c r="EC201" s="1349"/>
      <c r="ED201" s="1349"/>
      <c r="EE201" s="1349"/>
      <c r="EF201" s="1349"/>
      <c r="EG201" s="1349"/>
      <c r="EH201" s="1349"/>
      <c r="EI201" s="1349"/>
      <c r="EJ201" s="1349"/>
      <c r="EK201" s="1349"/>
      <c r="EL201" s="1349"/>
      <c r="EM201" s="1349"/>
      <c r="EN201" s="1349"/>
      <c r="EO201" s="1349"/>
      <c r="EP201" s="1349"/>
      <c r="EQ201" s="1349"/>
      <c r="ER201" s="1349"/>
      <c r="ES201" s="1349"/>
      <c r="ET201" s="1349"/>
      <c r="EU201" s="1349"/>
      <c r="EV201" s="1349"/>
      <c r="EW201" s="1349"/>
      <c r="EX201" s="1349"/>
      <c r="EY201" s="1349"/>
      <c r="EZ201" s="1349"/>
      <c r="FA201" s="1349"/>
      <c r="FB201" s="1349"/>
      <c r="FC201" s="1349"/>
      <c r="FD201" s="1349"/>
      <c r="FE201" s="1349"/>
      <c r="FF201" s="1349"/>
      <c r="FG201" s="1349"/>
      <c r="FH201" s="1349"/>
      <c r="FI201" s="1349"/>
      <c r="FJ201" s="1349"/>
      <c r="FK201" s="1349"/>
    </row>
    <row r="202" spans="1:201" ht="6.75" customHeight="1">
      <c r="A202" s="2564"/>
      <c r="B202" s="2564"/>
      <c r="C202" s="2564"/>
      <c r="D202" s="2564"/>
      <c r="E202" s="2564"/>
      <c r="F202" s="2564"/>
      <c r="G202" s="2564"/>
      <c r="H202" s="2564"/>
      <c r="I202" s="2564"/>
      <c r="J202" s="2564"/>
      <c r="K202" s="2564"/>
      <c r="L202" s="2564"/>
      <c r="M202" s="2564"/>
      <c r="N202" s="2564"/>
      <c r="O202" s="2564"/>
      <c r="P202" s="2564"/>
      <c r="Q202" s="2564"/>
      <c r="R202" s="2564"/>
      <c r="S202" s="2564"/>
      <c r="T202" s="2570"/>
      <c r="U202" s="2566"/>
      <c r="V202" s="2564"/>
      <c r="W202" s="3104"/>
      <c r="X202" s="3104"/>
      <c r="Y202" s="3104"/>
      <c r="Z202" s="3104"/>
      <c r="AA202" s="3104"/>
      <c r="AB202" s="3104"/>
      <c r="AC202" s="3104"/>
      <c r="AD202" s="3104"/>
      <c r="AE202" s="3104"/>
      <c r="AF202" s="3104"/>
      <c r="AG202" s="3104"/>
      <c r="AH202" s="2566"/>
      <c r="AI202" s="2634"/>
      <c r="AJ202" s="2566"/>
      <c r="AK202" s="2570"/>
      <c r="AL202" s="2566"/>
      <c r="AM202" s="2566"/>
      <c r="AN202" s="3129" t="s">
        <v>138</v>
      </c>
      <c r="AO202" s="3129"/>
      <c r="AP202" s="3129"/>
      <c r="AQ202" s="3129"/>
      <c r="AR202" s="3129"/>
      <c r="AS202" s="3129"/>
      <c r="AT202" s="3129"/>
      <c r="AU202" s="3129"/>
      <c r="AV202" s="3129"/>
      <c r="AW202" s="3129"/>
      <c r="AX202" s="2567"/>
      <c r="AY202" s="2566"/>
      <c r="AZ202" s="2566"/>
      <c r="BA202" s="2566"/>
      <c r="BB202" s="2566"/>
      <c r="BC202" s="2566"/>
      <c r="BD202" s="3129" t="s">
        <v>232</v>
      </c>
      <c r="BE202" s="3129"/>
      <c r="BF202" s="3129"/>
      <c r="BG202" s="3129"/>
      <c r="BH202" s="3129"/>
      <c r="BI202" s="3129"/>
      <c r="BJ202" s="3129"/>
      <c r="BK202" s="3129"/>
      <c r="BL202" s="3129"/>
      <c r="BM202" s="3129"/>
      <c r="BN202" s="3129"/>
      <c r="BO202" s="2645"/>
      <c r="BP202" s="3129" t="s">
        <v>8364</v>
      </c>
      <c r="BQ202" s="3129"/>
      <c r="BR202" s="3129"/>
      <c r="BS202" s="3129"/>
      <c r="BT202" s="3129"/>
      <c r="BU202" s="3129"/>
      <c r="BV202" s="3129"/>
      <c r="BW202" s="3129"/>
      <c r="BX202" s="3129"/>
      <c r="BY202" s="3129"/>
      <c r="BZ202" s="3129"/>
      <c r="CA202" s="3129"/>
      <c r="CB202" s="3129"/>
      <c r="CC202" s="3129"/>
      <c r="CD202" s="3129"/>
      <c r="CE202" s="3129"/>
      <c r="CF202" s="3129"/>
      <c r="CG202" s="2564"/>
      <c r="CH202" s="3135" t="s">
        <v>227</v>
      </c>
      <c r="CI202" s="3135"/>
      <c r="CJ202" s="3135"/>
      <c r="CK202" s="3135"/>
      <c r="CL202" s="3135"/>
      <c r="CM202" s="3135"/>
      <c r="CN202" s="3135"/>
      <c r="CO202" s="3135"/>
      <c r="CP202" s="3135"/>
      <c r="CQ202" s="3135"/>
      <c r="CR202" s="2564"/>
      <c r="CS202" s="2564"/>
      <c r="CT202" s="2564"/>
      <c r="CU202" s="2564"/>
      <c r="CV202" s="2564"/>
      <c r="CW202" s="2564"/>
      <c r="CX202" s="2564"/>
      <c r="CY202" s="2564"/>
      <c r="CZ202" s="2564"/>
      <c r="DA202" s="2564"/>
      <c r="DB202" s="2564"/>
      <c r="DC202" s="2564"/>
      <c r="DD202" s="2645"/>
      <c r="DE202" s="2567"/>
      <c r="DF202" s="1349"/>
      <c r="DG202" s="1349"/>
      <c r="DH202" s="1349"/>
      <c r="DI202" s="1349"/>
      <c r="DJ202" s="1349"/>
      <c r="DK202" s="1349"/>
      <c r="DL202" s="1349"/>
      <c r="DM202" s="1349"/>
      <c r="DN202" s="1349"/>
      <c r="DO202" s="1349"/>
      <c r="DP202" s="1349"/>
      <c r="DQ202" s="1349"/>
      <c r="DR202" s="1349"/>
      <c r="DS202" s="1349"/>
      <c r="DT202" s="1349"/>
      <c r="DU202" s="1349"/>
      <c r="DV202" s="1349"/>
      <c r="DW202" s="1349"/>
      <c r="DX202" s="1349"/>
      <c r="DY202" s="1349"/>
      <c r="DZ202" s="1349"/>
      <c r="EA202" s="1349"/>
      <c r="EB202" s="1349"/>
      <c r="EC202" s="1349"/>
      <c r="ED202" s="1349"/>
      <c r="EE202" s="1349"/>
      <c r="EF202" s="1349"/>
      <c r="EG202" s="1349"/>
      <c r="EH202" s="1349"/>
      <c r="EI202" s="1349"/>
      <c r="EJ202" s="1349"/>
      <c r="EK202" s="1349"/>
      <c r="EL202" s="1349"/>
      <c r="EM202" s="1349"/>
      <c r="EN202" s="1349"/>
      <c r="EO202" s="1349"/>
      <c r="EP202" s="1349"/>
      <c r="EQ202" s="1349"/>
      <c r="ER202" s="1349"/>
      <c r="ES202" s="1349"/>
      <c r="ET202" s="1349"/>
      <c r="EU202" s="1349"/>
      <c r="EV202" s="1349"/>
      <c r="EW202" s="1349"/>
      <c r="EX202" s="1349"/>
      <c r="EY202" s="1349"/>
      <c r="EZ202" s="1349"/>
      <c r="FA202" s="1349"/>
      <c r="FB202" s="1349"/>
      <c r="FC202" s="1349"/>
      <c r="FD202" s="1349"/>
      <c r="FE202" s="1349"/>
      <c r="FF202" s="1349"/>
      <c r="FG202" s="1349"/>
      <c r="FH202" s="1349"/>
      <c r="FI202" s="1349"/>
      <c r="FJ202" s="1349"/>
      <c r="FK202" s="1349"/>
    </row>
    <row r="203" spans="1:201" ht="6.75" customHeight="1">
      <c r="A203" s="2564"/>
      <c r="B203" s="2564"/>
      <c r="C203" s="2564"/>
      <c r="D203" s="2564"/>
      <c r="E203" s="2564"/>
      <c r="F203" s="2564"/>
      <c r="G203" s="2564"/>
      <c r="H203" s="2564"/>
      <c r="I203" s="2564"/>
      <c r="J203" s="2564"/>
      <c r="K203" s="2564"/>
      <c r="L203" s="2564"/>
      <c r="M203" s="2564"/>
      <c r="N203" s="2564"/>
      <c r="O203" s="2564"/>
      <c r="P203" s="2564"/>
      <c r="Q203" s="2564"/>
      <c r="R203" s="2564"/>
      <c r="S203" s="2564"/>
      <c r="T203" s="2570"/>
      <c r="U203" s="2566"/>
      <c r="V203" s="2564"/>
      <c r="W203" s="3104"/>
      <c r="X203" s="3104"/>
      <c r="Y203" s="3104"/>
      <c r="Z203" s="3104"/>
      <c r="AA203" s="3104"/>
      <c r="AB203" s="3104"/>
      <c r="AC203" s="3104"/>
      <c r="AD203" s="3104"/>
      <c r="AE203" s="3104"/>
      <c r="AF203" s="3104"/>
      <c r="AG203" s="3104"/>
      <c r="AH203" s="2566"/>
      <c r="AI203" s="2634"/>
      <c r="AJ203" s="2566"/>
      <c r="AK203" s="2621"/>
      <c r="AL203" s="2622"/>
      <c r="AM203" s="2566"/>
      <c r="AN203" s="3129"/>
      <c r="AO203" s="3129"/>
      <c r="AP203" s="3129"/>
      <c r="AQ203" s="3129"/>
      <c r="AR203" s="3129"/>
      <c r="AS203" s="3129"/>
      <c r="AT203" s="3129"/>
      <c r="AU203" s="3129"/>
      <c r="AV203" s="3129"/>
      <c r="AW203" s="3129"/>
      <c r="AX203" s="2567"/>
      <c r="AY203" s="2622"/>
      <c r="AZ203" s="2622"/>
      <c r="BA203" s="2622"/>
      <c r="BB203" s="2622"/>
      <c r="BC203" s="2564"/>
      <c r="BD203" s="3129"/>
      <c r="BE203" s="3129"/>
      <c r="BF203" s="3129"/>
      <c r="BG203" s="3129"/>
      <c r="BH203" s="3129"/>
      <c r="BI203" s="3129"/>
      <c r="BJ203" s="3129"/>
      <c r="BK203" s="3129"/>
      <c r="BL203" s="3129"/>
      <c r="BM203" s="3129"/>
      <c r="BN203" s="3129"/>
      <c r="BO203" s="2645"/>
      <c r="BP203" s="3129"/>
      <c r="BQ203" s="3129"/>
      <c r="BR203" s="3129"/>
      <c r="BS203" s="3129"/>
      <c r="BT203" s="3129"/>
      <c r="BU203" s="3129"/>
      <c r="BV203" s="3129"/>
      <c r="BW203" s="3129"/>
      <c r="BX203" s="3129"/>
      <c r="BY203" s="3129"/>
      <c r="BZ203" s="3129"/>
      <c r="CA203" s="3129"/>
      <c r="CB203" s="3129"/>
      <c r="CC203" s="3129"/>
      <c r="CD203" s="3129"/>
      <c r="CE203" s="3129"/>
      <c r="CF203" s="3129"/>
      <c r="CG203" s="2564"/>
      <c r="CH203" s="3135"/>
      <c r="CI203" s="3135"/>
      <c r="CJ203" s="3135"/>
      <c r="CK203" s="3135"/>
      <c r="CL203" s="3135"/>
      <c r="CM203" s="3135"/>
      <c r="CN203" s="3135"/>
      <c r="CO203" s="3135"/>
      <c r="CP203" s="3135"/>
      <c r="CQ203" s="3135"/>
      <c r="CR203" s="2564"/>
      <c r="CS203" s="2564"/>
      <c r="CT203" s="2564"/>
      <c r="CU203" s="2564"/>
      <c r="CV203" s="2564"/>
      <c r="CW203" s="2564"/>
      <c r="CX203" s="2564"/>
      <c r="CY203" s="2564"/>
      <c r="CZ203" s="2564"/>
      <c r="DA203" s="2564"/>
      <c r="DB203" s="2564"/>
      <c r="DC203" s="2564"/>
      <c r="DD203" s="2645"/>
      <c r="DE203" s="2567"/>
      <c r="DO203" s="1350"/>
      <c r="DP203" s="1350"/>
      <c r="DQ203" s="1350"/>
      <c r="DR203" s="1350"/>
      <c r="DS203" s="1350"/>
      <c r="DT203" s="1350"/>
      <c r="DU203" s="1350"/>
      <c r="DV203" s="1350"/>
      <c r="DW203" s="1350"/>
      <c r="DX203" s="1349"/>
      <c r="DY203" s="1349"/>
      <c r="DZ203" s="1349"/>
      <c r="EA203" s="1349"/>
      <c r="EB203" s="1349"/>
      <c r="EC203" s="1349"/>
      <c r="ED203" s="1349"/>
      <c r="EE203" s="1349"/>
      <c r="EF203" s="1349"/>
      <c r="EG203" s="1349"/>
      <c r="EH203" s="1349"/>
      <c r="EI203" s="1349"/>
      <c r="EJ203" s="1349"/>
      <c r="EK203" s="1349"/>
      <c r="EL203" s="1349"/>
      <c r="EM203" s="1349"/>
      <c r="EN203" s="1349"/>
      <c r="EO203" s="1349"/>
      <c r="EP203" s="1349"/>
      <c r="EQ203" s="1349"/>
      <c r="ER203" s="1349"/>
      <c r="ES203" s="1349"/>
      <c r="ET203" s="1349"/>
      <c r="EU203" s="1349"/>
      <c r="EV203" s="1349"/>
      <c r="EW203" s="1349"/>
      <c r="EX203" s="1349"/>
      <c r="EY203" s="1349"/>
      <c r="EZ203" s="1349"/>
      <c r="FA203" s="1349"/>
      <c r="FB203" s="1349"/>
      <c r="FC203" s="1349"/>
      <c r="FD203" s="1349"/>
      <c r="FE203" s="1349"/>
      <c r="FF203" s="1349"/>
      <c r="FG203" s="1349"/>
      <c r="FH203" s="1349"/>
      <c r="FI203" s="1349"/>
      <c r="FJ203" s="1349"/>
      <c r="FK203" s="1349"/>
      <c r="FL203" s="1349"/>
      <c r="FM203" s="1349"/>
      <c r="FN203" s="1349"/>
      <c r="FO203" s="1349"/>
      <c r="FP203" s="1349"/>
      <c r="FQ203" s="1349"/>
      <c r="FR203" s="1349"/>
      <c r="FS203" s="1349"/>
      <c r="FT203" s="1349"/>
    </row>
    <row r="204" spans="1:201" ht="6.75" customHeight="1" thickBot="1">
      <c r="A204" s="2564"/>
      <c r="B204" s="2564"/>
      <c r="C204" s="2564"/>
      <c r="D204" s="2564"/>
      <c r="E204" s="2564"/>
      <c r="F204" s="2564"/>
      <c r="G204" s="2564"/>
      <c r="H204" s="2564"/>
      <c r="I204" s="2564"/>
      <c r="J204" s="2564"/>
      <c r="K204" s="2564"/>
      <c r="L204" s="2564"/>
      <c r="M204" s="2564"/>
      <c r="N204" s="2564"/>
      <c r="O204" s="2564"/>
      <c r="P204" s="2564"/>
      <c r="Q204" s="2564"/>
      <c r="R204" s="2564"/>
      <c r="S204" s="2566"/>
      <c r="T204" s="2570"/>
      <c r="U204" s="2566"/>
      <c r="V204" s="2566"/>
      <c r="W204" s="2564"/>
      <c r="X204" s="2564"/>
      <c r="Y204" s="2564"/>
      <c r="Z204" s="2564"/>
      <c r="AA204" s="2564"/>
      <c r="AB204" s="2564"/>
      <c r="AC204" s="2564"/>
      <c r="AD204" s="2564"/>
      <c r="AE204" s="2564"/>
      <c r="AF204" s="2564"/>
      <c r="AG204" s="2564"/>
      <c r="AH204" s="2566"/>
      <c r="AI204" s="2566"/>
      <c r="AJ204" s="2624"/>
      <c r="AK204" s="2570"/>
      <c r="AL204" s="2566"/>
      <c r="AM204" s="2566"/>
      <c r="AN204" s="3130"/>
      <c r="AO204" s="3130"/>
      <c r="AP204" s="3130"/>
      <c r="AQ204" s="3130"/>
      <c r="AR204" s="3130"/>
      <c r="AS204" s="3130"/>
      <c r="AT204" s="3130"/>
      <c r="AU204" s="3130"/>
      <c r="AV204" s="3130"/>
      <c r="AW204" s="3130"/>
      <c r="AX204" s="2567"/>
      <c r="AY204" s="2564"/>
      <c r="AZ204" s="2564"/>
      <c r="BA204" s="2564"/>
      <c r="BB204" s="2564"/>
      <c r="BC204" s="2564"/>
      <c r="BD204" s="3129"/>
      <c r="BE204" s="3129"/>
      <c r="BF204" s="3129"/>
      <c r="BG204" s="3129"/>
      <c r="BH204" s="3129"/>
      <c r="BI204" s="3129"/>
      <c r="BJ204" s="3129"/>
      <c r="BK204" s="3129"/>
      <c r="BL204" s="3129"/>
      <c r="BM204" s="3129"/>
      <c r="BN204" s="3129"/>
      <c r="BO204" s="2645"/>
      <c r="BP204" s="3129"/>
      <c r="BQ204" s="3129"/>
      <c r="BR204" s="3129"/>
      <c r="BS204" s="3129"/>
      <c r="BT204" s="3129"/>
      <c r="BU204" s="3129"/>
      <c r="BV204" s="3129"/>
      <c r="BW204" s="3129"/>
      <c r="BX204" s="3129"/>
      <c r="BY204" s="3129"/>
      <c r="BZ204" s="3129"/>
      <c r="CA204" s="3129"/>
      <c r="CB204" s="3129"/>
      <c r="CC204" s="3129"/>
      <c r="CD204" s="3129"/>
      <c r="CE204" s="3129"/>
      <c r="CF204" s="3129"/>
      <c r="CG204" s="2564"/>
      <c r="CH204" s="3135"/>
      <c r="CI204" s="3135"/>
      <c r="CJ204" s="3135"/>
      <c r="CK204" s="3135"/>
      <c r="CL204" s="3135"/>
      <c r="CM204" s="3135"/>
      <c r="CN204" s="3135"/>
      <c r="CO204" s="3135"/>
      <c r="CP204" s="3135"/>
      <c r="CQ204" s="3135"/>
      <c r="CR204" s="2564"/>
      <c r="CS204" s="2564"/>
      <c r="CT204" s="2564"/>
      <c r="CU204" s="2564"/>
      <c r="CV204" s="2564"/>
      <c r="CW204" s="2564"/>
      <c r="CX204" s="2564"/>
      <c r="CY204" s="2564"/>
      <c r="CZ204" s="2564"/>
      <c r="DA204" s="2564"/>
      <c r="DB204" s="2564"/>
      <c r="DC204" s="2564"/>
      <c r="DD204" s="2567"/>
      <c r="DE204" s="2567"/>
      <c r="DF204" s="1349"/>
      <c r="DG204" s="1349"/>
      <c r="DH204" s="1349"/>
      <c r="DI204" s="1349"/>
      <c r="DJ204" s="1349"/>
      <c r="DK204" s="1349"/>
      <c r="DL204" s="1349"/>
      <c r="DM204" s="1349"/>
      <c r="DN204" s="1349"/>
      <c r="DO204" s="1349"/>
      <c r="DP204" s="1349"/>
      <c r="DQ204" s="1349"/>
      <c r="DR204" s="1349"/>
      <c r="DS204" s="1349"/>
      <c r="DT204" s="1349"/>
      <c r="DU204" s="1349"/>
      <c r="DV204" s="1349"/>
      <c r="DW204" s="1349"/>
      <c r="DX204" s="1349"/>
      <c r="DY204" s="1349"/>
      <c r="DZ204" s="1349"/>
      <c r="EA204" s="1349"/>
      <c r="EB204" s="1349"/>
      <c r="EC204" s="1349"/>
      <c r="ED204" s="1349"/>
      <c r="EE204" s="1349"/>
      <c r="EF204" s="1349"/>
      <c r="EG204" s="1349"/>
      <c r="EH204" s="1349"/>
      <c r="EI204" s="1349"/>
      <c r="EJ204" s="1349"/>
      <c r="EK204" s="1349"/>
      <c r="EL204" s="1349"/>
      <c r="EM204" s="1349"/>
      <c r="EN204" s="1349"/>
      <c r="EO204" s="1349"/>
      <c r="EP204" s="1349"/>
      <c r="EQ204" s="1349"/>
      <c r="ER204" s="1349"/>
      <c r="ES204" s="1349"/>
      <c r="ET204" s="1349"/>
      <c r="EU204" s="1349"/>
      <c r="EV204" s="1349"/>
      <c r="EW204" s="1349"/>
      <c r="EX204" s="1349"/>
      <c r="EY204" s="1349"/>
      <c r="EZ204" s="1349"/>
      <c r="FA204" s="1349"/>
      <c r="FB204" s="1349"/>
      <c r="FC204" s="1349"/>
      <c r="FD204" s="1349"/>
      <c r="FE204" s="1349"/>
      <c r="FF204" s="1349"/>
      <c r="FG204" s="1349"/>
      <c r="FH204" s="1349"/>
      <c r="FI204" s="1349"/>
      <c r="FJ204" s="1349"/>
      <c r="FK204" s="1349"/>
    </row>
    <row r="205" spans="1:201" ht="6.75" customHeight="1" thickTop="1">
      <c r="A205" s="2564"/>
      <c r="B205" s="2564"/>
      <c r="C205" s="2564"/>
      <c r="D205" s="2564"/>
      <c r="E205" s="2564"/>
      <c r="F205" s="2564"/>
      <c r="G205" s="2564"/>
      <c r="H205" s="2564"/>
      <c r="I205" s="2564"/>
      <c r="J205" s="2564"/>
      <c r="K205" s="2564"/>
      <c r="L205" s="2564"/>
      <c r="M205" s="2564"/>
      <c r="N205" s="2564"/>
      <c r="O205" s="2564"/>
      <c r="P205" s="2564"/>
      <c r="Q205" s="2564"/>
      <c r="R205" s="2564"/>
      <c r="S205" s="2566"/>
      <c r="T205" s="2570"/>
      <c r="U205" s="2566"/>
      <c r="V205" s="2566"/>
      <c r="W205" s="3149" t="s">
        <v>4207</v>
      </c>
      <c r="X205" s="3149"/>
      <c r="Y205" s="3149"/>
      <c r="Z205" s="3149"/>
      <c r="AA205" s="3149"/>
      <c r="AB205" s="3149"/>
      <c r="AC205" s="3149"/>
      <c r="AD205" s="3149"/>
      <c r="AE205" s="3149"/>
      <c r="AF205" s="3149"/>
      <c r="AG205" s="3149"/>
      <c r="AH205" s="3149"/>
      <c r="AI205" s="2566"/>
      <c r="AJ205" s="2624"/>
      <c r="AK205" s="2570"/>
      <c r="AL205" s="2566"/>
      <c r="AM205" s="2566"/>
      <c r="AN205" s="2648"/>
      <c r="AO205" s="2648"/>
      <c r="AP205" s="2648"/>
      <c r="AQ205" s="2648"/>
      <c r="AR205" s="2648"/>
      <c r="AS205" s="2648"/>
      <c r="AT205" s="2648"/>
      <c r="AU205" s="2648"/>
      <c r="AV205" s="2648"/>
      <c r="AW205" s="2648"/>
      <c r="AX205" s="2567"/>
      <c r="AY205" s="2564"/>
      <c r="AZ205" s="2564"/>
      <c r="BA205" s="2564"/>
      <c r="BB205" s="2564"/>
      <c r="BC205" s="2564"/>
      <c r="BD205" s="2649"/>
      <c r="BE205" s="2649"/>
      <c r="BF205" s="2649"/>
      <c r="BG205" s="2649"/>
      <c r="BH205" s="2649"/>
      <c r="BI205" s="2649"/>
      <c r="BJ205" s="2649"/>
      <c r="BK205" s="2649"/>
      <c r="BL205" s="2649"/>
      <c r="BM205" s="2649"/>
      <c r="BN205" s="2648"/>
      <c r="BO205" s="2645"/>
      <c r="BP205" s="2648"/>
      <c r="BQ205" s="2648"/>
      <c r="BR205" s="2648"/>
      <c r="BS205" s="2648"/>
      <c r="BT205" s="2648"/>
      <c r="BU205" s="2648"/>
      <c r="BV205" s="2648"/>
      <c r="BW205" s="2648"/>
      <c r="BX205" s="2648"/>
      <c r="BY205" s="2648"/>
      <c r="BZ205" s="2606"/>
      <c r="CA205" s="2650"/>
      <c r="CB205" s="2650"/>
      <c r="CC205" s="2650"/>
      <c r="CD205" s="2650"/>
      <c r="CE205" s="2650"/>
      <c r="CF205" s="2650"/>
      <c r="CG205" s="2650"/>
      <c r="CH205" s="2651"/>
      <c r="CI205" s="2651"/>
      <c r="CJ205" s="2651"/>
      <c r="CK205" s="2651"/>
      <c r="CL205" s="2651"/>
      <c r="CM205" s="2651"/>
      <c r="CN205" s="2651"/>
      <c r="CO205" s="2647"/>
      <c r="CP205" s="2651"/>
      <c r="CQ205" s="2650"/>
      <c r="CR205" s="2650"/>
      <c r="CS205" s="2650"/>
      <c r="CT205" s="2650"/>
      <c r="CU205" s="2650"/>
      <c r="CV205" s="2650"/>
      <c r="CW205" s="2650"/>
      <c r="CX205" s="2650"/>
      <c r="CY205" s="2650"/>
      <c r="CZ205" s="2650"/>
      <c r="DA205" s="2650"/>
      <c r="DB205" s="2650"/>
      <c r="DC205" s="2567"/>
      <c r="DD205" s="2567"/>
      <c r="DE205" s="2567"/>
      <c r="DF205" s="1350"/>
      <c r="DG205" s="1350"/>
      <c r="DH205" s="1350"/>
      <c r="DI205" s="1350"/>
      <c r="DJ205" s="1350"/>
      <c r="DK205" s="1350"/>
      <c r="DL205" s="1350"/>
      <c r="DM205" s="1350"/>
      <c r="DN205" s="1350"/>
      <c r="DO205" s="1350"/>
      <c r="DP205" s="1350"/>
      <c r="DQ205" s="1350"/>
      <c r="DR205" s="1350"/>
      <c r="DS205" s="1350"/>
      <c r="DT205" s="1350"/>
      <c r="DU205" s="1350"/>
      <c r="DV205" s="1350"/>
      <c r="DW205" s="1350"/>
      <c r="DX205" s="1349"/>
      <c r="DY205" s="1349"/>
      <c r="DZ205" s="1349"/>
      <c r="EA205" s="1349"/>
      <c r="EB205" s="1349"/>
      <c r="EC205" s="1349"/>
      <c r="ED205" s="1349"/>
      <c r="EE205" s="1349"/>
      <c r="EF205" s="1349"/>
      <c r="EG205" s="1349"/>
      <c r="EH205" s="1349"/>
      <c r="EI205" s="1349"/>
      <c r="EJ205" s="1349"/>
      <c r="EK205" s="1349"/>
      <c r="EL205" s="1349"/>
      <c r="EM205" s="1349"/>
      <c r="EN205" s="1349"/>
      <c r="EO205" s="1349"/>
      <c r="EP205" s="1349"/>
      <c r="EQ205" s="1349"/>
      <c r="ER205" s="1349"/>
      <c r="ES205" s="1349"/>
      <c r="ET205" s="1349"/>
      <c r="EU205" s="1349"/>
      <c r="EV205" s="1349"/>
      <c r="EW205" s="1349"/>
      <c r="EX205" s="1349"/>
      <c r="EY205" s="1349"/>
      <c r="EZ205" s="1349"/>
      <c r="FA205" s="1349"/>
      <c r="FB205" s="1349"/>
      <c r="FC205" s="1349"/>
      <c r="FD205" s="1349"/>
      <c r="FE205" s="1349"/>
      <c r="FF205" s="1349"/>
      <c r="FG205" s="1349"/>
      <c r="FH205" s="1349"/>
      <c r="FI205" s="1349"/>
      <c r="FJ205" s="1349"/>
      <c r="FK205" s="1349"/>
      <c r="FL205" s="1349"/>
      <c r="FM205" s="1349"/>
      <c r="FN205" s="1349"/>
      <c r="FO205" s="1349"/>
      <c r="FP205" s="1349"/>
      <c r="FQ205" s="1349"/>
      <c r="FR205" s="1349"/>
      <c r="FS205" s="1349"/>
      <c r="FT205" s="1349"/>
    </row>
    <row r="206" spans="1:201" ht="6.75" customHeight="1">
      <c r="A206" s="2564"/>
      <c r="B206" s="2564"/>
      <c r="C206" s="2564"/>
      <c r="D206" s="2564"/>
      <c r="E206" s="2564"/>
      <c r="F206" s="2564"/>
      <c r="G206" s="2564"/>
      <c r="H206" s="2564"/>
      <c r="I206" s="2564"/>
      <c r="J206" s="2564"/>
      <c r="K206" s="2564"/>
      <c r="L206" s="2564"/>
      <c r="M206" s="2564"/>
      <c r="N206" s="2564"/>
      <c r="O206" s="2564"/>
      <c r="P206" s="2564"/>
      <c r="Q206" s="2564"/>
      <c r="R206" s="2564"/>
      <c r="S206" s="2566"/>
      <c r="T206" s="2570"/>
      <c r="U206" s="2566"/>
      <c r="V206" s="2566"/>
      <c r="W206" s="3149"/>
      <c r="X206" s="3149"/>
      <c r="Y206" s="3149"/>
      <c r="Z206" s="3149"/>
      <c r="AA206" s="3149"/>
      <c r="AB206" s="3149"/>
      <c r="AC206" s="3149"/>
      <c r="AD206" s="3149"/>
      <c r="AE206" s="3149"/>
      <c r="AF206" s="3149"/>
      <c r="AG206" s="3149"/>
      <c r="AH206" s="3149"/>
      <c r="AI206" s="2566"/>
      <c r="AJ206" s="2624"/>
      <c r="AK206" s="2570"/>
      <c r="AL206" s="2566"/>
      <c r="AM206" s="2566"/>
      <c r="AN206" s="2648"/>
      <c r="AO206" s="2648"/>
      <c r="AP206" s="2648"/>
      <c r="AQ206" s="2648"/>
      <c r="AR206" s="2648"/>
      <c r="AS206" s="2648"/>
      <c r="AT206" s="2648"/>
      <c r="AU206" s="2648"/>
      <c r="AV206" s="2648"/>
      <c r="AW206" s="2648"/>
      <c r="AX206" s="2565"/>
      <c r="AY206" s="2566"/>
      <c r="AZ206" s="2566"/>
      <c r="BA206" s="2566"/>
      <c r="BB206" s="2566"/>
      <c r="BC206" s="2566"/>
      <c r="BD206" s="3137" t="s">
        <v>231</v>
      </c>
      <c r="BE206" s="3137"/>
      <c r="BF206" s="3137"/>
      <c r="BG206" s="3137"/>
      <c r="BH206" s="3137"/>
      <c r="BI206" s="3137"/>
      <c r="BJ206" s="3137"/>
      <c r="BK206" s="3137"/>
      <c r="BL206" s="3137"/>
      <c r="BM206" s="3137"/>
      <c r="BN206" s="3137"/>
      <c r="BO206" s="3137"/>
      <c r="BP206" s="3137"/>
      <c r="BQ206" s="3137"/>
      <c r="BR206" s="2648"/>
      <c r="BS206" s="3137" t="s">
        <v>230</v>
      </c>
      <c r="BT206" s="3137"/>
      <c r="BU206" s="3137"/>
      <c r="BV206" s="3137"/>
      <c r="BW206" s="3137"/>
      <c r="BX206" s="3137"/>
      <c r="BY206" s="3137"/>
      <c r="BZ206" s="3137"/>
      <c r="CA206" s="3137"/>
      <c r="CB206" s="3137"/>
      <c r="CC206" s="3137"/>
      <c r="CD206" s="3137"/>
      <c r="CE206" s="3137"/>
      <c r="CF206" s="2564"/>
      <c r="CG206" s="2564"/>
      <c r="CH206" s="2564"/>
      <c r="CI206" s="2564"/>
      <c r="CJ206" s="2564"/>
      <c r="CK206" s="2564"/>
      <c r="CL206" s="2564"/>
      <c r="CM206" s="2564"/>
      <c r="CN206" s="2564"/>
      <c r="CO206" s="2645"/>
      <c r="CP206" s="2650"/>
      <c r="CQ206" s="2650"/>
      <c r="CR206" s="2650"/>
      <c r="CS206" s="2650"/>
      <c r="CT206" s="2650"/>
      <c r="CU206" s="2650"/>
      <c r="CV206" s="2650"/>
      <c r="CW206" s="2650"/>
      <c r="CX206" s="2650"/>
      <c r="CY206" s="2650"/>
      <c r="CZ206" s="2650"/>
      <c r="DA206" s="2650"/>
      <c r="DB206" s="2650"/>
      <c r="DC206" s="2567"/>
      <c r="DD206" s="2567"/>
      <c r="DE206" s="2567"/>
      <c r="DF206" s="1350"/>
      <c r="DG206" s="1350"/>
      <c r="DH206" s="1350"/>
      <c r="DI206" s="1350"/>
      <c r="DJ206" s="1350"/>
      <c r="DK206" s="1350"/>
      <c r="DL206" s="1350"/>
      <c r="DM206" s="1350"/>
      <c r="DN206" s="1350"/>
      <c r="DO206" s="1350"/>
      <c r="DP206" s="1350"/>
      <c r="DQ206" s="1350"/>
      <c r="DR206" s="1350"/>
      <c r="DS206" s="1350"/>
      <c r="DT206" s="1350"/>
      <c r="DU206" s="1350"/>
      <c r="DV206" s="1350"/>
      <c r="DW206" s="1350"/>
      <c r="DX206" s="1349"/>
      <c r="DY206" s="1349"/>
      <c r="DZ206" s="1349"/>
      <c r="EA206" s="1349"/>
      <c r="EB206" s="1349"/>
      <c r="EC206" s="1349"/>
      <c r="ED206" s="1349"/>
      <c r="EE206" s="1349"/>
      <c r="EF206" s="1349"/>
      <c r="EG206" s="1349"/>
      <c r="EH206" s="1349"/>
      <c r="EI206" s="1349"/>
      <c r="EJ206" s="1349"/>
      <c r="EK206" s="1349"/>
      <c r="EL206" s="1349"/>
      <c r="EM206" s="1349"/>
      <c r="EN206" s="1349"/>
      <c r="EO206" s="1349"/>
      <c r="EP206" s="1349"/>
      <c r="EQ206" s="1349"/>
      <c r="ER206" s="1349"/>
      <c r="ES206" s="1349"/>
      <c r="ET206" s="1349"/>
      <c r="EU206" s="1349"/>
      <c r="EV206" s="1349"/>
      <c r="EW206" s="1349"/>
      <c r="EX206" s="1349"/>
      <c r="EY206" s="1349"/>
      <c r="EZ206" s="1349"/>
      <c r="FA206" s="1349"/>
      <c r="FB206" s="1349"/>
      <c r="FC206" s="1349"/>
      <c r="FD206" s="1349"/>
      <c r="FE206" s="1349"/>
      <c r="FF206" s="1349"/>
      <c r="FG206" s="1349"/>
      <c r="FH206" s="1349"/>
      <c r="FI206" s="1349"/>
      <c r="FJ206" s="1349"/>
      <c r="FK206" s="1349"/>
      <c r="FL206" s="1349"/>
      <c r="FM206" s="1349"/>
      <c r="FN206" s="1349"/>
      <c r="FO206" s="1349"/>
      <c r="FP206" s="1349"/>
      <c r="FQ206" s="1349"/>
      <c r="FR206" s="1349"/>
      <c r="FS206" s="1349"/>
      <c r="FT206" s="1349"/>
    </row>
    <row r="207" spans="1:201" ht="6.75" customHeight="1">
      <c r="A207" s="2564"/>
      <c r="B207" s="2564"/>
      <c r="C207" s="2564"/>
      <c r="D207" s="2564"/>
      <c r="E207" s="2564"/>
      <c r="F207" s="2564"/>
      <c r="G207" s="2564"/>
      <c r="H207" s="2564"/>
      <c r="I207" s="2564"/>
      <c r="J207" s="2564"/>
      <c r="K207" s="2564"/>
      <c r="L207" s="2564"/>
      <c r="M207" s="2564"/>
      <c r="N207" s="2564"/>
      <c r="O207" s="2564"/>
      <c r="P207" s="2564"/>
      <c r="Q207" s="2564"/>
      <c r="R207" s="2564"/>
      <c r="S207" s="2566"/>
      <c r="T207" s="2570"/>
      <c r="U207" s="2566"/>
      <c r="V207" s="2566"/>
      <c r="W207" s="3149"/>
      <c r="X207" s="3149"/>
      <c r="Y207" s="3149"/>
      <c r="Z207" s="3149"/>
      <c r="AA207" s="3149"/>
      <c r="AB207" s="3149"/>
      <c r="AC207" s="3149"/>
      <c r="AD207" s="3149"/>
      <c r="AE207" s="3149"/>
      <c r="AF207" s="3149"/>
      <c r="AG207" s="3149"/>
      <c r="AH207" s="3149"/>
      <c r="AI207" s="2566"/>
      <c r="AJ207" s="2624"/>
      <c r="AK207" s="2570"/>
      <c r="AL207" s="2566"/>
      <c r="AM207" s="2566"/>
      <c r="AN207" s="2648"/>
      <c r="AO207" s="2648"/>
      <c r="AP207" s="2648"/>
      <c r="AQ207" s="2648"/>
      <c r="AR207" s="2648"/>
      <c r="AS207" s="2648"/>
      <c r="AT207" s="2648"/>
      <c r="AU207" s="2648"/>
      <c r="AV207" s="2648"/>
      <c r="AW207" s="2648"/>
      <c r="AX207" s="2565"/>
      <c r="AY207" s="2566"/>
      <c r="AZ207" s="2566"/>
      <c r="BA207" s="2566"/>
      <c r="BB207" s="2566"/>
      <c r="BC207" s="2566"/>
      <c r="BD207" s="3137"/>
      <c r="BE207" s="3137"/>
      <c r="BF207" s="3137"/>
      <c r="BG207" s="3137"/>
      <c r="BH207" s="3137"/>
      <c r="BI207" s="3137"/>
      <c r="BJ207" s="3137"/>
      <c r="BK207" s="3137"/>
      <c r="BL207" s="3137"/>
      <c r="BM207" s="3137"/>
      <c r="BN207" s="3137"/>
      <c r="BO207" s="3137"/>
      <c r="BP207" s="3137"/>
      <c r="BQ207" s="3137"/>
      <c r="BR207" s="2648"/>
      <c r="BS207" s="3137"/>
      <c r="BT207" s="3137"/>
      <c r="BU207" s="3137"/>
      <c r="BV207" s="3137"/>
      <c r="BW207" s="3137"/>
      <c r="BX207" s="3137"/>
      <c r="BY207" s="3137"/>
      <c r="BZ207" s="3137"/>
      <c r="CA207" s="3137"/>
      <c r="CB207" s="3137"/>
      <c r="CC207" s="3137"/>
      <c r="CD207" s="3137"/>
      <c r="CE207" s="3137"/>
      <c r="CF207" s="2564"/>
      <c r="CG207" s="2564"/>
      <c r="CH207" s="2564"/>
      <c r="CI207" s="2564"/>
      <c r="CJ207" s="2564"/>
      <c r="CK207" s="2564"/>
      <c r="CL207" s="2564"/>
      <c r="CM207" s="2564"/>
      <c r="CN207" s="2564"/>
      <c r="CO207" s="2645"/>
      <c r="CP207" s="2650"/>
      <c r="CQ207" s="2564"/>
      <c r="CR207" s="2564"/>
      <c r="CS207" s="2564"/>
      <c r="CT207" s="2564"/>
      <c r="CU207" s="2564"/>
      <c r="CV207" s="2564"/>
      <c r="CW207" s="2564"/>
      <c r="CX207" s="2564"/>
      <c r="CY207" s="2564"/>
      <c r="CZ207" s="2564"/>
      <c r="DA207" s="2650"/>
      <c r="DB207" s="2650"/>
      <c r="DC207" s="2567"/>
      <c r="DD207" s="2567"/>
      <c r="DE207" s="2567"/>
      <c r="DF207" s="1350"/>
      <c r="DG207" s="1350"/>
      <c r="DH207" s="1350"/>
      <c r="DI207" s="1350"/>
      <c r="DJ207" s="1350"/>
      <c r="DK207" s="1350"/>
      <c r="DL207" s="1350"/>
      <c r="DM207" s="1350"/>
      <c r="DN207" s="1350"/>
      <c r="DO207" s="1350"/>
      <c r="DP207" s="1350"/>
      <c r="DQ207" s="1350"/>
      <c r="DR207" s="1350"/>
      <c r="DS207" s="1350"/>
      <c r="DT207" s="1350"/>
      <c r="DU207" s="1350"/>
      <c r="DV207" s="1350"/>
      <c r="DW207" s="1350"/>
      <c r="DX207" s="1349"/>
      <c r="DY207" s="1349"/>
      <c r="DZ207" s="1349"/>
      <c r="EA207" s="1349"/>
      <c r="EB207" s="1349"/>
      <c r="EC207" s="1349"/>
      <c r="ED207" s="1349"/>
      <c r="EE207" s="1349"/>
      <c r="EF207" s="1349"/>
      <c r="EG207" s="1349"/>
      <c r="EH207" s="1349"/>
      <c r="EI207" s="1349"/>
      <c r="EJ207" s="1349"/>
      <c r="EK207" s="1349"/>
      <c r="EL207" s="1349"/>
      <c r="EM207" s="1349"/>
      <c r="EN207" s="1349"/>
      <c r="EO207" s="1349"/>
      <c r="EP207" s="1349"/>
      <c r="EQ207" s="1349"/>
      <c r="ER207" s="1349"/>
      <c r="ES207" s="1349"/>
      <c r="ET207" s="1349"/>
      <c r="EU207" s="1349"/>
      <c r="EV207" s="1349"/>
      <c r="EW207" s="1349"/>
      <c r="EX207" s="1349"/>
      <c r="EY207" s="1349"/>
      <c r="EZ207" s="1349"/>
      <c r="FA207" s="1349"/>
      <c r="FB207" s="1349"/>
      <c r="FC207" s="1349"/>
      <c r="FD207" s="1349"/>
      <c r="FE207" s="1349"/>
      <c r="FF207" s="1349"/>
      <c r="FG207" s="1349"/>
      <c r="FH207" s="1349"/>
      <c r="FI207" s="1349"/>
      <c r="FJ207" s="1349"/>
      <c r="FK207" s="1349"/>
      <c r="FL207" s="1349"/>
      <c r="FM207" s="1349"/>
      <c r="FN207" s="1349"/>
      <c r="FO207" s="1349"/>
      <c r="FP207" s="1349"/>
      <c r="FQ207" s="1349"/>
      <c r="FR207" s="1349"/>
      <c r="FS207" s="1349"/>
      <c r="FT207" s="1349"/>
    </row>
    <row r="208" spans="1:201" ht="6.75" customHeight="1" thickBot="1">
      <c r="A208" s="2564"/>
      <c r="B208" s="2564"/>
      <c r="C208" s="2564"/>
      <c r="D208" s="2564"/>
      <c r="E208" s="2564"/>
      <c r="F208" s="2564"/>
      <c r="G208" s="2564"/>
      <c r="H208" s="2564"/>
      <c r="I208" s="2564"/>
      <c r="J208" s="2564"/>
      <c r="K208" s="2564"/>
      <c r="L208" s="2564"/>
      <c r="M208" s="2564"/>
      <c r="N208" s="2564"/>
      <c r="O208" s="2564"/>
      <c r="P208" s="2564"/>
      <c r="Q208" s="2564"/>
      <c r="R208" s="2564"/>
      <c r="S208" s="2566"/>
      <c r="T208" s="2570"/>
      <c r="U208" s="2566"/>
      <c r="V208" s="2566"/>
      <c r="W208" s="3149"/>
      <c r="X208" s="3149"/>
      <c r="Y208" s="3149"/>
      <c r="Z208" s="3149"/>
      <c r="AA208" s="3149"/>
      <c r="AB208" s="3149"/>
      <c r="AC208" s="3149"/>
      <c r="AD208" s="3149"/>
      <c r="AE208" s="3149"/>
      <c r="AF208" s="3149"/>
      <c r="AG208" s="3149"/>
      <c r="AH208" s="3149"/>
      <c r="AI208" s="2566"/>
      <c r="AJ208" s="2624"/>
      <c r="AK208" s="2570"/>
      <c r="AL208" s="2566"/>
      <c r="AM208" s="2566"/>
      <c r="AN208" s="2606"/>
      <c r="AO208" s="2606"/>
      <c r="AP208" s="2606"/>
      <c r="AQ208" s="2606"/>
      <c r="AR208" s="2606"/>
      <c r="AS208" s="2606"/>
      <c r="AT208" s="2606"/>
      <c r="AU208" s="2606"/>
      <c r="AV208" s="2606"/>
      <c r="AW208" s="2606"/>
      <c r="AX208" s="2567"/>
      <c r="AY208" s="2566"/>
      <c r="AZ208" s="2566"/>
      <c r="BA208" s="2566"/>
      <c r="BB208" s="2566"/>
      <c r="BC208" s="2566"/>
      <c r="BD208" s="3137"/>
      <c r="BE208" s="3137"/>
      <c r="BF208" s="3137"/>
      <c r="BG208" s="3137"/>
      <c r="BH208" s="3137"/>
      <c r="BI208" s="3137"/>
      <c r="BJ208" s="3137"/>
      <c r="BK208" s="3137"/>
      <c r="BL208" s="3137"/>
      <c r="BM208" s="3137"/>
      <c r="BN208" s="3137"/>
      <c r="BO208" s="3137"/>
      <c r="BP208" s="3137"/>
      <c r="BQ208" s="3137"/>
      <c r="BR208" s="2606"/>
      <c r="BS208" s="3137"/>
      <c r="BT208" s="3137"/>
      <c r="BU208" s="3137"/>
      <c r="BV208" s="3137"/>
      <c r="BW208" s="3137"/>
      <c r="BX208" s="3137"/>
      <c r="BY208" s="3137"/>
      <c r="BZ208" s="3137"/>
      <c r="CA208" s="3137"/>
      <c r="CB208" s="3137"/>
      <c r="CC208" s="3137"/>
      <c r="CD208" s="3137"/>
      <c r="CE208" s="3137"/>
      <c r="CF208" s="2564"/>
      <c r="CG208" s="2564"/>
      <c r="CH208" s="2564"/>
      <c r="CI208" s="2564"/>
      <c r="CJ208" s="2564"/>
      <c r="CK208" s="2564"/>
      <c r="CL208" s="2564"/>
      <c r="CM208" s="2564"/>
      <c r="CN208" s="2564"/>
      <c r="CO208" s="2645"/>
      <c r="CP208" s="2645"/>
      <c r="CQ208" s="2564"/>
      <c r="CR208" s="2564"/>
      <c r="CS208" s="2564"/>
      <c r="CT208" s="2564"/>
      <c r="CU208" s="2564"/>
      <c r="CV208" s="2564"/>
      <c r="CW208" s="2564"/>
      <c r="CX208" s="2564"/>
      <c r="CY208" s="2564"/>
      <c r="CZ208" s="2564"/>
      <c r="DA208" s="2645"/>
      <c r="DB208" s="2645"/>
      <c r="DC208" s="2567"/>
      <c r="DD208" s="2567"/>
      <c r="DE208" s="2567"/>
      <c r="DF208" s="1350"/>
      <c r="DG208" s="1350"/>
      <c r="DH208" s="1350"/>
      <c r="DI208" s="1350"/>
      <c r="DJ208" s="1350"/>
      <c r="DK208" s="1350"/>
      <c r="DL208" s="1350"/>
      <c r="DM208" s="1350"/>
      <c r="DN208" s="1350"/>
      <c r="DO208" s="1350"/>
      <c r="DP208" s="1350"/>
      <c r="DQ208" s="1350"/>
      <c r="DR208" s="1350"/>
      <c r="DS208" s="1350"/>
      <c r="DT208" s="1350"/>
      <c r="DU208" s="1350"/>
      <c r="DV208" s="1350"/>
      <c r="DW208" s="1350"/>
      <c r="DX208" s="1349"/>
      <c r="DY208" s="1349"/>
      <c r="DZ208" s="1349"/>
      <c r="EA208" s="1349"/>
      <c r="EB208" s="1349"/>
      <c r="EC208" s="1349"/>
      <c r="ED208" s="1349"/>
      <c r="EE208" s="1349"/>
      <c r="EF208" s="1349"/>
      <c r="EG208" s="1349"/>
      <c r="EH208" s="1349"/>
      <c r="EI208" s="1349"/>
      <c r="EJ208" s="1349"/>
      <c r="EK208" s="1349"/>
      <c r="EL208" s="1349"/>
      <c r="EM208" s="1349"/>
      <c r="EN208" s="1349"/>
      <c r="EO208" s="1349"/>
      <c r="EP208" s="1349"/>
      <c r="EQ208" s="1349"/>
      <c r="ER208" s="1349"/>
      <c r="ES208" s="1349"/>
      <c r="ET208" s="1349"/>
      <c r="EU208" s="1349"/>
      <c r="EV208" s="1349"/>
      <c r="EW208" s="1349"/>
      <c r="EX208" s="1349"/>
      <c r="EY208" s="1349"/>
      <c r="EZ208" s="1349"/>
      <c r="FA208" s="1349"/>
      <c r="FB208" s="1349"/>
      <c r="FC208" s="1349"/>
      <c r="FD208" s="1349"/>
      <c r="FE208" s="1349"/>
      <c r="FF208" s="1349"/>
      <c r="FG208" s="1349"/>
      <c r="FH208" s="1349"/>
      <c r="FI208" s="1349"/>
      <c r="FJ208" s="1349"/>
      <c r="FK208" s="1349"/>
      <c r="FL208" s="1349"/>
      <c r="FM208" s="1349"/>
      <c r="FN208" s="1349"/>
      <c r="FO208" s="1349"/>
      <c r="FP208" s="1349"/>
      <c r="FQ208" s="1349"/>
      <c r="FR208" s="1349"/>
      <c r="FS208" s="1349"/>
      <c r="FT208" s="1349"/>
    </row>
    <row r="209" spans="1:201" ht="6.75" customHeight="1" thickTop="1">
      <c r="A209" s="2564"/>
      <c r="B209" s="2564"/>
      <c r="C209" s="2564"/>
      <c r="D209" s="2564"/>
      <c r="E209" s="2564"/>
      <c r="F209" s="2564"/>
      <c r="G209" s="2564"/>
      <c r="H209" s="2564"/>
      <c r="I209" s="2564"/>
      <c r="J209" s="2564"/>
      <c r="K209" s="2564"/>
      <c r="L209" s="2564"/>
      <c r="M209" s="2564"/>
      <c r="N209" s="2564"/>
      <c r="O209" s="2564"/>
      <c r="P209" s="2564"/>
      <c r="Q209" s="2564"/>
      <c r="R209" s="2564"/>
      <c r="S209" s="2566"/>
      <c r="T209" s="2570"/>
      <c r="U209" s="2566"/>
      <c r="V209" s="2566"/>
      <c r="W209" s="3149"/>
      <c r="X209" s="3149"/>
      <c r="Y209" s="3149"/>
      <c r="Z209" s="3149"/>
      <c r="AA209" s="3149"/>
      <c r="AB209" s="3149"/>
      <c r="AC209" s="3149"/>
      <c r="AD209" s="3149"/>
      <c r="AE209" s="3149"/>
      <c r="AF209" s="3149"/>
      <c r="AG209" s="3149"/>
      <c r="AH209" s="3149"/>
      <c r="AI209" s="2634"/>
      <c r="AJ209" s="2566"/>
      <c r="AK209" s="2570"/>
      <c r="AL209" s="2566"/>
      <c r="AM209" s="2566"/>
      <c r="AN209" s="2606"/>
      <c r="AO209" s="2606"/>
      <c r="AP209" s="2606"/>
      <c r="AQ209" s="2606"/>
      <c r="AR209" s="2606"/>
      <c r="AS209" s="2606"/>
      <c r="AT209" s="2606"/>
      <c r="AU209" s="2606"/>
      <c r="AV209" s="2606"/>
      <c r="AW209" s="2606"/>
      <c r="AX209" s="2567"/>
      <c r="AY209" s="2566"/>
      <c r="AZ209" s="2566"/>
      <c r="BA209" s="2566"/>
      <c r="BB209" s="2566"/>
      <c r="BC209" s="2566"/>
      <c r="BD209" s="2651"/>
      <c r="BE209" s="2651"/>
      <c r="BF209" s="2651"/>
      <c r="BG209" s="2651"/>
      <c r="BH209" s="2651"/>
      <c r="BI209" s="2651"/>
      <c r="BJ209" s="2651"/>
      <c r="BK209" s="2651"/>
      <c r="BL209" s="2651"/>
      <c r="BM209" s="2651"/>
      <c r="BN209" s="2651"/>
      <c r="BO209" s="2651"/>
      <c r="BP209" s="2651"/>
      <c r="BQ209" s="2606"/>
      <c r="BR209" s="2606"/>
      <c r="BS209" s="2646"/>
      <c r="BT209" s="2646"/>
      <c r="BU209" s="2646"/>
      <c r="BV209" s="2646"/>
      <c r="BW209" s="2646"/>
      <c r="BX209" s="2646"/>
      <c r="BY209" s="2646"/>
      <c r="BZ209" s="2646"/>
      <c r="CA209" s="2647"/>
      <c r="CB209" s="2647"/>
      <c r="CC209" s="2647"/>
      <c r="CD209" s="2647"/>
      <c r="CE209" s="2647"/>
      <c r="CF209" s="2645"/>
      <c r="CG209" s="2645"/>
      <c r="CH209" s="2645"/>
      <c r="CI209" s="2645"/>
      <c r="CJ209" s="2645"/>
      <c r="CK209" s="2645"/>
      <c r="CL209" s="2564"/>
      <c r="CM209" s="2564"/>
      <c r="CN209" s="2564"/>
      <c r="CO209" s="2564"/>
      <c r="CP209" s="2564"/>
      <c r="CQ209" s="2564"/>
      <c r="CR209" s="2564"/>
      <c r="CS209" s="2564"/>
      <c r="CT209" s="2564"/>
      <c r="CU209" s="2564"/>
      <c r="CV209" s="2564"/>
      <c r="CW209" s="2564"/>
      <c r="CX209" s="2564"/>
      <c r="CY209" s="2564"/>
      <c r="CZ209" s="2564"/>
      <c r="DA209" s="2645"/>
      <c r="DB209" s="2645"/>
      <c r="DC209" s="2567"/>
      <c r="DD209" s="2567"/>
      <c r="DE209" s="2567"/>
      <c r="DF209" s="1350"/>
      <c r="DG209" s="1350"/>
      <c r="DH209" s="1350"/>
      <c r="DI209" s="1350"/>
      <c r="DJ209" s="1350"/>
      <c r="DK209" s="1350"/>
      <c r="DL209" s="1350"/>
      <c r="DM209" s="1350"/>
      <c r="DN209" s="1350"/>
      <c r="DO209" s="1350"/>
      <c r="DP209" s="1350"/>
      <c r="DQ209" s="1350"/>
      <c r="DR209" s="1350"/>
      <c r="DS209" s="1350"/>
      <c r="DT209" s="1350"/>
      <c r="DU209" s="1350"/>
      <c r="DV209" s="1350"/>
      <c r="DW209" s="1350"/>
      <c r="DX209" s="1349"/>
      <c r="DY209" s="1349"/>
      <c r="DZ209" s="1349"/>
      <c r="EA209" s="1349"/>
      <c r="EB209" s="1349"/>
      <c r="EC209" s="1349"/>
      <c r="ED209" s="1349"/>
      <c r="EE209" s="1349"/>
      <c r="EF209" s="1349"/>
      <c r="EG209" s="1349"/>
      <c r="EH209" s="1349"/>
      <c r="EI209" s="1349"/>
      <c r="EJ209" s="1349"/>
      <c r="EK209" s="1349"/>
      <c r="EL209" s="1349"/>
      <c r="EM209" s="1349"/>
      <c r="EN209" s="1349"/>
      <c r="EO209" s="1349"/>
      <c r="EP209" s="1349"/>
      <c r="EQ209" s="1349"/>
      <c r="ER209" s="1349"/>
      <c r="ES209" s="1349"/>
      <c r="ET209" s="1349"/>
      <c r="EU209" s="1349"/>
      <c r="EV209" s="1349"/>
      <c r="EW209" s="1349"/>
      <c r="EX209" s="1349"/>
      <c r="EY209" s="1349"/>
      <c r="EZ209" s="1349"/>
      <c r="FA209" s="1349"/>
      <c r="FB209" s="1349"/>
      <c r="FC209" s="1349"/>
      <c r="FD209" s="1349"/>
      <c r="FE209" s="1349"/>
      <c r="FF209" s="1349"/>
      <c r="FG209" s="1349"/>
      <c r="FH209" s="1349"/>
      <c r="FI209" s="1349"/>
      <c r="FJ209" s="1349"/>
      <c r="FK209" s="1349"/>
      <c r="FL209" s="1349"/>
      <c r="FM209" s="1349"/>
      <c r="FN209" s="1349"/>
      <c r="FO209" s="1349"/>
      <c r="FP209" s="1349"/>
      <c r="FQ209" s="1349"/>
      <c r="FR209" s="1349"/>
      <c r="FS209" s="1349"/>
      <c r="FT209" s="1349"/>
    </row>
    <row r="210" spans="1:201" ht="6.75" customHeight="1">
      <c r="A210" s="2564"/>
      <c r="B210" s="2564"/>
      <c r="C210" s="2564"/>
      <c r="D210" s="2564"/>
      <c r="E210" s="2564"/>
      <c r="F210" s="2564"/>
      <c r="G210" s="2564"/>
      <c r="H210" s="2564"/>
      <c r="I210" s="2564"/>
      <c r="J210" s="2564"/>
      <c r="K210" s="2564"/>
      <c r="L210" s="2564"/>
      <c r="M210" s="2564"/>
      <c r="N210" s="2564"/>
      <c r="O210" s="2564"/>
      <c r="P210" s="2564"/>
      <c r="Q210" s="2564"/>
      <c r="R210" s="2564"/>
      <c r="S210" s="2566"/>
      <c r="T210" s="2570"/>
      <c r="U210" s="2566"/>
      <c r="V210" s="2566"/>
      <c r="W210" s="3149"/>
      <c r="X210" s="3149"/>
      <c r="Y210" s="3149"/>
      <c r="Z210" s="3149"/>
      <c r="AA210" s="3149"/>
      <c r="AB210" s="3149"/>
      <c r="AC210" s="3149"/>
      <c r="AD210" s="3149"/>
      <c r="AE210" s="3149"/>
      <c r="AF210" s="3149"/>
      <c r="AG210" s="3149"/>
      <c r="AH210" s="3149"/>
      <c r="AI210" s="2634"/>
      <c r="AJ210" s="2566"/>
      <c r="AK210" s="2570"/>
      <c r="AL210" s="2566"/>
      <c r="AM210" s="2566"/>
      <c r="AN210" s="3129" t="s">
        <v>229</v>
      </c>
      <c r="AO210" s="3129"/>
      <c r="AP210" s="3129"/>
      <c r="AQ210" s="3129"/>
      <c r="AR210" s="3129"/>
      <c r="AS210" s="3129"/>
      <c r="AT210" s="3129"/>
      <c r="AU210" s="3129"/>
      <c r="AV210" s="3129"/>
      <c r="AW210" s="3129"/>
      <c r="AX210" s="3129"/>
      <c r="AY210" s="3129"/>
      <c r="AZ210" s="3129"/>
      <c r="BA210" s="3129"/>
      <c r="BB210" s="3129"/>
      <c r="BC210" s="2606"/>
      <c r="BD210" s="2606"/>
      <c r="BE210" s="2606"/>
      <c r="BF210" s="2606"/>
      <c r="BG210" s="2606"/>
      <c r="BH210" s="2606"/>
      <c r="BI210" s="2606"/>
      <c r="BJ210" s="2606"/>
      <c r="BK210" s="2606"/>
      <c r="BL210" s="2606"/>
      <c r="BM210" s="2606"/>
      <c r="BN210" s="2606"/>
      <c r="BO210" s="2645"/>
      <c r="BP210" s="2606"/>
      <c r="BQ210" s="2606"/>
      <c r="BR210" s="2606"/>
      <c r="BS210" s="2564"/>
      <c r="BT210" s="2564"/>
      <c r="BU210" s="2564"/>
      <c r="BV210" s="2564"/>
      <c r="BW210" s="2564"/>
      <c r="BX210" s="2564"/>
      <c r="BY210" s="2564"/>
      <c r="BZ210" s="2564"/>
      <c r="CA210" s="2564"/>
      <c r="CB210" s="2564"/>
      <c r="CC210" s="2564"/>
      <c r="CD210" s="2564"/>
      <c r="CE210" s="2564"/>
      <c r="CF210" s="2645"/>
      <c r="CG210" s="2645"/>
      <c r="CH210" s="2645"/>
      <c r="CI210" s="2645"/>
      <c r="CJ210" s="2645"/>
      <c r="CK210" s="2645"/>
      <c r="CL210" s="2564"/>
      <c r="CM210" s="2564"/>
      <c r="CN210" s="2564"/>
      <c r="CO210" s="2564"/>
      <c r="CP210" s="2564"/>
      <c r="CQ210" s="2564"/>
      <c r="CR210" s="2564"/>
      <c r="CS210" s="2564"/>
      <c r="CT210" s="2564"/>
      <c r="CU210" s="2564"/>
      <c r="CV210" s="2564"/>
      <c r="CW210" s="2645"/>
      <c r="CX210" s="2645"/>
      <c r="CY210" s="2645"/>
      <c r="CZ210" s="2645"/>
      <c r="DA210" s="2645"/>
      <c r="DB210" s="2645"/>
      <c r="DC210" s="2567"/>
      <c r="DD210" s="2567"/>
      <c r="DE210" s="2567"/>
      <c r="DF210" s="1350"/>
      <c r="DG210" s="1350"/>
      <c r="DH210" s="1350"/>
      <c r="DI210" s="1350"/>
      <c r="DJ210" s="1350"/>
      <c r="DK210" s="1350"/>
      <c r="DL210" s="1350"/>
      <c r="DM210" s="1350"/>
      <c r="DN210" s="1350"/>
      <c r="DO210" s="1350"/>
      <c r="DP210" s="1350"/>
      <c r="DQ210" s="1350"/>
      <c r="DR210" s="1350"/>
      <c r="DS210" s="1350"/>
      <c r="DT210" s="1350"/>
      <c r="DU210" s="1350"/>
      <c r="DV210" s="1350"/>
      <c r="DW210" s="1350"/>
      <c r="DX210" s="1349"/>
      <c r="DY210" s="1349"/>
      <c r="DZ210" s="1349"/>
      <c r="EA210" s="1349"/>
      <c r="EB210" s="1349"/>
      <c r="EC210" s="1349"/>
      <c r="ED210" s="1349"/>
      <c r="EE210" s="1349"/>
      <c r="EF210" s="1349"/>
      <c r="EG210" s="1349"/>
      <c r="EH210" s="1349"/>
      <c r="EI210" s="1349"/>
      <c r="EJ210" s="1349"/>
      <c r="EK210" s="1349"/>
      <c r="EL210" s="1349"/>
      <c r="EM210" s="1349"/>
      <c r="EN210" s="1349"/>
      <c r="EO210" s="1349"/>
      <c r="EP210" s="1349"/>
      <c r="EQ210" s="1349"/>
      <c r="ER210" s="1349"/>
      <c r="ES210" s="1349"/>
      <c r="ET210" s="1349"/>
      <c r="EU210" s="1349"/>
      <c r="EV210" s="1349"/>
      <c r="EW210" s="1349"/>
      <c r="EX210" s="1349"/>
      <c r="EY210" s="1349"/>
      <c r="EZ210" s="1349"/>
      <c r="FA210" s="1349"/>
      <c r="FB210" s="1349"/>
      <c r="FC210" s="1349"/>
      <c r="FD210" s="1349"/>
      <c r="FE210" s="1349"/>
      <c r="FF210" s="1349"/>
      <c r="FG210" s="1349"/>
      <c r="FH210" s="1349"/>
      <c r="FI210" s="1349"/>
      <c r="FJ210" s="1349"/>
      <c r="FK210" s="1349"/>
      <c r="FL210" s="1349"/>
      <c r="FM210" s="1349"/>
      <c r="FN210" s="1349"/>
      <c r="FO210" s="1349"/>
      <c r="FP210" s="1349"/>
      <c r="FQ210" s="1349"/>
      <c r="FR210" s="1349"/>
      <c r="FS210" s="1349"/>
      <c r="FT210" s="1349"/>
    </row>
    <row r="211" spans="1:201" ht="6.75" customHeight="1">
      <c r="A211" s="2564"/>
      <c r="B211" s="2564"/>
      <c r="C211" s="2564"/>
      <c r="D211" s="2564"/>
      <c r="E211" s="2564"/>
      <c r="F211" s="2564"/>
      <c r="G211" s="2564"/>
      <c r="H211" s="2564"/>
      <c r="I211" s="2564"/>
      <c r="J211" s="2564"/>
      <c r="K211" s="2564"/>
      <c r="L211" s="2564"/>
      <c r="M211" s="2564"/>
      <c r="N211" s="2564"/>
      <c r="O211" s="2564"/>
      <c r="P211" s="2564"/>
      <c r="Q211" s="2564"/>
      <c r="R211" s="2564"/>
      <c r="S211" s="2566"/>
      <c r="T211" s="2570"/>
      <c r="U211" s="2566"/>
      <c r="V211" s="2566"/>
      <c r="W211" s="2652"/>
      <c r="X211" s="2652"/>
      <c r="Y211" s="2652"/>
      <c r="Z211" s="2652"/>
      <c r="AA211" s="2652"/>
      <c r="AB211" s="2652"/>
      <c r="AC211" s="2652"/>
      <c r="AD211" s="2652"/>
      <c r="AE211" s="2652"/>
      <c r="AF211" s="2652"/>
      <c r="AG211" s="2652"/>
      <c r="AH211" s="2652"/>
      <c r="AI211" s="2634"/>
      <c r="AJ211" s="2566"/>
      <c r="AK211" s="2570"/>
      <c r="AL211" s="2566"/>
      <c r="AM211" s="2566"/>
      <c r="AN211" s="3129"/>
      <c r="AO211" s="3129"/>
      <c r="AP211" s="3129"/>
      <c r="AQ211" s="3129"/>
      <c r="AR211" s="3129"/>
      <c r="AS211" s="3129"/>
      <c r="AT211" s="3129"/>
      <c r="AU211" s="3129"/>
      <c r="AV211" s="3129"/>
      <c r="AW211" s="3129"/>
      <c r="AX211" s="3129"/>
      <c r="AY211" s="3129"/>
      <c r="AZ211" s="3129"/>
      <c r="BA211" s="3129"/>
      <c r="BB211" s="3129"/>
      <c r="BC211" s="2606"/>
      <c r="BD211" s="2606"/>
      <c r="BE211" s="2606"/>
      <c r="BF211" s="2606"/>
      <c r="BG211" s="2606"/>
      <c r="BH211" s="2606"/>
      <c r="BI211" s="2606"/>
      <c r="BJ211" s="2606"/>
      <c r="BK211" s="2606"/>
      <c r="BL211" s="2606"/>
      <c r="BM211" s="2606"/>
      <c r="BN211" s="2606"/>
      <c r="BO211" s="2645"/>
      <c r="BP211" s="2606"/>
      <c r="BQ211" s="2606"/>
      <c r="BR211" s="2606"/>
      <c r="BS211" s="2564"/>
      <c r="BT211" s="2564"/>
      <c r="BU211" s="2564"/>
      <c r="BV211" s="2564"/>
      <c r="BW211" s="2564"/>
      <c r="BX211" s="2564"/>
      <c r="BY211" s="2564"/>
      <c r="BZ211" s="2564"/>
      <c r="CA211" s="2564"/>
      <c r="CB211" s="2564"/>
      <c r="CC211" s="2564"/>
      <c r="CD211" s="2564"/>
      <c r="CE211" s="2564"/>
      <c r="CF211" s="2645"/>
      <c r="CG211" s="2645"/>
      <c r="CH211" s="2645"/>
      <c r="CI211" s="2645"/>
      <c r="CJ211" s="2645"/>
      <c r="CK211" s="2645"/>
      <c r="CL211" s="2564"/>
      <c r="CM211" s="2564"/>
      <c r="CN211" s="2564"/>
      <c r="CO211" s="2564"/>
      <c r="CP211" s="2564"/>
      <c r="CQ211" s="2564"/>
      <c r="CR211" s="2564"/>
      <c r="CS211" s="2564"/>
      <c r="CT211" s="2564"/>
      <c r="CU211" s="2564"/>
      <c r="CV211" s="2564"/>
      <c r="CW211" s="2645"/>
      <c r="CX211" s="2645"/>
      <c r="CY211" s="2645"/>
      <c r="CZ211" s="2645"/>
      <c r="DA211" s="2645"/>
      <c r="DB211" s="2645"/>
      <c r="DC211" s="2567"/>
      <c r="DD211" s="2567"/>
      <c r="DE211" s="2567"/>
      <c r="DF211" s="1349"/>
      <c r="DG211" s="1349"/>
      <c r="DH211" s="1349"/>
      <c r="DI211" s="1349"/>
      <c r="DJ211" s="1349"/>
      <c r="DK211" s="1349"/>
      <c r="DL211" s="1349"/>
      <c r="DM211" s="1349"/>
      <c r="DN211" s="1349"/>
      <c r="DO211" s="1349"/>
      <c r="DP211" s="1349"/>
      <c r="DQ211" s="1349"/>
      <c r="DR211" s="1349"/>
      <c r="DS211" s="1349"/>
      <c r="DT211" s="1349"/>
      <c r="DU211" s="1349"/>
      <c r="DV211" s="1349"/>
      <c r="DW211" s="1349"/>
      <c r="DX211" s="1349"/>
      <c r="DY211" s="1349"/>
      <c r="DZ211" s="1349"/>
      <c r="EA211" s="1349"/>
      <c r="EB211" s="1349"/>
      <c r="EC211" s="1349"/>
      <c r="ED211" s="1349"/>
      <c r="EE211" s="1349"/>
      <c r="EF211" s="1349"/>
      <c r="EG211" s="1349"/>
      <c r="EH211" s="1349"/>
      <c r="EI211" s="1349"/>
      <c r="EJ211" s="1349"/>
      <c r="EK211" s="1349"/>
      <c r="EL211" s="1349"/>
      <c r="EM211" s="1349"/>
      <c r="EN211" s="1349"/>
      <c r="EO211" s="1349"/>
      <c r="EP211" s="1349"/>
      <c r="EQ211" s="1349"/>
      <c r="ER211" s="1349"/>
      <c r="ES211" s="1349"/>
      <c r="ET211" s="1349"/>
      <c r="EU211" s="1349"/>
      <c r="EV211" s="1349"/>
      <c r="EW211" s="1349"/>
      <c r="EX211" s="1349"/>
      <c r="EY211" s="1349"/>
      <c r="EZ211" s="1349"/>
      <c r="FA211" s="1349"/>
      <c r="FB211" s="1349"/>
      <c r="FC211" s="1349"/>
      <c r="FD211" s="1349"/>
      <c r="FE211" s="1349"/>
      <c r="FF211" s="1349"/>
      <c r="FG211" s="1349"/>
      <c r="FH211" s="1349"/>
      <c r="FI211" s="1349"/>
      <c r="FJ211" s="1349"/>
      <c r="FK211" s="1349"/>
      <c r="FL211" s="1349"/>
      <c r="FM211" s="1349"/>
      <c r="FN211" s="1349"/>
      <c r="FO211" s="1349"/>
      <c r="FP211" s="1349"/>
      <c r="FQ211" s="1349"/>
      <c r="FR211" s="1349"/>
      <c r="FS211" s="1349"/>
      <c r="FT211" s="1349"/>
      <c r="FU211" s="1349"/>
      <c r="FV211" s="1349"/>
      <c r="FW211" s="1349"/>
      <c r="FX211" s="1349"/>
      <c r="FY211" s="1349"/>
      <c r="FZ211" s="1349"/>
      <c r="GA211" s="1349"/>
      <c r="GB211" s="1349"/>
      <c r="GC211" s="1349"/>
      <c r="GD211" s="1349"/>
      <c r="GE211" s="1349"/>
      <c r="GF211" s="1349"/>
      <c r="GG211" s="1349"/>
      <c r="GH211" s="1349"/>
      <c r="GI211" s="1349"/>
      <c r="GJ211" s="1349"/>
      <c r="GK211" s="1349"/>
      <c r="GL211" s="1349"/>
      <c r="GM211" s="1349"/>
    </row>
    <row r="212" spans="1:201" ht="6.75" customHeight="1" thickBot="1">
      <c r="A212" s="2564"/>
      <c r="B212" s="2564"/>
      <c r="C212" s="2564"/>
      <c r="D212" s="2564"/>
      <c r="E212" s="2564"/>
      <c r="F212" s="2564"/>
      <c r="G212" s="2564"/>
      <c r="H212" s="2564"/>
      <c r="I212" s="2564"/>
      <c r="J212" s="2564"/>
      <c r="K212" s="2564"/>
      <c r="L212" s="2564"/>
      <c r="M212" s="2564"/>
      <c r="N212" s="2564"/>
      <c r="O212" s="2564"/>
      <c r="P212" s="2564"/>
      <c r="Q212" s="2564"/>
      <c r="R212" s="2564"/>
      <c r="S212" s="2566"/>
      <c r="T212" s="2570"/>
      <c r="U212" s="2566"/>
      <c r="V212" s="2566"/>
      <c r="W212" s="2652"/>
      <c r="X212" s="2652"/>
      <c r="Y212" s="2652"/>
      <c r="Z212" s="2652"/>
      <c r="AA212" s="2652"/>
      <c r="AB212" s="2652"/>
      <c r="AC212" s="2652"/>
      <c r="AD212" s="2652"/>
      <c r="AE212" s="2652"/>
      <c r="AF212" s="2652"/>
      <c r="AG212" s="2652"/>
      <c r="AH212" s="2652"/>
      <c r="AI212" s="2634"/>
      <c r="AJ212" s="2566"/>
      <c r="AK212" s="2571"/>
      <c r="AL212" s="2569"/>
      <c r="AM212" s="2566"/>
      <c r="AN212" s="3130"/>
      <c r="AO212" s="3130"/>
      <c r="AP212" s="3130"/>
      <c r="AQ212" s="3130"/>
      <c r="AR212" s="3130"/>
      <c r="AS212" s="3130"/>
      <c r="AT212" s="3130"/>
      <c r="AU212" s="3130"/>
      <c r="AV212" s="3130"/>
      <c r="AW212" s="3130"/>
      <c r="AX212" s="3130"/>
      <c r="AY212" s="3130"/>
      <c r="AZ212" s="3130"/>
      <c r="BA212" s="3130"/>
      <c r="BB212" s="3130"/>
      <c r="BC212" s="2606"/>
      <c r="BD212" s="2606"/>
      <c r="BE212" s="2606"/>
      <c r="BF212" s="2606"/>
      <c r="BG212" s="2606"/>
      <c r="BH212" s="2606"/>
      <c r="BI212" s="2606"/>
      <c r="BJ212" s="2606"/>
      <c r="BK212" s="2606"/>
      <c r="BL212" s="2606"/>
      <c r="BM212" s="2606"/>
      <c r="BN212" s="2606"/>
      <c r="BO212" s="2645"/>
      <c r="BP212" s="2606"/>
      <c r="BQ212" s="2606"/>
      <c r="BR212" s="2606"/>
      <c r="BS212" s="2564"/>
      <c r="BT212" s="2564"/>
      <c r="BU212" s="2564"/>
      <c r="BV212" s="2564"/>
      <c r="BW212" s="2564"/>
      <c r="BX212" s="2564"/>
      <c r="BY212" s="2564"/>
      <c r="BZ212" s="2564"/>
      <c r="CA212" s="2564"/>
      <c r="CB212" s="2564"/>
      <c r="CC212" s="2564"/>
      <c r="CD212" s="2564"/>
      <c r="CE212" s="2564"/>
      <c r="CF212" s="2645"/>
      <c r="CG212" s="2645"/>
      <c r="CH212" s="2645"/>
      <c r="CI212" s="2645"/>
      <c r="CJ212" s="2645"/>
      <c r="CK212" s="2645"/>
      <c r="CL212" s="2645"/>
      <c r="CM212" s="2645"/>
      <c r="CN212" s="2645"/>
      <c r="CO212" s="2645"/>
      <c r="CP212" s="2645"/>
      <c r="CQ212" s="2645"/>
      <c r="CR212" s="2645"/>
      <c r="CS212" s="2645"/>
      <c r="CT212" s="2645"/>
      <c r="CU212" s="2645"/>
      <c r="CV212" s="2645"/>
      <c r="CW212" s="2645"/>
      <c r="CX212" s="2645"/>
      <c r="CY212" s="2645"/>
      <c r="CZ212" s="2645"/>
      <c r="DA212" s="2645"/>
      <c r="DB212" s="2645"/>
      <c r="DC212" s="2567"/>
      <c r="DD212" s="2567"/>
      <c r="DE212" s="2567"/>
      <c r="DF212" s="1349"/>
      <c r="DG212" s="1349"/>
      <c r="DH212" s="1349"/>
      <c r="DI212" s="1349"/>
      <c r="DJ212" s="1349"/>
      <c r="DK212" s="1349"/>
      <c r="DL212" s="1349"/>
      <c r="DM212" s="1349"/>
      <c r="DN212" s="1349"/>
      <c r="DO212" s="1349"/>
      <c r="DP212" s="1349"/>
      <c r="DQ212" s="1349"/>
      <c r="DR212" s="1349"/>
      <c r="DS212" s="1349"/>
      <c r="DT212" s="1349"/>
      <c r="DU212" s="1349"/>
      <c r="DV212" s="1349"/>
      <c r="DW212" s="1349"/>
      <c r="DX212" s="1349"/>
      <c r="DY212" s="1349"/>
      <c r="DZ212" s="1349"/>
      <c r="EA212" s="1349"/>
      <c r="EB212" s="1349"/>
      <c r="EC212" s="1349"/>
      <c r="ED212" s="1349"/>
      <c r="EE212" s="1349"/>
      <c r="EF212" s="1349"/>
      <c r="EG212" s="1349"/>
      <c r="EH212" s="1349"/>
      <c r="EI212" s="1349"/>
      <c r="EJ212" s="1349"/>
      <c r="EK212" s="1349"/>
      <c r="EL212" s="1349"/>
      <c r="EM212" s="1349"/>
      <c r="EN212" s="1349"/>
      <c r="EO212" s="1349"/>
      <c r="EP212" s="1349"/>
      <c r="EQ212" s="1349"/>
      <c r="ER212" s="1349"/>
      <c r="ES212" s="1349"/>
      <c r="ET212" s="1349"/>
      <c r="EU212" s="1349"/>
      <c r="EV212" s="1349"/>
      <c r="EW212" s="1349"/>
      <c r="EX212" s="1349"/>
      <c r="EY212" s="1349"/>
      <c r="EZ212" s="1349"/>
      <c r="FA212" s="1349"/>
      <c r="FB212" s="1349"/>
      <c r="FC212" s="1349"/>
      <c r="FD212" s="1349"/>
      <c r="FE212" s="1349"/>
      <c r="FF212" s="1349"/>
      <c r="FG212" s="1349"/>
      <c r="FH212" s="1349"/>
      <c r="FI212" s="1349"/>
      <c r="FJ212" s="1349"/>
      <c r="FK212" s="1349"/>
      <c r="FL212" s="1349"/>
      <c r="FM212" s="1349"/>
      <c r="FN212" s="1349"/>
      <c r="FO212" s="1349"/>
      <c r="FP212" s="1349"/>
      <c r="FQ212" s="1349"/>
      <c r="FR212" s="1349"/>
      <c r="FS212" s="1349"/>
      <c r="FT212" s="1349"/>
      <c r="FU212" s="1349"/>
      <c r="FV212" s="1349"/>
      <c r="FW212" s="1349"/>
      <c r="FX212" s="1349"/>
      <c r="FY212" s="1349"/>
      <c r="FZ212" s="1349"/>
      <c r="GA212" s="1349"/>
      <c r="GB212" s="1349"/>
      <c r="GC212" s="1349"/>
      <c r="GD212" s="1349"/>
      <c r="GE212" s="1349"/>
      <c r="GF212" s="1349"/>
      <c r="GG212" s="1349"/>
      <c r="GH212" s="1349"/>
      <c r="GI212" s="1349"/>
      <c r="GJ212" s="1349"/>
      <c r="GK212" s="1349"/>
      <c r="GL212" s="1349"/>
      <c r="GM212" s="1349"/>
    </row>
    <row r="213" spans="1:201" ht="6.75" customHeight="1" thickTop="1">
      <c r="A213" s="2564"/>
      <c r="B213" s="2564"/>
      <c r="C213" s="2564"/>
      <c r="D213" s="2564"/>
      <c r="E213" s="2564"/>
      <c r="F213" s="2564"/>
      <c r="G213" s="2564"/>
      <c r="H213" s="2564"/>
      <c r="I213" s="2564"/>
      <c r="J213" s="2564"/>
      <c r="K213" s="2564"/>
      <c r="L213" s="2564"/>
      <c r="M213" s="2564"/>
      <c r="N213" s="2564"/>
      <c r="O213" s="2564"/>
      <c r="P213" s="2564"/>
      <c r="Q213" s="2564"/>
      <c r="R213" s="2564"/>
      <c r="S213" s="2566"/>
      <c r="T213" s="2570"/>
      <c r="U213" s="2566"/>
      <c r="V213" s="2566"/>
      <c r="W213" s="2652"/>
      <c r="X213" s="2652"/>
      <c r="Y213" s="2652"/>
      <c r="Z213" s="2652"/>
      <c r="AA213" s="2652"/>
      <c r="AB213" s="2652"/>
      <c r="AC213" s="2652"/>
      <c r="AD213" s="2652"/>
      <c r="AE213" s="2652"/>
      <c r="AF213" s="2652"/>
      <c r="AG213" s="2652"/>
      <c r="AH213" s="2652"/>
      <c r="AI213" s="2634"/>
      <c r="AJ213" s="2566"/>
      <c r="AK213" s="2570"/>
      <c r="AL213" s="2566"/>
      <c r="AM213" s="2566"/>
      <c r="AN213" s="2648"/>
      <c r="AO213" s="2648"/>
      <c r="AP213" s="2648"/>
      <c r="AQ213" s="2648"/>
      <c r="AR213" s="2648"/>
      <c r="AS213" s="2648"/>
      <c r="AT213" s="2648"/>
      <c r="AU213" s="2648"/>
      <c r="AV213" s="2648"/>
      <c r="AW213" s="2648"/>
      <c r="AX213" s="2648"/>
      <c r="AY213" s="2648"/>
      <c r="AZ213" s="2648"/>
      <c r="BA213" s="2648"/>
      <c r="BB213" s="2648"/>
      <c r="BC213" s="2648"/>
      <c r="BD213" s="2648"/>
      <c r="BE213" s="2648"/>
      <c r="BF213" s="2648"/>
      <c r="BG213" s="2606"/>
      <c r="BH213" s="2606"/>
      <c r="BI213" s="2606"/>
      <c r="BJ213" s="2606"/>
      <c r="BK213" s="2606"/>
      <c r="BL213" s="2606"/>
      <c r="BM213" s="2606"/>
      <c r="BN213" s="2606"/>
      <c r="BO213" s="2645"/>
      <c r="BP213" s="2606"/>
      <c r="BQ213" s="2606"/>
      <c r="BR213" s="2606"/>
      <c r="BS213" s="2606"/>
      <c r="BT213" s="2606"/>
      <c r="BU213" s="2606"/>
      <c r="BV213" s="2606"/>
      <c r="BW213" s="2606"/>
      <c r="BX213" s="2606"/>
      <c r="BY213" s="2606"/>
      <c r="BZ213" s="2606"/>
      <c r="CA213" s="2645"/>
      <c r="CB213" s="2645"/>
      <c r="CC213" s="2645"/>
      <c r="CD213" s="2645"/>
      <c r="CE213" s="2645"/>
      <c r="CF213" s="2645"/>
      <c r="CG213" s="2645"/>
      <c r="CH213" s="2645"/>
      <c r="CI213" s="2645"/>
      <c r="CJ213" s="2645"/>
      <c r="CK213" s="2645"/>
      <c r="CL213" s="2645"/>
      <c r="CM213" s="2645"/>
      <c r="CN213" s="2645"/>
      <c r="CO213" s="2645"/>
      <c r="CP213" s="2645"/>
      <c r="CQ213" s="2645"/>
      <c r="CR213" s="2645"/>
      <c r="CS213" s="2645"/>
      <c r="CT213" s="2645"/>
      <c r="CU213" s="2645"/>
      <c r="CV213" s="2645"/>
      <c r="CW213" s="2645"/>
      <c r="CX213" s="2645"/>
      <c r="CY213" s="2645"/>
      <c r="CZ213" s="2645"/>
      <c r="DA213" s="2645"/>
      <c r="DB213" s="2645"/>
      <c r="DC213" s="2567"/>
      <c r="DD213" s="2567"/>
      <c r="DE213" s="2567"/>
      <c r="DF213" s="1349"/>
      <c r="DG213" s="1349"/>
      <c r="DH213" s="1349"/>
      <c r="DI213" s="1349"/>
      <c r="DJ213" s="1349"/>
      <c r="DK213" s="1349"/>
      <c r="DL213" s="1349"/>
      <c r="DM213" s="1349"/>
      <c r="DN213" s="1349"/>
      <c r="DO213" s="1349"/>
      <c r="DP213" s="1349"/>
      <c r="DQ213" s="1349"/>
      <c r="DR213" s="1349"/>
      <c r="DS213" s="1349"/>
      <c r="DT213" s="1349"/>
      <c r="DU213" s="1349"/>
      <c r="DV213" s="1349"/>
      <c r="DW213" s="1349"/>
      <c r="DX213" s="1349"/>
      <c r="DY213" s="1349"/>
      <c r="DZ213" s="1349"/>
      <c r="EA213" s="1349"/>
      <c r="EB213" s="1349"/>
      <c r="EC213" s="1349"/>
      <c r="ED213" s="1349"/>
      <c r="EE213" s="1349"/>
      <c r="EF213" s="1349"/>
      <c r="EG213" s="1349"/>
      <c r="EH213" s="1349"/>
      <c r="EI213" s="1349"/>
      <c r="EJ213" s="1349"/>
      <c r="EK213" s="1349"/>
      <c r="EL213" s="1349"/>
      <c r="EM213" s="1349"/>
      <c r="EN213" s="1349"/>
      <c r="EO213" s="1349"/>
      <c r="EP213" s="1349"/>
      <c r="EQ213" s="1349"/>
      <c r="ER213" s="1349"/>
      <c r="ES213" s="1349"/>
      <c r="ET213" s="1349"/>
      <c r="EU213" s="1349"/>
      <c r="EV213" s="1349"/>
      <c r="EW213" s="1349"/>
      <c r="EX213" s="1349"/>
      <c r="EY213" s="1349"/>
      <c r="EZ213" s="1349"/>
      <c r="FA213" s="1349"/>
      <c r="FB213" s="1349"/>
      <c r="FC213" s="1349"/>
      <c r="FD213" s="1349"/>
      <c r="FE213" s="1349"/>
      <c r="FF213" s="1349"/>
      <c r="FG213" s="1349"/>
      <c r="FH213" s="1349"/>
      <c r="FI213" s="1349"/>
      <c r="FJ213" s="1349"/>
      <c r="FK213" s="1349"/>
      <c r="FL213" s="1349"/>
      <c r="FM213" s="1349"/>
      <c r="FN213" s="1349"/>
      <c r="FO213" s="1349"/>
      <c r="FP213" s="1349"/>
      <c r="FQ213" s="1349"/>
      <c r="FR213" s="1349"/>
      <c r="FS213" s="1349"/>
      <c r="FT213" s="1349"/>
      <c r="FU213" s="1349"/>
      <c r="FV213" s="1349"/>
      <c r="FW213" s="1349"/>
      <c r="FX213" s="1349"/>
      <c r="FY213" s="1349"/>
      <c r="FZ213" s="1349"/>
      <c r="GA213" s="1349"/>
      <c r="GB213" s="1349"/>
      <c r="GC213" s="1349"/>
      <c r="GD213" s="1349"/>
      <c r="GE213" s="1349"/>
      <c r="GF213" s="1349"/>
      <c r="GG213" s="1349"/>
      <c r="GH213" s="1349"/>
      <c r="GI213" s="1349"/>
      <c r="GJ213" s="1349"/>
      <c r="GK213" s="1349"/>
      <c r="GL213" s="1349"/>
      <c r="GM213" s="1349"/>
    </row>
    <row r="214" spans="1:201" ht="6.75" customHeight="1">
      <c r="A214" s="2564"/>
      <c r="B214" s="2564"/>
      <c r="C214" s="2564"/>
      <c r="D214" s="2564"/>
      <c r="E214" s="2564"/>
      <c r="F214" s="2564"/>
      <c r="G214" s="2564"/>
      <c r="H214" s="2564"/>
      <c r="I214" s="2564"/>
      <c r="J214" s="2564"/>
      <c r="K214" s="2564"/>
      <c r="L214" s="2564"/>
      <c r="M214" s="2564"/>
      <c r="N214" s="2564"/>
      <c r="O214" s="2564"/>
      <c r="P214" s="2564"/>
      <c r="Q214" s="2564"/>
      <c r="R214" s="2564"/>
      <c r="S214" s="2564"/>
      <c r="T214" s="2570"/>
      <c r="U214" s="2566"/>
      <c r="V214" s="2564"/>
      <c r="W214" s="2652"/>
      <c r="X214" s="2652"/>
      <c r="Y214" s="2652"/>
      <c r="Z214" s="2652"/>
      <c r="AA214" s="2652"/>
      <c r="AB214" s="2652"/>
      <c r="AC214" s="2652"/>
      <c r="AD214" s="2652"/>
      <c r="AE214" s="2652"/>
      <c r="AF214" s="2652"/>
      <c r="AG214" s="2652"/>
      <c r="AH214" s="2652"/>
      <c r="AI214" s="2634"/>
      <c r="AJ214" s="2564"/>
      <c r="AK214" s="2570"/>
      <c r="AL214" s="2566"/>
      <c r="AM214" s="2564"/>
      <c r="AN214" s="2564"/>
      <c r="AO214" s="2564"/>
      <c r="AP214" s="2564"/>
      <c r="AQ214" s="2564"/>
      <c r="AR214" s="2564"/>
      <c r="AS214" s="2564"/>
      <c r="AT214" s="2564"/>
      <c r="AU214" s="2564"/>
      <c r="AV214" s="2564"/>
      <c r="AW214" s="2564"/>
      <c r="AX214" s="2564"/>
      <c r="AY214" s="2564"/>
      <c r="AZ214" s="2564"/>
      <c r="BA214" s="2564"/>
      <c r="BB214" s="2564"/>
      <c r="BC214" s="2564"/>
      <c r="BD214" s="3129" t="s">
        <v>228</v>
      </c>
      <c r="BE214" s="3129"/>
      <c r="BF214" s="3129"/>
      <c r="BG214" s="3129"/>
      <c r="BH214" s="3129"/>
      <c r="BI214" s="3129"/>
      <c r="BJ214" s="3129"/>
      <c r="BK214" s="3129"/>
      <c r="BL214" s="3129"/>
      <c r="BM214" s="3129"/>
      <c r="BN214" s="2645"/>
      <c r="BO214" s="3137" t="s">
        <v>227</v>
      </c>
      <c r="BP214" s="3137"/>
      <c r="BQ214" s="3137"/>
      <c r="BR214" s="3137"/>
      <c r="BS214" s="3137"/>
      <c r="BT214" s="3137"/>
      <c r="BU214" s="3137"/>
      <c r="BV214" s="3137"/>
      <c r="BW214" s="3137"/>
      <c r="BX214" s="3137"/>
      <c r="BY214" s="2606"/>
      <c r="BZ214" s="3137" t="s">
        <v>4208</v>
      </c>
      <c r="CA214" s="3137"/>
      <c r="CB214" s="3137"/>
      <c r="CC214" s="3137"/>
      <c r="CD214" s="3137"/>
      <c r="CE214" s="3137"/>
      <c r="CF214" s="3137"/>
      <c r="CG214" s="3137"/>
      <c r="CH214" s="3137"/>
      <c r="CI214" s="3137"/>
      <c r="CJ214" s="3137"/>
      <c r="CK214" s="3137"/>
      <c r="CL214" s="2564"/>
      <c r="CM214" s="3137" t="s">
        <v>8365</v>
      </c>
      <c r="CN214" s="3137"/>
      <c r="CO214" s="3137"/>
      <c r="CP214" s="3137"/>
      <c r="CQ214" s="3137"/>
      <c r="CR214" s="3137"/>
      <c r="CS214" s="3137"/>
      <c r="CT214" s="3137"/>
      <c r="CU214" s="3137"/>
      <c r="CV214" s="3137"/>
      <c r="CW214" s="3137"/>
      <c r="CX214" s="3137"/>
      <c r="CY214" s="2564"/>
      <c r="CZ214" s="2564"/>
      <c r="DA214" s="2564"/>
      <c r="DB214" s="2564"/>
      <c r="DC214" s="2564"/>
      <c r="DD214" s="2606"/>
      <c r="DE214" s="2567"/>
    </row>
    <row r="215" spans="1:201" ht="6.75" customHeight="1">
      <c r="A215" s="2564"/>
      <c r="B215" s="2564"/>
      <c r="C215" s="2564"/>
      <c r="D215" s="2564"/>
      <c r="E215" s="2564"/>
      <c r="F215" s="2564"/>
      <c r="G215" s="2564"/>
      <c r="H215" s="2566"/>
      <c r="I215" s="2564"/>
      <c r="J215" s="2564"/>
      <c r="K215" s="2564"/>
      <c r="L215" s="2564"/>
      <c r="M215" s="2564"/>
      <c r="N215" s="2564"/>
      <c r="O215" s="2564"/>
      <c r="P215" s="2564"/>
      <c r="Q215" s="2564"/>
      <c r="R215" s="2564"/>
      <c r="S215" s="2564"/>
      <c r="T215" s="2570"/>
      <c r="U215" s="2566"/>
      <c r="V215" s="2564"/>
      <c r="W215" s="2652"/>
      <c r="X215" s="2652"/>
      <c r="Y215" s="2652"/>
      <c r="Z215" s="2652"/>
      <c r="AA215" s="2652"/>
      <c r="AB215" s="2652"/>
      <c r="AC215" s="2652"/>
      <c r="AD215" s="2652"/>
      <c r="AE215" s="2652"/>
      <c r="AF215" s="2652"/>
      <c r="AG215" s="2652"/>
      <c r="AH215" s="2652"/>
      <c r="AI215" s="2634"/>
      <c r="AJ215" s="2564"/>
      <c r="AK215" s="2621"/>
      <c r="AL215" s="2622"/>
      <c r="AM215" s="2564"/>
      <c r="AN215" s="3114" t="s">
        <v>226</v>
      </c>
      <c r="AO215" s="3114"/>
      <c r="AP215" s="3114"/>
      <c r="AQ215" s="3114"/>
      <c r="AR215" s="3114"/>
      <c r="AS215" s="3114"/>
      <c r="AT215" s="3114"/>
      <c r="AU215" s="3114"/>
      <c r="AV215" s="3114"/>
      <c r="AW215" s="3114"/>
      <c r="AX215" s="2567"/>
      <c r="AY215" s="2622"/>
      <c r="AZ215" s="2566"/>
      <c r="BA215" s="2566"/>
      <c r="BB215" s="2566"/>
      <c r="BC215" s="2564"/>
      <c r="BD215" s="3129"/>
      <c r="BE215" s="3129"/>
      <c r="BF215" s="3129"/>
      <c r="BG215" s="3129"/>
      <c r="BH215" s="3129"/>
      <c r="BI215" s="3129"/>
      <c r="BJ215" s="3129"/>
      <c r="BK215" s="3129"/>
      <c r="BL215" s="3129"/>
      <c r="BM215" s="3129"/>
      <c r="BN215" s="2645"/>
      <c r="BO215" s="3137"/>
      <c r="BP215" s="3137"/>
      <c r="BQ215" s="3137"/>
      <c r="BR215" s="3137"/>
      <c r="BS215" s="3137"/>
      <c r="BT215" s="3137"/>
      <c r="BU215" s="3137"/>
      <c r="BV215" s="3137"/>
      <c r="BW215" s="3137"/>
      <c r="BX215" s="3137"/>
      <c r="BY215" s="2606"/>
      <c r="BZ215" s="3137"/>
      <c r="CA215" s="3137"/>
      <c r="CB215" s="3137"/>
      <c r="CC215" s="3137"/>
      <c r="CD215" s="3137"/>
      <c r="CE215" s="3137"/>
      <c r="CF215" s="3137"/>
      <c r="CG215" s="3137"/>
      <c r="CH215" s="3137"/>
      <c r="CI215" s="3137"/>
      <c r="CJ215" s="3137"/>
      <c r="CK215" s="3137"/>
      <c r="CL215" s="2564"/>
      <c r="CM215" s="3137"/>
      <c r="CN215" s="3137"/>
      <c r="CO215" s="3137"/>
      <c r="CP215" s="3137"/>
      <c r="CQ215" s="3137"/>
      <c r="CR215" s="3137"/>
      <c r="CS215" s="3137"/>
      <c r="CT215" s="3137"/>
      <c r="CU215" s="3137"/>
      <c r="CV215" s="3137"/>
      <c r="CW215" s="3137"/>
      <c r="CX215" s="3137"/>
      <c r="CY215" s="2564"/>
      <c r="CZ215" s="2564"/>
      <c r="DA215" s="2564"/>
      <c r="DB215" s="2564"/>
      <c r="DC215" s="2564"/>
      <c r="DD215" s="2606"/>
      <c r="DE215" s="2567"/>
      <c r="DF215" s="1349"/>
      <c r="DG215" s="1349"/>
      <c r="DH215" s="1349"/>
      <c r="DI215" s="1349"/>
      <c r="DJ215" s="1349"/>
      <c r="DK215" s="1349"/>
      <c r="DL215" s="1349"/>
      <c r="DM215" s="1349"/>
    </row>
    <row r="216" spans="1:201" ht="6.75" customHeight="1" thickBot="1">
      <c r="A216" s="2564"/>
      <c r="B216" s="2564"/>
      <c r="C216" s="2564"/>
      <c r="D216" s="2564"/>
      <c r="E216" s="2564"/>
      <c r="F216" s="2564"/>
      <c r="G216" s="2564"/>
      <c r="H216" s="2566"/>
      <c r="I216" s="2564"/>
      <c r="J216" s="2564"/>
      <c r="K216" s="2564"/>
      <c r="L216" s="2564"/>
      <c r="M216" s="2564"/>
      <c r="N216" s="2564"/>
      <c r="O216" s="2564"/>
      <c r="P216" s="2564"/>
      <c r="Q216" s="2564"/>
      <c r="R216" s="2564"/>
      <c r="S216" s="2564"/>
      <c r="T216" s="2570"/>
      <c r="U216" s="2566"/>
      <c r="V216" s="2564"/>
      <c r="W216" s="2564"/>
      <c r="X216" s="2564"/>
      <c r="Y216" s="2564"/>
      <c r="Z216" s="2564"/>
      <c r="AA216" s="2564"/>
      <c r="AB216" s="2564"/>
      <c r="AC216" s="2564"/>
      <c r="AD216" s="2564"/>
      <c r="AE216" s="2564"/>
      <c r="AF216" s="2564"/>
      <c r="AG216" s="2564"/>
      <c r="AH216" s="2564"/>
      <c r="AI216" s="2634"/>
      <c r="AJ216" s="2564"/>
      <c r="AK216" s="2570"/>
      <c r="AL216" s="2566"/>
      <c r="AM216" s="2564"/>
      <c r="AN216" s="3131"/>
      <c r="AO216" s="3131"/>
      <c r="AP216" s="3131"/>
      <c r="AQ216" s="3131"/>
      <c r="AR216" s="3131"/>
      <c r="AS216" s="3131"/>
      <c r="AT216" s="3131"/>
      <c r="AU216" s="3131"/>
      <c r="AV216" s="3131"/>
      <c r="AW216" s="3131"/>
      <c r="AX216" s="2567"/>
      <c r="AY216" s="2564"/>
      <c r="AZ216" s="2569"/>
      <c r="BA216" s="2569"/>
      <c r="BB216" s="2569"/>
      <c r="BC216" s="2564"/>
      <c r="BD216" s="3129"/>
      <c r="BE216" s="3129"/>
      <c r="BF216" s="3129"/>
      <c r="BG216" s="3129"/>
      <c r="BH216" s="3129"/>
      <c r="BI216" s="3129"/>
      <c r="BJ216" s="3129"/>
      <c r="BK216" s="3129"/>
      <c r="BL216" s="3129"/>
      <c r="BM216" s="3129"/>
      <c r="BN216" s="2645"/>
      <c r="BO216" s="3137"/>
      <c r="BP216" s="3137"/>
      <c r="BQ216" s="3137"/>
      <c r="BR216" s="3137"/>
      <c r="BS216" s="3137"/>
      <c r="BT216" s="3137"/>
      <c r="BU216" s="3137"/>
      <c r="BV216" s="3137"/>
      <c r="BW216" s="3137"/>
      <c r="BX216" s="3137"/>
      <c r="BY216" s="2606"/>
      <c r="BZ216" s="3137"/>
      <c r="CA216" s="3137"/>
      <c r="CB216" s="3137"/>
      <c r="CC216" s="3137"/>
      <c r="CD216" s="3137"/>
      <c r="CE216" s="3137"/>
      <c r="CF216" s="3137"/>
      <c r="CG216" s="3137"/>
      <c r="CH216" s="3137"/>
      <c r="CI216" s="3137"/>
      <c r="CJ216" s="3137"/>
      <c r="CK216" s="3137"/>
      <c r="CL216" s="2564"/>
      <c r="CM216" s="3137"/>
      <c r="CN216" s="3137"/>
      <c r="CO216" s="3137"/>
      <c r="CP216" s="3137"/>
      <c r="CQ216" s="3137"/>
      <c r="CR216" s="3137"/>
      <c r="CS216" s="3137"/>
      <c r="CT216" s="3137"/>
      <c r="CU216" s="3137"/>
      <c r="CV216" s="3137"/>
      <c r="CW216" s="3137"/>
      <c r="CX216" s="3137"/>
      <c r="CY216" s="2606"/>
      <c r="CZ216" s="2606"/>
      <c r="DA216" s="2606"/>
      <c r="DB216" s="2606"/>
      <c r="DC216" s="2606"/>
      <c r="DD216" s="2606"/>
      <c r="DE216" s="2567"/>
      <c r="DF216" s="1349"/>
      <c r="DG216" s="1349"/>
      <c r="DH216" s="1349"/>
      <c r="DI216" s="1349"/>
      <c r="DJ216" s="1349"/>
      <c r="DK216" s="1349"/>
      <c r="DL216" s="1349"/>
      <c r="DM216" s="1349"/>
    </row>
    <row r="217" spans="1:201" ht="7.5" customHeight="1" thickTop="1">
      <c r="A217" s="2564"/>
      <c r="B217" s="2564"/>
      <c r="C217" s="2564"/>
      <c r="D217" s="2564"/>
      <c r="E217" s="2564"/>
      <c r="F217" s="2564"/>
      <c r="G217" s="2564"/>
      <c r="H217" s="2566"/>
      <c r="I217" s="2564"/>
      <c r="J217" s="2564"/>
      <c r="K217" s="2564"/>
      <c r="L217" s="2564"/>
      <c r="M217" s="2564"/>
      <c r="N217" s="2564"/>
      <c r="O217" s="2564"/>
      <c r="P217" s="2564"/>
      <c r="Q217" s="2564"/>
      <c r="R217" s="2564"/>
      <c r="S217" s="2564"/>
      <c r="T217" s="2570"/>
      <c r="U217" s="2566"/>
      <c r="V217" s="2564"/>
      <c r="W217" s="2564"/>
      <c r="X217" s="2564"/>
      <c r="Y217" s="2564"/>
      <c r="Z217" s="2564"/>
      <c r="AA217" s="2564"/>
      <c r="AB217" s="2564"/>
      <c r="AC217" s="2564"/>
      <c r="AD217" s="2564"/>
      <c r="AE217" s="2564"/>
      <c r="AF217" s="2564"/>
      <c r="AG217" s="2564"/>
      <c r="AH217" s="2564"/>
      <c r="AI217" s="2634"/>
      <c r="AJ217" s="2564"/>
      <c r="AK217" s="2570"/>
      <c r="AL217" s="2566"/>
      <c r="AM217" s="2564"/>
      <c r="AN217" s="2565"/>
      <c r="AO217" s="2565"/>
      <c r="AP217" s="2565"/>
      <c r="AQ217" s="2565"/>
      <c r="AR217" s="2565"/>
      <c r="AS217" s="2565"/>
      <c r="AT217" s="2565"/>
      <c r="AU217" s="2565"/>
      <c r="AV217" s="2565"/>
      <c r="AW217" s="2565"/>
      <c r="AX217" s="2567"/>
      <c r="AY217" s="2564"/>
      <c r="AZ217" s="2566"/>
      <c r="BA217" s="2566"/>
      <c r="BB217" s="2566"/>
      <c r="BC217" s="2564"/>
      <c r="BD217" s="2649"/>
      <c r="BE217" s="2649"/>
      <c r="BF217" s="2649"/>
      <c r="BG217" s="2649"/>
      <c r="BH217" s="2649"/>
      <c r="BI217" s="2649"/>
      <c r="BJ217" s="2649"/>
      <c r="BK217" s="2649"/>
      <c r="BL217" s="2649"/>
      <c r="BM217" s="2648"/>
      <c r="BN217" s="2645"/>
      <c r="BO217" s="2651"/>
      <c r="BP217" s="2651"/>
      <c r="BQ217" s="2651"/>
      <c r="BR217" s="2651"/>
      <c r="BS217" s="2651"/>
      <c r="BT217" s="2651"/>
      <c r="BU217" s="2651"/>
      <c r="BV217" s="2651"/>
      <c r="BW217" s="2651"/>
      <c r="BX217" s="2650"/>
      <c r="BY217" s="2606"/>
      <c r="BZ217" s="2649"/>
      <c r="CA217" s="2649"/>
      <c r="CB217" s="2649"/>
      <c r="CC217" s="2649"/>
      <c r="CD217" s="2649"/>
      <c r="CE217" s="2649"/>
      <c r="CF217" s="2649"/>
      <c r="CG217" s="2649"/>
      <c r="CH217" s="2649"/>
      <c r="CI217" s="2649"/>
      <c r="CJ217" s="2649"/>
      <c r="CK217" s="2648"/>
      <c r="CL217" s="2648"/>
      <c r="CM217" s="2649"/>
      <c r="CN217" s="2649"/>
      <c r="CO217" s="2649"/>
      <c r="CP217" s="2649"/>
      <c r="CQ217" s="2649"/>
      <c r="CR217" s="2649"/>
      <c r="CS217" s="2644"/>
      <c r="CT217" s="2644"/>
      <c r="CU217" s="2644"/>
      <c r="CV217" s="2644"/>
      <c r="CW217" s="2644"/>
      <c r="CX217" s="2567"/>
      <c r="CY217" s="2567"/>
      <c r="CZ217" s="2567"/>
      <c r="DA217" s="2567"/>
      <c r="DB217" s="2567"/>
      <c r="DC217" s="2567"/>
      <c r="DD217" s="2567"/>
      <c r="DE217" s="2567"/>
      <c r="DF217" s="1349"/>
      <c r="DG217" s="1349"/>
      <c r="DH217" s="1349"/>
      <c r="DI217" s="1349"/>
      <c r="DJ217" s="1349"/>
      <c r="DK217" s="1349"/>
      <c r="DL217" s="1349"/>
      <c r="DM217" s="1349"/>
    </row>
    <row r="218" spans="1:201" ht="7.5" customHeight="1">
      <c r="A218" s="2564"/>
      <c r="B218" s="2564"/>
      <c r="C218" s="2564"/>
      <c r="D218" s="2564"/>
      <c r="E218" s="2564"/>
      <c r="F218" s="2564"/>
      <c r="G218" s="2564"/>
      <c r="H218" s="2566"/>
      <c r="I218" s="2564"/>
      <c r="J218" s="2564"/>
      <c r="K218" s="2564"/>
      <c r="L218" s="2564"/>
      <c r="M218" s="2564"/>
      <c r="N218" s="2564"/>
      <c r="O218" s="2564"/>
      <c r="P218" s="2564"/>
      <c r="Q218" s="2564"/>
      <c r="R218" s="2564"/>
      <c r="S218" s="2564"/>
      <c r="T218" s="2570"/>
      <c r="U218" s="2566"/>
      <c r="V218" s="2564"/>
      <c r="W218" s="2653"/>
      <c r="X218" s="2653"/>
      <c r="Y218" s="2653"/>
      <c r="Z218" s="2653"/>
      <c r="AA218" s="2653"/>
      <c r="AB218" s="2653"/>
      <c r="AC218" s="2653"/>
      <c r="AD218" s="2653"/>
      <c r="AE218" s="2653"/>
      <c r="AF218" s="2653"/>
      <c r="AG218" s="2653"/>
      <c r="AH218" s="2566"/>
      <c r="AI218" s="2634"/>
      <c r="AJ218" s="2564"/>
      <c r="AK218" s="2570"/>
      <c r="AL218" s="2566"/>
      <c r="AM218" s="2564"/>
      <c r="AN218" s="2564"/>
      <c r="AO218" s="2564"/>
      <c r="AP218" s="2564"/>
      <c r="AQ218" s="2564"/>
      <c r="AR218" s="2564"/>
      <c r="AS218" s="2564"/>
      <c r="AT218" s="2564"/>
      <c r="AU218" s="2564"/>
      <c r="AV218" s="2564"/>
      <c r="AW218" s="2564"/>
      <c r="AX218" s="2564"/>
      <c r="AY218" s="2564"/>
      <c r="AZ218" s="2564"/>
      <c r="BA218" s="2566"/>
      <c r="BB218" s="2566"/>
      <c r="BC218" s="2564"/>
      <c r="BD218" s="3129" t="s">
        <v>223</v>
      </c>
      <c r="BE218" s="3129"/>
      <c r="BF218" s="3129"/>
      <c r="BG218" s="3129"/>
      <c r="BH218" s="3129"/>
      <c r="BI218" s="3129"/>
      <c r="BJ218" s="3129"/>
      <c r="BK218" s="3129"/>
      <c r="BL218" s="3129"/>
      <c r="BM218" s="3129"/>
      <c r="BN218" s="3129"/>
      <c r="BO218" s="3129"/>
      <c r="BP218" s="3129"/>
      <c r="BQ218" s="2606"/>
      <c r="BR218" s="3129" t="s">
        <v>225</v>
      </c>
      <c r="BS218" s="3129"/>
      <c r="BT218" s="3129"/>
      <c r="BU218" s="3129"/>
      <c r="BV218" s="3129"/>
      <c r="BW218" s="3129"/>
      <c r="BX218" s="3129"/>
      <c r="BY218" s="3129"/>
      <c r="BZ218" s="3129"/>
      <c r="CA218" s="3129"/>
      <c r="CB218" s="3129"/>
      <c r="CC218" s="3129"/>
      <c r="CD218" s="3129"/>
      <c r="CE218" s="3129"/>
      <c r="CF218" s="3129"/>
      <c r="CG218" s="3129"/>
      <c r="CH218" s="3129"/>
      <c r="CI218" s="3129"/>
      <c r="CJ218" s="3129"/>
      <c r="CK218" s="3129"/>
      <c r="CL218" s="3129"/>
      <c r="CM218" s="3129"/>
      <c r="CN218" s="3129"/>
      <c r="CO218" s="3129"/>
      <c r="CP218" s="3129"/>
      <c r="CQ218" s="3129"/>
      <c r="CR218" s="3129"/>
      <c r="CS218" s="3129"/>
      <c r="CT218" s="2564"/>
      <c r="CU218" s="2564"/>
      <c r="CV218" s="2564"/>
      <c r="CW218" s="2564"/>
      <c r="CX218" s="2564"/>
      <c r="CY218" s="2564"/>
      <c r="CZ218" s="2564"/>
      <c r="DA218" s="2564"/>
      <c r="DB218" s="2564"/>
      <c r="DC218" s="2567"/>
      <c r="DD218" s="2567"/>
      <c r="DE218" s="2567"/>
      <c r="DF218" s="1349"/>
      <c r="DG218" s="1349"/>
      <c r="DH218" s="1349"/>
      <c r="DI218" s="1349"/>
      <c r="DJ218" s="1349"/>
      <c r="DK218" s="1349"/>
      <c r="DL218" s="1349"/>
      <c r="DM218" s="1349"/>
    </row>
    <row r="219" spans="1:201" ht="6.75" customHeight="1">
      <c r="A219" s="2564"/>
      <c r="B219" s="2564"/>
      <c r="C219" s="2564"/>
      <c r="D219" s="2564"/>
      <c r="E219" s="2564"/>
      <c r="F219" s="2564"/>
      <c r="G219" s="2564"/>
      <c r="H219" s="2566"/>
      <c r="I219" s="2564"/>
      <c r="J219" s="2564"/>
      <c r="K219" s="2564"/>
      <c r="L219" s="2564"/>
      <c r="M219" s="2564"/>
      <c r="N219" s="2564"/>
      <c r="O219" s="2564"/>
      <c r="P219" s="2564"/>
      <c r="Q219" s="2564"/>
      <c r="R219" s="2564"/>
      <c r="S219" s="2564"/>
      <c r="T219" s="2570"/>
      <c r="U219" s="2566"/>
      <c r="V219" s="2564"/>
      <c r="W219" s="2653"/>
      <c r="X219" s="2653"/>
      <c r="Y219" s="2653"/>
      <c r="Z219" s="2653"/>
      <c r="AA219" s="2653"/>
      <c r="AB219" s="2653"/>
      <c r="AC219" s="2653"/>
      <c r="AD219" s="2653"/>
      <c r="AE219" s="2653"/>
      <c r="AF219" s="2653"/>
      <c r="AG219" s="2653"/>
      <c r="AH219" s="2566"/>
      <c r="AI219" s="2634"/>
      <c r="AJ219" s="2564"/>
      <c r="AK219" s="2621"/>
      <c r="AL219" s="2622"/>
      <c r="AM219" s="2564"/>
      <c r="AN219" s="3114" t="s">
        <v>224</v>
      </c>
      <c r="AO219" s="3114"/>
      <c r="AP219" s="3114"/>
      <c r="AQ219" s="3114"/>
      <c r="AR219" s="3114"/>
      <c r="AS219" s="3114"/>
      <c r="AT219" s="3114"/>
      <c r="AU219" s="3114"/>
      <c r="AV219" s="3114"/>
      <c r="AW219" s="3114"/>
      <c r="AX219" s="3114"/>
      <c r="AY219" s="3114"/>
      <c r="AZ219" s="3114"/>
      <c r="BA219" s="2622"/>
      <c r="BB219" s="2622"/>
      <c r="BC219" s="2564"/>
      <c r="BD219" s="3129"/>
      <c r="BE219" s="3129"/>
      <c r="BF219" s="3129"/>
      <c r="BG219" s="3129"/>
      <c r="BH219" s="3129"/>
      <c r="BI219" s="3129"/>
      <c r="BJ219" s="3129"/>
      <c r="BK219" s="3129"/>
      <c r="BL219" s="3129"/>
      <c r="BM219" s="3129"/>
      <c r="BN219" s="3129"/>
      <c r="BO219" s="3129"/>
      <c r="BP219" s="3129"/>
      <c r="BQ219" s="2606"/>
      <c r="BR219" s="3129"/>
      <c r="BS219" s="3129"/>
      <c r="BT219" s="3129"/>
      <c r="BU219" s="3129"/>
      <c r="BV219" s="3129"/>
      <c r="BW219" s="3129"/>
      <c r="BX219" s="3129"/>
      <c r="BY219" s="3129"/>
      <c r="BZ219" s="3129"/>
      <c r="CA219" s="3129"/>
      <c r="CB219" s="3129"/>
      <c r="CC219" s="3129"/>
      <c r="CD219" s="3129"/>
      <c r="CE219" s="3129"/>
      <c r="CF219" s="3129"/>
      <c r="CG219" s="3129"/>
      <c r="CH219" s="3129"/>
      <c r="CI219" s="3129"/>
      <c r="CJ219" s="3129"/>
      <c r="CK219" s="3129"/>
      <c r="CL219" s="3129"/>
      <c r="CM219" s="3129"/>
      <c r="CN219" s="3129"/>
      <c r="CO219" s="3129"/>
      <c r="CP219" s="3129"/>
      <c r="CQ219" s="3129"/>
      <c r="CR219" s="3129"/>
      <c r="CS219" s="3129"/>
      <c r="CT219" s="2564"/>
      <c r="CU219" s="2564"/>
      <c r="CV219" s="2564"/>
      <c r="CW219" s="2564"/>
      <c r="CX219" s="2564"/>
      <c r="CY219" s="2564"/>
      <c r="CZ219" s="2564"/>
      <c r="DA219" s="2564"/>
      <c r="DB219" s="2564"/>
      <c r="DC219" s="2567"/>
      <c r="DD219" s="2567"/>
      <c r="DE219" s="2567"/>
      <c r="DF219" s="1349"/>
      <c r="DG219" s="1349"/>
      <c r="DH219" s="1349"/>
      <c r="DI219" s="1349"/>
      <c r="DJ219" s="1349"/>
      <c r="DK219" s="1349"/>
      <c r="DL219" s="1349"/>
      <c r="DM219" s="1349"/>
    </row>
    <row r="220" spans="1:201" ht="6.75" customHeight="1" thickBot="1">
      <c r="A220" s="2564"/>
      <c r="B220" s="2564"/>
      <c r="C220" s="2564"/>
      <c r="D220" s="2564"/>
      <c r="E220" s="2564"/>
      <c r="F220" s="2564"/>
      <c r="G220" s="2564"/>
      <c r="H220" s="2566"/>
      <c r="I220" s="2564"/>
      <c r="J220" s="2564"/>
      <c r="K220" s="2564"/>
      <c r="L220" s="2564"/>
      <c r="M220" s="2564"/>
      <c r="N220" s="2564"/>
      <c r="O220" s="2564"/>
      <c r="P220" s="2564"/>
      <c r="Q220" s="2564"/>
      <c r="R220" s="2564"/>
      <c r="S220" s="2564"/>
      <c r="T220" s="2570"/>
      <c r="U220" s="2566"/>
      <c r="V220" s="2564"/>
      <c r="W220" s="2653"/>
      <c r="X220" s="2653"/>
      <c r="Y220" s="2653"/>
      <c r="Z220" s="2653"/>
      <c r="AA220" s="2653"/>
      <c r="AB220" s="2653"/>
      <c r="AC220" s="2653"/>
      <c r="AD220" s="2653"/>
      <c r="AE220" s="2653"/>
      <c r="AF220" s="2653"/>
      <c r="AG220" s="2653"/>
      <c r="AH220" s="2566"/>
      <c r="AI220" s="2634"/>
      <c r="AJ220" s="2564"/>
      <c r="AK220" s="2570"/>
      <c r="AL220" s="2566"/>
      <c r="AM220" s="2564"/>
      <c r="AN220" s="3131"/>
      <c r="AO220" s="3131"/>
      <c r="AP220" s="3131"/>
      <c r="AQ220" s="3131"/>
      <c r="AR220" s="3131"/>
      <c r="AS220" s="3131"/>
      <c r="AT220" s="3131"/>
      <c r="AU220" s="3131"/>
      <c r="AV220" s="3131"/>
      <c r="AW220" s="3131"/>
      <c r="AX220" s="3131"/>
      <c r="AY220" s="3131"/>
      <c r="AZ220" s="3131"/>
      <c r="BA220" s="2564"/>
      <c r="BB220" s="2564"/>
      <c r="BC220" s="2564"/>
      <c r="BD220" s="3129"/>
      <c r="BE220" s="3129"/>
      <c r="BF220" s="3129"/>
      <c r="BG220" s="3129"/>
      <c r="BH220" s="3129"/>
      <c r="BI220" s="3129"/>
      <c r="BJ220" s="3129"/>
      <c r="BK220" s="3129"/>
      <c r="BL220" s="3129"/>
      <c r="BM220" s="3129"/>
      <c r="BN220" s="3129"/>
      <c r="BO220" s="3129"/>
      <c r="BP220" s="3129"/>
      <c r="BQ220" s="2606"/>
      <c r="BR220" s="3130"/>
      <c r="BS220" s="3130"/>
      <c r="BT220" s="3130"/>
      <c r="BU220" s="3130"/>
      <c r="BV220" s="3130"/>
      <c r="BW220" s="3130"/>
      <c r="BX220" s="3130"/>
      <c r="BY220" s="3130"/>
      <c r="BZ220" s="3130"/>
      <c r="CA220" s="3130"/>
      <c r="CB220" s="3130"/>
      <c r="CC220" s="3130"/>
      <c r="CD220" s="3130"/>
      <c r="CE220" s="3130"/>
      <c r="CF220" s="3130"/>
      <c r="CG220" s="3130"/>
      <c r="CH220" s="3130"/>
      <c r="CI220" s="3130"/>
      <c r="CJ220" s="3130"/>
      <c r="CK220" s="3130"/>
      <c r="CL220" s="3130"/>
      <c r="CM220" s="3130"/>
      <c r="CN220" s="3130"/>
      <c r="CO220" s="3130"/>
      <c r="CP220" s="3130"/>
      <c r="CQ220" s="3130"/>
      <c r="CR220" s="3130"/>
      <c r="CS220" s="3130"/>
      <c r="CT220" s="2564"/>
      <c r="CU220" s="2564"/>
      <c r="CV220" s="2564"/>
      <c r="CW220" s="2564"/>
      <c r="CX220" s="2564"/>
      <c r="CY220" s="2564"/>
      <c r="CZ220" s="2564"/>
      <c r="DA220" s="2564"/>
      <c r="DB220" s="2564"/>
      <c r="DC220" s="2564"/>
      <c r="DD220" s="2564"/>
      <c r="DE220" s="2564"/>
    </row>
    <row r="221" spans="1:201" ht="6.75" customHeight="1" thickTop="1">
      <c r="A221" s="2564"/>
      <c r="B221" s="2564"/>
      <c r="C221" s="2564"/>
      <c r="D221" s="2564"/>
      <c r="E221" s="2564"/>
      <c r="F221" s="2564"/>
      <c r="G221" s="2564"/>
      <c r="H221" s="2566"/>
      <c r="I221" s="2564"/>
      <c r="J221" s="2564"/>
      <c r="K221" s="2564"/>
      <c r="L221" s="2564"/>
      <c r="M221" s="2564"/>
      <c r="N221" s="2564"/>
      <c r="O221" s="2564"/>
      <c r="P221" s="2564"/>
      <c r="Q221" s="2564"/>
      <c r="R221" s="2564"/>
      <c r="S221" s="2564"/>
      <c r="T221" s="2570"/>
      <c r="U221" s="2566"/>
      <c r="V221" s="2564"/>
      <c r="W221" s="2654"/>
      <c r="X221" s="2654"/>
      <c r="Y221" s="2654"/>
      <c r="Z221" s="2654"/>
      <c r="AA221" s="2654"/>
      <c r="AB221" s="2654"/>
      <c r="AC221" s="2654"/>
      <c r="AD221" s="2654"/>
      <c r="AE221" s="2654"/>
      <c r="AF221" s="2654"/>
      <c r="AG221" s="2654"/>
      <c r="AH221" s="2566"/>
      <c r="AI221" s="2634"/>
      <c r="AJ221" s="2564"/>
      <c r="AK221" s="2570"/>
      <c r="AL221" s="2566"/>
      <c r="AM221" s="2564"/>
      <c r="AN221" s="2564"/>
      <c r="AO221" s="2564"/>
      <c r="AP221" s="2564"/>
      <c r="AQ221" s="2564"/>
      <c r="AR221" s="2564"/>
      <c r="AS221" s="2564"/>
      <c r="AT221" s="2564"/>
      <c r="AU221" s="2564"/>
      <c r="AV221" s="2564"/>
      <c r="AW221" s="2564"/>
      <c r="AX221" s="2564"/>
      <c r="AY221" s="2564"/>
      <c r="AZ221" s="2564"/>
      <c r="BA221" s="2566"/>
      <c r="BB221" s="2566"/>
      <c r="BC221" s="2564"/>
      <c r="BD221" s="2646"/>
      <c r="BE221" s="2646"/>
      <c r="BF221" s="2646"/>
      <c r="BG221" s="2646"/>
      <c r="BH221" s="2646"/>
      <c r="BI221" s="2646"/>
      <c r="BJ221" s="2646"/>
      <c r="BK221" s="2646"/>
      <c r="BL221" s="2646"/>
      <c r="BM221" s="2646"/>
      <c r="BN221" s="2646"/>
      <c r="BO221" s="2646"/>
      <c r="BP221" s="2606"/>
      <c r="BQ221" s="2606"/>
      <c r="BR221" s="2606"/>
      <c r="BS221" s="2606"/>
      <c r="BT221" s="2606"/>
      <c r="BU221" s="2606"/>
      <c r="BV221" s="2606"/>
      <c r="BW221" s="2606"/>
      <c r="BX221" s="2606"/>
      <c r="BY221" s="2606"/>
      <c r="BZ221" s="2606"/>
      <c r="CA221" s="2606"/>
      <c r="CB221" s="2606"/>
      <c r="CC221" s="2606"/>
      <c r="CD221" s="2606"/>
      <c r="CE221" s="2606"/>
      <c r="CF221" s="2606"/>
      <c r="CG221" s="2606"/>
      <c r="CH221" s="2606"/>
      <c r="CI221" s="2606"/>
      <c r="CJ221" s="2606"/>
      <c r="CK221" s="2606"/>
      <c r="CL221" s="2606"/>
      <c r="CM221" s="2606"/>
      <c r="CN221" s="2606"/>
      <c r="CO221" s="2606"/>
      <c r="CP221" s="2606"/>
      <c r="CQ221" s="2606"/>
      <c r="CR221" s="2606"/>
      <c r="CS221" s="2606"/>
      <c r="CT221" s="2564"/>
      <c r="CU221" s="2564"/>
      <c r="CV221" s="2564"/>
      <c r="CW221" s="2564"/>
      <c r="CX221" s="2564"/>
      <c r="CY221" s="2564"/>
      <c r="CZ221" s="2564"/>
      <c r="DA221" s="2564"/>
      <c r="DB221" s="2564"/>
      <c r="DC221" s="2564"/>
      <c r="DD221" s="2564"/>
      <c r="DE221" s="2564"/>
    </row>
    <row r="222" spans="1:201" ht="7.5" customHeight="1">
      <c r="A222" s="2564"/>
      <c r="B222" s="2564"/>
      <c r="C222" s="2564"/>
      <c r="D222" s="2564"/>
      <c r="E222" s="2564"/>
      <c r="F222" s="2564"/>
      <c r="G222" s="2564"/>
      <c r="H222" s="2566"/>
      <c r="I222" s="2564"/>
      <c r="J222" s="2564"/>
      <c r="K222" s="2564"/>
      <c r="L222" s="2564"/>
      <c r="M222" s="2564"/>
      <c r="N222" s="2564"/>
      <c r="O222" s="2564"/>
      <c r="P222" s="2564"/>
      <c r="Q222" s="2564"/>
      <c r="R222" s="2564"/>
      <c r="S222" s="2564"/>
      <c r="T222" s="2570"/>
      <c r="U222" s="2566"/>
      <c r="V222" s="2564"/>
      <c r="W222" s="2564"/>
      <c r="X222" s="2564"/>
      <c r="Y222" s="2564"/>
      <c r="Z222" s="2564"/>
      <c r="AA222" s="2564"/>
      <c r="AB222" s="2564"/>
      <c r="AC222" s="2564"/>
      <c r="AD222" s="2564"/>
      <c r="AE222" s="2564"/>
      <c r="AF222" s="2564"/>
      <c r="AG222" s="2566"/>
      <c r="AH222" s="2566"/>
      <c r="AI222" s="2634"/>
      <c r="AJ222" s="2564"/>
      <c r="AK222" s="2570"/>
      <c r="AL222" s="2566"/>
      <c r="AM222" s="2564"/>
      <c r="AN222" s="2564"/>
      <c r="AO222" s="2564"/>
      <c r="AP222" s="2564"/>
      <c r="AQ222" s="2564"/>
      <c r="AR222" s="2564"/>
      <c r="AS222" s="2564"/>
      <c r="AT222" s="2564"/>
      <c r="AU222" s="2564"/>
      <c r="AV222" s="2564"/>
      <c r="AW222" s="2564"/>
      <c r="AX222" s="2564"/>
      <c r="AY222" s="2564"/>
      <c r="AZ222" s="2564"/>
      <c r="BA222" s="2564"/>
      <c r="BB222" s="2564"/>
      <c r="BC222" s="2564"/>
      <c r="BD222" s="3129" t="s">
        <v>223</v>
      </c>
      <c r="BE222" s="3129"/>
      <c r="BF222" s="3129"/>
      <c r="BG222" s="3129"/>
      <c r="BH222" s="3129"/>
      <c r="BI222" s="3129"/>
      <c r="BJ222" s="3129"/>
      <c r="BK222" s="3129"/>
      <c r="BL222" s="3129"/>
      <c r="BM222" s="3129"/>
      <c r="BN222" s="3129"/>
      <c r="BO222" s="3129"/>
      <c r="BP222" s="3129"/>
      <c r="BQ222" s="2606"/>
      <c r="BR222" s="3129" t="s">
        <v>222</v>
      </c>
      <c r="BS222" s="3129"/>
      <c r="BT222" s="3129"/>
      <c r="BU222" s="3129"/>
      <c r="BV222" s="3129"/>
      <c r="BW222" s="3129"/>
      <c r="BX222" s="3129"/>
      <c r="BY222" s="3129"/>
      <c r="BZ222" s="3129"/>
      <c r="CA222" s="3129"/>
      <c r="CB222" s="3129"/>
      <c r="CC222" s="3129"/>
      <c r="CD222" s="3129"/>
      <c r="CE222" s="3129"/>
      <c r="CF222" s="3129"/>
      <c r="CG222" s="3129"/>
      <c r="CH222" s="3129"/>
      <c r="CI222" s="3129"/>
      <c r="CJ222" s="3129"/>
      <c r="CK222" s="3129"/>
      <c r="CL222" s="3129"/>
      <c r="CM222" s="3129"/>
      <c r="CN222" s="3129"/>
      <c r="CO222" s="3129"/>
      <c r="CP222" s="3129"/>
      <c r="CQ222" s="3129"/>
      <c r="CR222" s="2606"/>
      <c r="CS222" s="2606"/>
      <c r="CT222" s="2564"/>
      <c r="CU222" s="2564"/>
      <c r="CV222" s="2564"/>
      <c r="CW222" s="2564"/>
      <c r="CX222" s="2564"/>
      <c r="CY222" s="2564"/>
      <c r="CZ222" s="2564"/>
      <c r="DA222" s="2564"/>
      <c r="DB222" s="2564"/>
      <c r="DC222" s="2564"/>
      <c r="DD222" s="2564"/>
      <c r="DE222" s="2567"/>
      <c r="DF222" s="1349"/>
      <c r="DG222" s="1349"/>
      <c r="DH222" s="1349"/>
      <c r="DI222" s="1349"/>
      <c r="DJ222" s="1349"/>
      <c r="DK222" s="1349"/>
      <c r="DL222" s="1349"/>
      <c r="DM222" s="1349"/>
      <c r="DN222" s="1349"/>
      <c r="DO222" s="1349"/>
      <c r="DP222" s="1349"/>
      <c r="DQ222" s="1349"/>
      <c r="DR222" s="1349"/>
      <c r="DS222" s="1349"/>
      <c r="DT222" s="1349"/>
      <c r="DU222" s="1349"/>
      <c r="DV222" s="1349"/>
      <c r="DW222" s="1349"/>
      <c r="DX222" s="1349"/>
      <c r="DY222" s="1349"/>
      <c r="DZ222" s="1349"/>
      <c r="EA222" s="1349"/>
      <c r="EB222" s="1349"/>
      <c r="EC222" s="1349"/>
      <c r="ED222" s="1349"/>
      <c r="EE222" s="1349"/>
      <c r="EF222" s="1349"/>
      <c r="EG222" s="1349"/>
      <c r="EH222" s="1349"/>
      <c r="EI222" s="1349"/>
      <c r="EJ222" s="1349"/>
      <c r="EK222" s="1349"/>
      <c r="EL222" s="1349"/>
      <c r="EM222" s="1349"/>
      <c r="EN222" s="1349"/>
      <c r="EO222" s="1349"/>
      <c r="EP222" s="1349"/>
      <c r="EQ222" s="1349"/>
      <c r="ER222" s="1349"/>
      <c r="ES222" s="1349"/>
      <c r="ET222" s="1349"/>
      <c r="EU222" s="1349"/>
      <c r="EV222" s="1349"/>
      <c r="EW222" s="1349"/>
      <c r="EX222" s="1349"/>
      <c r="EY222" s="1349"/>
      <c r="EZ222" s="1349"/>
      <c r="FA222" s="1349"/>
      <c r="FB222" s="1349"/>
      <c r="FC222" s="1349"/>
      <c r="FD222" s="1349"/>
      <c r="FE222" s="1349"/>
      <c r="FF222" s="1349"/>
      <c r="FG222" s="1349"/>
      <c r="FH222" s="1349"/>
      <c r="FI222" s="1349"/>
      <c r="FJ222" s="1349"/>
      <c r="FK222" s="1349"/>
      <c r="FL222" s="1349"/>
      <c r="FM222" s="1349"/>
      <c r="FN222" s="1349"/>
      <c r="FO222" s="1349"/>
      <c r="FP222" s="1349"/>
      <c r="FQ222" s="1349"/>
      <c r="FR222" s="1349"/>
      <c r="FS222" s="1349"/>
      <c r="FT222" s="1349"/>
      <c r="FU222" s="1349"/>
      <c r="FV222" s="1349"/>
      <c r="FW222" s="1349"/>
      <c r="FX222" s="1349"/>
      <c r="FY222" s="1349"/>
      <c r="FZ222" s="1349"/>
      <c r="GA222" s="1349"/>
      <c r="GB222" s="1349"/>
      <c r="GC222" s="1349"/>
      <c r="GD222" s="1349"/>
      <c r="GE222" s="1349"/>
      <c r="GF222" s="1349"/>
      <c r="GG222" s="1349"/>
      <c r="GH222" s="1349"/>
      <c r="GI222" s="1349"/>
      <c r="GJ222" s="1349"/>
      <c r="GK222" s="1349"/>
      <c r="GL222" s="1349"/>
      <c r="GM222" s="1349"/>
      <c r="GN222" s="1349"/>
      <c r="GO222" s="1349"/>
      <c r="GP222" s="1349"/>
      <c r="GQ222" s="1349"/>
      <c r="GR222" s="1349"/>
      <c r="GS222" s="1349"/>
    </row>
    <row r="223" spans="1:201" ht="6.75" customHeight="1">
      <c r="A223" s="2564"/>
      <c r="B223" s="2564"/>
      <c r="C223" s="2564"/>
      <c r="D223" s="2564"/>
      <c r="E223" s="2564"/>
      <c r="F223" s="2564"/>
      <c r="G223" s="2564"/>
      <c r="H223" s="2566"/>
      <c r="I223" s="2564"/>
      <c r="J223" s="2564"/>
      <c r="K223" s="2564"/>
      <c r="L223" s="2564"/>
      <c r="M223" s="2564"/>
      <c r="N223" s="2564"/>
      <c r="O223" s="2564"/>
      <c r="P223" s="2564"/>
      <c r="Q223" s="2564"/>
      <c r="R223" s="2564"/>
      <c r="S223" s="2564"/>
      <c r="T223" s="2570"/>
      <c r="U223" s="2566"/>
      <c r="V223" s="2564"/>
      <c r="W223" s="2564"/>
      <c r="X223" s="2564"/>
      <c r="Y223" s="2564"/>
      <c r="Z223" s="2564"/>
      <c r="AA223" s="2564"/>
      <c r="AB223" s="2564"/>
      <c r="AC223" s="2564"/>
      <c r="AD223" s="2564"/>
      <c r="AE223" s="2564"/>
      <c r="AF223" s="2564"/>
      <c r="AG223" s="2566"/>
      <c r="AH223" s="2566"/>
      <c r="AI223" s="2634"/>
      <c r="AJ223" s="2564"/>
      <c r="AK223" s="2621"/>
      <c r="AL223" s="2622"/>
      <c r="AM223" s="2564"/>
      <c r="AN223" s="3114" t="s">
        <v>221</v>
      </c>
      <c r="AO223" s="3114"/>
      <c r="AP223" s="3114"/>
      <c r="AQ223" s="3114"/>
      <c r="AR223" s="3114"/>
      <c r="AS223" s="3114"/>
      <c r="AT223" s="3114"/>
      <c r="AU223" s="3114"/>
      <c r="AV223" s="3114"/>
      <c r="AW223" s="3114"/>
      <c r="AX223" s="3114"/>
      <c r="AY223" s="3114"/>
      <c r="AZ223" s="3114"/>
      <c r="BA223" s="2566"/>
      <c r="BB223" s="2566"/>
      <c r="BC223" s="2564"/>
      <c r="BD223" s="3129"/>
      <c r="BE223" s="3129"/>
      <c r="BF223" s="3129"/>
      <c r="BG223" s="3129"/>
      <c r="BH223" s="3129"/>
      <c r="BI223" s="3129"/>
      <c r="BJ223" s="3129"/>
      <c r="BK223" s="3129"/>
      <c r="BL223" s="3129"/>
      <c r="BM223" s="3129"/>
      <c r="BN223" s="3129"/>
      <c r="BO223" s="3129"/>
      <c r="BP223" s="3129"/>
      <c r="BQ223" s="2606"/>
      <c r="BR223" s="3129"/>
      <c r="BS223" s="3129"/>
      <c r="BT223" s="3129"/>
      <c r="BU223" s="3129"/>
      <c r="BV223" s="3129"/>
      <c r="BW223" s="3129"/>
      <c r="BX223" s="3129"/>
      <c r="BY223" s="3129"/>
      <c r="BZ223" s="3129"/>
      <c r="CA223" s="3129"/>
      <c r="CB223" s="3129"/>
      <c r="CC223" s="3129"/>
      <c r="CD223" s="3129"/>
      <c r="CE223" s="3129"/>
      <c r="CF223" s="3129"/>
      <c r="CG223" s="3129"/>
      <c r="CH223" s="3129"/>
      <c r="CI223" s="3129"/>
      <c r="CJ223" s="3129"/>
      <c r="CK223" s="3129"/>
      <c r="CL223" s="3129"/>
      <c r="CM223" s="3129"/>
      <c r="CN223" s="3129"/>
      <c r="CO223" s="3129"/>
      <c r="CP223" s="3129"/>
      <c r="CQ223" s="3129"/>
      <c r="CR223" s="2606"/>
      <c r="CS223" s="2606"/>
      <c r="CT223" s="2566"/>
      <c r="CU223" s="2566"/>
      <c r="CV223" s="2564"/>
      <c r="CW223" s="2564"/>
      <c r="CX223" s="2564"/>
      <c r="CY223" s="2564"/>
      <c r="CZ223" s="2564"/>
      <c r="DA223" s="2564"/>
      <c r="DB223" s="2564"/>
      <c r="DC223" s="2564"/>
      <c r="DD223" s="2564"/>
      <c r="DE223" s="2567"/>
      <c r="DF223" s="1349"/>
      <c r="DG223" s="1349"/>
      <c r="DH223" s="1349"/>
      <c r="DI223" s="1349"/>
      <c r="DJ223" s="1349"/>
      <c r="DK223" s="1349"/>
      <c r="DL223" s="1349"/>
      <c r="DM223" s="1349"/>
      <c r="DN223" s="1349"/>
      <c r="DO223" s="1349"/>
      <c r="DP223" s="1349"/>
      <c r="DQ223" s="1349"/>
      <c r="DR223" s="1349"/>
      <c r="DS223" s="1349"/>
      <c r="DT223" s="1349"/>
      <c r="DU223" s="1349"/>
      <c r="DV223" s="1349"/>
      <c r="DW223" s="1349"/>
      <c r="DX223" s="1349"/>
      <c r="DY223" s="1349"/>
      <c r="DZ223" s="1349"/>
      <c r="EA223" s="1349"/>
      <c r="EB223" s="1349"/>
      <c r="EC223" s="1349"/>
      <c r="ED223" s="1349"/>
      <c r="EE223" s="1349"/>
      <c r="EF223" s="1349"/>
      <c r="EG223" s="1349"/>
      <c r="EH223" s="1349"/>
      <c r="EI223" s="1349"/>
      <c r="EJ223" s="1349"/>
      <c r="EK223" s="1349"/>
      <c r="EL223" s="1349"/>
      <c r="EM223" s="1349"/>
      <c r="EN223" s="1349"/>
      <c r="EO223" s="1349"/>
      <c r="EP223" s="1349"/>
      <c r="EQ223" s="1349"/>
      <c r="ER223" s="1349"/>
      <c r="ES223" s="1349"/>
      <c r="ET223" s="1349"/>
      <c r="EU223" s="1349"/>
      <c r="EV223" s="1349"/>
      <c r="EW223" s="1349"/>
      <c r="EX223" s="1349"/>
      <c r="EY223" s="1349"/>
      <c r="EZ223" s="1349"/>
      <c r="FA223" s="1349"/>
      <c r="FB223" s="1349"/>
      <c r="FC223" s="1349"/>
      <c r="FD223" s="1349"/>
      <c r="FE223" s="1349"/>
      <c r="FF223" s="1349"/>
      <c r="FG223" s="1349"/>
      <c r="FH223" s="1349"/>
      <c r="FI223" s="1349"/>
      <c r="FJ223" s="1349"/>
      <c r="FK223" s="1349"/>
      <c r="FL223" s="1349"/>
      <c r="FM223" s="1349"/>
      <c r="FN223" s="1349"/>
      <c r="FO223" s="1349"/>
      <c r="FP223" s="1349"/>
      <c r="FQ223" s="1349"/>
      <c r="FR223" s="1349"/>
      <c r="FS223" s="1349"/>
      <c r="FT223" s="1349"/>
      <c r="FU223" s="1349"/>
      <c r="FV223" s="1349"/>
      <c r="FW223" s="1349"/>
      <c r="FX223" s="1349"/>
      <c r="FY223" s="1349"/>
      <c r="FZ223" s="1349"/>
      <c r="GA223" s="1349"/>
      <c r="GB223" s="1349"/>
      <c r="GC223" s="1349"/>
      <c r="GD223" s="1349"/>
      <c r="GE223" s="1349"/>
      <c r="GF223" s="1349"/>
      <c r="GG223" s="1349"/>
      <c r="GH223" s="1349"/>
      <c r="GI223" s="1349"/>
      <c r="GJ223" s="1349"/>
      <c r="GK223" s="1349"/>
      <c r="GL223" s="1349"/>
      <c r="GM223" s="1349"/>
      <c r="GN223" s="1349"/>
      <c r="GO223" s="1349"/>
      <c r="GP223" s="1349"/>
      <c r="GQ223" s="1349"/>
      <c r="GR223" s="1349"/>
      <c r="GS223" s="1349"/>
    </row>
    <row r="224" spans="1:201" ht="6.75" customHeight="1" thickBot="1">
      <c r="A224" s="2564"/>
      <c r="B224" s="2564"/>
      <c r="C224" s="2564"/>
      <c r="D224" s="2564"/>
      <c r="E224" s="2564"/>
      <c r="F224" s="2564"/>
      <c r="G224" s="2564"/>
      <c r="H224" s="2566"/>
      <c r="I224" s="2564"/>
      <c r="J224" s="2564"/>
      <c r="K224" s="2564"/>
      <c r="L224" s="2564"/>
      <c r="M224" s="2564"/>
      <c r="N224" s="2564"/>
      <c r="O224" s="2564"/>
      <c r="P224" s="2564"/>
      <c r="Q224" s="2564"/>
      <c r="R224" s="2564"/>
      <c r="S224" s="2564"/>
      <c r="T224" s="2570"/>
      <c r="U224" s="2566"/>
      <c r="V224" s="2564"/>
      <c r="W224" s="2564"/>
      <c r="X224" s="2564"/>
      <c r="Y224" s="2564"/>
      <c r="Z224" s="2564"/>
      <c r="AA224" s="2564"/>
      <c r="AB224" s="2564"/>
      <c r="AC224" s="2564"/>
      <c r="AD224" s="2564"/>
      <c r="AE224" s="2564"/>
      <c r="AF224" s="2564"/>
      <c r="AG224" s="2566"/>
      <c r="AH224" s="2566"/>
      <c r="AI224" s="2634"/>
      <c r="AJ224" s="2564"/>
      <c r="AK224" s="2569"/>
      <c r="AL224" s="2569"/>
      <c r="AM224" s="2564"/>
      <c r="AN224" s="3131"/>
      <c r="AO224" s="3131"/>
      <c r="AP224" s="3131"/>
      <c r="AQ224" s="3131"/>
      <c r="AR224" s="3131"/>
      <c r="AS224" s="3131"/>
      <c r="AT224" s="3131"/>
      <c r="AU224" s="3131"/>
      <c r="AV224" s="3131"/>
      <c r="AW224" s="3131"/>
      <c r="AX224" s="3131"/>
      <c r="AY224" s="3131"/>
      <c r="AZ224" s="3131"/>
      <c r="BA224" s="2569"/>
      <c r="BB224" s="2569"/>
      <c r="BC224" s="2564"/>
      <c r="BD224" s="3129"/>
      <c r="BE224" s="3129"/>
      <c r="BF224" s="3129"/>
      <c r="BG224" s="3129"/>
      <c r="BH224" s="3129"/>
      <c r="BI224" s="3129"/>
      <c r="BJ224" s="3129"/>
      <c r="BK224" s="3129"/>
      <c r="BL224" s="3129"/>
      <c r="BM224" s="3129"/>
      <c r="BN224" s="3129"/>
      <c r="BO224" s="3129"/>
      <c r="BP224" s="3129"/>
      <c r="BQ224" s="2606"/>
      <c r="BR224" s="3130"/>
      <c r="BS224" s="3130"/>
      <c r="BT224" s="3130"/>
      <c r="BU224" s="3130"/>
      <c r="BV224" s="3130"/>
      <c r="BW224" s="3130"/>
      <c r="BX224" s="3130"/>
      <c r="BY224" s="3130"/>
      <c r="BZ224" s="3130"/>
      <c r="CA224" s="3130"/>
      <c r="CB224" s="3130"/>
      <c r="CC224" s="3130"/>
      <c r="CD224" s="3130"/>
      <c r="CE224" s="3130"/>
      <c r="CF224" s="3130"/>
      <c r="CG224" s="3130"/>
      <c r="CH224" s="3130"/>
      <c r="CI224" s="3130"/>
      <c r="CJ224" s="3130"/>
      <c r="CK224" s="3130"/>
      <c r="CL224" s="3130"/>
      <c r="CM224" s="3130"/>
      <c r="CN224" s="3130"/>
      <c r="CO224" s="3130"/>
      <c r="CP224" s="3130"/>
      <c r="CQ224" s="3130"/>
      <c r="CR224" s="2564"/>
      <c r="CS224" s="2564"/>
      <c r="CT224" s="2564"/>
      <c r="CU224" s="2564"/>
      <c r="CV224" s="2564"/>
      <c r="CW224" s="2564"/>
      <c r="CX224" s="2564"/>
      <c r="CY224" s="2564"/>
      <c r="CZ224" s="2564"/>
      <c r="DA224" s="2564"/>
      <c r="DB224" s="2564"/>
      <c r="DC224" s="2564"/>
      <c r="DD224" s="2564"/>
      <c r="DE224" s="2567"/>
      <c r="DF224" s="1349"/>
      <c r="DG224" s="1349"/>
      <c r="DH224" s="1349"/>
      <c r="DI224" s="1349"/>
      <c r="DJ224" s="1349"/>
      <c r="DK224" s="1349"/>
      <c r="DL224" s="1349"/>
      <c r="DM224" s="1349"/>
      <c r="DN224" s="1349"/>
      <c r="DO224" s="1349"/>
      <c r="DP224" s="1349"/>
      <c r="DQ224" s="1349"/>
      <c r="DR224" s="1349"/>
      <c r="DS224" s="1349"/>
    </row>
    <row r="225" spans="1:209" ht="6.75" customHeight="1" thickTop="1">
      <c r="A225" s="2564"/>
      <c r="B225" s="2564"/>
      <c r="C225" s="2564"/>
      <c r="D225" s="2564"/>
      <c r="E225" s="2564"/>
      <c r="F225" s="2564"/>
      <c r="G225" s="2564"/>
      <c r="H225" s="2566"/>
      <c r="I225" s="2564"/>
      <c r="J225" s="2564"/>
      <c r="K225" s="2564"/>
      <c r="L225" s="2564"/>
      <c r="M225" s="2564"/>
      <c r="N225" s="2564"/>
      <c r="O225" s="2564"/>
      <c r="P225" s="2564"/>
      <c r="Q225" s="2564"/>
      <c r="R225" s="2564"/>
      <c r="S225" s="2564"/>
      <c r="T225" s="2570"/>
      <c r="U225" s="2566"/>
      <c r="V225" s="2564"/>
      <c r="W225" s="2564"/>
      <c r="X225" s="2564"/>
      <c r="Y225" s="2564"/>
      <c r="Z225" s="2564"/>
      <c r="AA225" s="2564"/>
      <c r="AB225" s="2564"/>
      <c r="AC225" s="2564"/>
      <c r="AD225" s="2564"/>
      <c r="AE225" s="2564"/>
      <c r="AF225" s="2564"/>
      <c r="AG225" s="2566"/>
      <c r="AH225" s="2566"/>
      <c r="AI225" s="2634"/>
      <c r="AJ225" s="2564"/>
      <c r="AK225" s="2566"/>
      <c r="AL225" s="2566"/>
      <c r="AM225" s="2564"/>
      <c r="AN225" s="2564"/>
      <c r="AO225" s="2564"/>
      <c r="AP225" s="2564"/>
      <c r="AQ225" s="2564"/>
      <c r="AR225" s="2564"/>
      <c r="AS225" s="2564"/>
      <c r="AT225" s="2564"/>
      <c r="AU225" s="2564"/>
      <c r="AV225" s="2564"/>
      <c r="AW225" s="2564"/>
      <c r="AX225" s="2564"/>
      <c r="AY225" s="2564"/>
      <c r="AZ225" s="2564"/>
      <c r="BA225" s="2564"/>
      <c r="BB225" s="2564"/>
      <c r="BC225" s="2564"/>
      <c r="BD225" s="2646"/>
      <c r="BE225" s="2646"/>
      <c r="BF225" s="2646"/>
      <c r="BG225" s="2646"/>
      <c r="BH225" s="2646"/>
      <c r="BI225" s="2646"/>
      <c r="BJ225" s="2646"/>
      <c r="BK225" s="2646"/>
      <c r="BL225" s="2646"/>
      <c r="BM225" s="2646"/>
      <c r="BN225" s="2646"/>
      <c r="BO225" s="2646"/>
      <c r="BP225" s="2606"/>
      <c r="BQ225" s="2606"/>
      <c r="BR225" s="2606"/>
      <c r="BS225" s="2606"/>
      <c r="BT225" s="2606"/>
      <c r="BU225" s="2606"/>
      <c r="BV225" s="2606"/>
      <c r="BW225" s="2606"/>
      <c r="BX225" s="2606"/>
      <c r="BY225" s="2606"/>
      <c r="BZ225" s="2606"/>
      <c r="CA225" s="2606"/>
      <c r="CB225" s="2606"/>
      <c r="CC225" s="2606"/>
      <c r="CD225" s="2606"/>
      <c r="CE225" s="2606"/>
      <c r="CF225" s="2606"/>
      <c r="CG225" s="2606"/>
      <c r="CH225" s="2606"/>
      <c r="CI225" s="2606"/>
      <c r="CJ225" s="2606"/>
      <c r="CK225" s="2606"/>
      <c r="CL225" s="2606"/>
      <c r="CM225" s="2606"/>
      <c r="CN225" s="2606"/>
      <c r="CO225" s="2606"/>
      <c r="CP225" s="2606"/>
      <c r="CQ225" s="2606"/>
      <c r="CR225" s="2564"/>
      <c r="CS225" s="2564"/>
      <c r="CT225" s="2564"/>
      <c r="CU225" s="2564"/>
      <c r="CV225" s="2564"/>
      <c r="CW225" s="2564"/>
      <c r="CX225" s="2564"/>
      <c r="CY225" s="2564"/>
      <c r="CZ225" s="2564"/>
      <c r="DA225" s="2564"/>
      <c r="DB225" s="2564"/>
      <c r="DC225" s="2564"/>
      <c r="DD225" s="2564"/>
      <c r="DE225" s="2564"/>
      <c r="DF225" s="1349"/>
      <c r="DG225" s="1349"/>
      <c r="DH225" s="1349"/>
      <c r="DI225" s="1349"/>
      <c r="DJ225" s="1349"/>
      <c r="DK225" s="1349"/>
      <c r="DL225" s="1349"/>
      <c r="DM225" s="1349"/>
      <c r="DN225" s="1349"/>
      <c r="DO225" s="1349"/>
      <c r="DP225" s="1349"/>
      <c r="DQ225" s="1349"/>
      <c r="DR225" s="1349"/>
      <c r="DS225" s="1349"/>
      <c r="DT225" s="1349"/>
      <c r="DU225" s="1349"/>
      <c r="DV225" s="1349"/>
      <c r="DW225" s="1349"/>
      <c r="DX225" s="1349"/>
      <c r="DY225" s="1349"/>
      <c r="DZ225" s="1349"/>
      <c r="EA225" s="1349"/>
      <c r="EB225" s="1349"/>
      <c r="EC225" s="1349"/>
      <c r="ED225" s="1349"/>
      <c r="EE225" s="1349"/>
      <c r="EF225" s="1349"/>
      <c r="EG225" s="1349"/>
      <c r="EH225" s="1349"/>
      <c r="EI225" s="1349"/>
      <c r="EJ225" s="1349"/>
      <c r="EK225" s="1349"/>
      <c r="EL225" s="1349"/>
      <c r="EM225" s="1349"/>
      <c r="EN225" s="1349"/>
      <c r="EO225" s="1349"/>
      <c r="EP225" s="1349"/>
      <c r="EQ225" s="1349"/>
      <c r="ER225" s="1349"/>
      <c r="ES225" s="1349"/>
      <c r="ET225" s="1349"/>
      <c r="EU225" s="1349"/>
      <c r="EV225" s="1349"/>
      <c r="EW225" s="1349"/>
      <c r="EX225" s="1349"/>
      <c r="EY225" s="1349"/>
      <c r="EZ225" s="1349"/>
      <c r="FA225" s="1349"/>
      <c r="FB225" s="1349"/>
      <c r="FC225" s="1349"/>
      <c r="FD225" s="1349"/>
      <c r="FE225" s="1349"/>
      <c r="FF225" s="1349"/>
      <c r="FG225" s="1349"/>
      <c r="FH225" s="1349"/>
      <c r="FI225" s="1349"/>
      <c r="FJ225" s="1349"/>
      <c r="FK225" s="1349"/>
      <c r="FL225" s="1349"/>
      <c r="FM225" s="1349"/>
      <c r="FN225" s="1349"/>
      <c r="FO225" s="1349"/>
      <c r="FP225" s="1349"/>
      <c r="FQ225" s="1349"/>
      <c r="FR225" s="1349"/>
      <c r="FS225" s="1349"/>
      <c r="FT225" s="1349"/>
      <c r="FU225" s="1349"/>
      <c r="FV225" s="1349"/>
      <c r="FW225" s="1349"/>
      <c r="FX225" s="1349"/>
      <c r="FY225" s="1349"/>
      <c r="FZ225" s="1349"/>
      <c r="GA225" s="1349"/>
      <c r="GB225" s="1349"/>
      <c r="GC225" s="1349"/>
      <c r="GD225" s="1349"/>
      <c r="GE225" s="1349"/>
      <c r="GF225" s="1349"/>
      <c r="GG225" s="1349"/>
      <c r="GH225" s="1349"/>
      <c r="GI225" s="1349"/>
      <c r="GJ225" s="1349"/>
      <c r="GK225" s="1349"/>
      <c r="GL225" s="1349"/>
      <c r="GM225" s="1349"/>
      <c r="GN225" s="1349"/>
      <c r="GO225" s="1349"/>
      <c r="GP225" s="1349"/>
      <c r="GQ225" s="1349"/>
      <c r="GR225" s="1349"/>
      <c r="GS225" s="1349"/>
      <c r="GT225" s="1349"/>
      <c r="GU225" s="1349"/>
      <c r="GV225" s="1349"/>
      <c r="GW225" s="1349"/>
      <c r="GX225" s="1349"/>
      <c r="GY225" s="1349"/>
      <c r="GZ225" s="1349"/>
      <c r="HA225" s="1349"/>
    </row>
    <row r="226" spans="1:209" ht="6.75" customHeight="1">
      <c r="A226" s="2564"/>
      <c r="B226" s="2564"/>
      <c r="C226" s="2564"/>
      <c r="D226" s="2564"/>
      <c r="E226" s="2564"/>
      <c r="F226" s="2564"/>
      <c r="G226" s="2564"/>
      <c r="H226" s="2566"/>
      <c r="I226" s="2564"/>
      <c r="J226" s="2564"/>
      <c r="K226" s="2564"/>
      <c r="L226" s="2564"/>
      <c r="M226" s="2564"/>
      <c r="N226" s="2564"/>
      <c r="O226" s="2564"/>
      <c r="P226" s="2564"/>
      <c r="Q226" s="2564"/>
      <c r="R226" s="2564"/>
      <c r="S226" s="2564"/>
      <c r="T226" s="2621"/>
      <c r="U226" s="2622"/>
      <c r="V226" s="2564"/>
      <c r="W226" s="3103" t="s">
        <v>220</v>
      </c>
      <c r="X226" s="3103"/>
      <c r="Y226" s="3103"/>
      <c r="Z226" s="3103"/>
      <c r="AA226" s="3103"/>
      <c r="AB226" s="3103"/>
      <c r="AC226" s="3103"/>
      <c r="AD226" s="3103"/>
      <c r="AE226" s="3103"/>
      <c r="AF226" s="3103"/>
      <c r="AG226" s="3103"/>
      <c r="AH226" s="2567"/>
      <c r="AI226" s="2655"/>
      <c r="AJ226" s="2622"/>
      <c r="AK226" s="2622"/>
      <c r="AL226" s="2622"/>
      <c r="AM226" s="2564"/>
      <c r="AN226" s="3104" t="s">
        <v>8366</v>
      </c>
      <c r="AO226" s="3104"/>
      <c r="AP226" s="3104"/>
      <c r="AQ226" s="3104"/>
      <c r="AR226" s="3104"/>
      <c r="AS226" s="3104"/>
      <c r="AT226" s="3104"/>
      <c r="AU226" s="3104"/>
      <c r="AV226" s="3104"/>
      <c r="AW226" s="3104"/>
      <c r="AX226" s="3104"/>
      <c r="AY226" s="3104"/>
      <c r="AZ226" s="2566"/>
      <c r="BA226" s="2566"/>
      <c r="BB226" s="2566"/>
      <c r="BC226" s="2564"/>
      <c r="BD226" s="3103" t="s">
        <v>8367</v>
      </c>
      <c r="BE226" s="3103"/>
      <c r="BF226" s="3103"/>
      <c r="BG226" s="3103"/>
      <c r="BH226" s="3103"/>
      <c r="BI226" s="3103"/>
      <c r="BJ226" s="3103"/>
      <c r="BK226" s="3103"/>
      <c r="BL226" s="3103"/>
      <c r="BM226" s="3103"/>
      <c r="BN226" s="3103"/>
      <c r="BO226" s="3103"/>
      <c r="BP226" s="3103"/>
      <c r="BQ226" s="3103"/>
      <c r="BR226" s="3103"/>
      <c r="BS226" s="3103"/>
      <c r="BT226" s="3103"/>
      <c r="BU226" s="3103"/>
      <c r="BV226" s="3103"/>
      <c r="BW226" s="3103"/>
      <c r="BX226" s="3103"/>
      <c r="BY226" s="3103"/>
      <c r="BZ226" s="3103"/>
      <c r="CA226" s="3103"/>
      <c r="CB226" s="3103"/>
      <c r="CC226" s="3103"/>
      <c r="CD226" s="3103"/>
      <c r="CE226" s="3103"/>
      <c r="CF226" s="3103"/>
      <c r="CG226" s="3103"/>
      <c r="CH226" s="3103"/>
      <c r="CI226" s="3103"/>
      <c r="CJ226" s="3103"/>
      <c r="CK226" s="3103"/>
      <c r="CL226" s="3103"/>
      <c r="CM226" s="3103"/>
      <c r="CN226" s="3103"/>
      <c r="CO226" s="3103"/>
      <c r="CP226" s="3103"/>
      <c r="CQ226" s="3103"/>
      <c r="CR226" s="3103"/>
      <c r="CS226" s="3103"/>
      <c r="CT226" s="3103"/>
      <c r="CU226" s="3103"/>
      <c r="CV226" s="3103"/>
      <c r="CW226" s="3103"/>
      <c r="CX226" s="3103"/>
      <c r="CY226" s="3103"/>
      <c r="CZ226" s="3103"/>
      <c r="DA226" s="3103"/>
      <c r="DB226" s="3103"/>
      <c r="DC226" s="2567"/>
      <c r="DD226" s="2567"/>
      <c r="DE226" s="2567"/>
      <c r="DF226" s="1349"/>
      <c r="DG226" s="1349"/>
      <c r="DH226" s="1349"/>
      <c r="DI226" s="1349"/>
      <c r="DJ226" s="1349"/>
      <c r="DK226" s="1349"/>
      <c r="DL226" s="1349"/>
      <c r="DM226" s="1349"/>
      <c r="DN226" s="1349"/>
      <c r="DO226" s="1349"/>
      <c r="DP226" s="1349"/>
      <c r="DQ226" s="1349"/>
      <c r="DR226" s="1349"/>
      <c r="DS226" s="1349"/>
      <c r="DT226" s="1349"/>
      <c r="DU226" s="1349"/>
      <c r="DV226" s="1349"/>
      <c r="DW226" s="1349"/>
      <c r="DX226" s="1349"/>
      <c r="DY226" s="1349"/>
      <c r="DZ226" s="1349"/>
      <c r="EA226" s="1349"/>
      <c r="EB226" s="1349"/>
      <c r="EC226" s="1349"/>
      <c r="ED226" s="1349"/>
      <c r="EE226" s="1349"/>
      <c r="EF226" s="1349"/>
      <c r="EG226" s="1349"/>
      <c r="EH226" s="1349"/>
      <c r="EI226" s="1349"/>
      <c r="EJ226" s="1349"/>
      <c r="EK226" s="1349"/>
      <c r="EL226" s="1349"/>
      <c r="EM226" s="1349"/>
      <c r="EN226" s="1349"/>
      <c r="EO226" s="1349"/>
      <c r="EP226" s="1349"/>
      <c r="EQ226" s="1349"/>
      <c r="ER226" s="1349"/>
      <c r="ES226" s="1349"/>
      <c r="ET226" s="1349"/>
      <c r="EU226" s="1349"/>
      <c r="EV226" s="1349"/>
      <c r="EW226" s="1349"/>
      <c r="EX226" s="1349"/>
      <c r="EY226" s="1349"/>
      <c r="EZ226" s="1349"/>
      <c r="FA226" s="1349"/>
      <c r="FB226" s="1349"/>
      <c r="FC226" s="1349"/>
      <c r="FD226" s="1349"/>
      <c r="FE226" s="1349"/>
      <c r="FF226" s="1349"/>
      <c r="FG226" s="1349"/>
      <c r="FH226" s="1349"/>
      <c r="FI226" s="1349"/>
      <c r="FJ226" s="1349"/>
      <c r="FK226" s="1349"/>
      <c r="FL226" s="1349"/>
      <c r="FM226" s="1349"/>
      <c r="FN226" s="1349"/>
      <c r="FO226" s="1349"/>
      <c r="FP226" s="1349"/>
      <c r="FQ226" s="1349"/>
      <c r="FR226" s="1349"/>
      <c r="FS226" s="1349"/>
      <c r="FT226" s="1349"/>
      <c r="FU226" s="1349"/>
      <c r="FV226" s="1349"/>
      <c r="FW226" s="1349"/>
      <c r="FX226" s="1349"/>
      <c r="FY226" s="1349"/>
      <c r="FZ226" s="1349"/>
      <c r="GA226" s="1349"/>
      <c r="GB226" s="1349"/>
      <c r="GC226" s="1349"/>
      <c r="GD226" s="1349"/>
      <c r="GE226" s="1349"/>
      <c r="GF226" s="1349"/>
      <c r="GG226" s="1349"/>
      <c r="GH226" s="1349"/>
      <c r="GI226" s="1349"/>
      <c r="GJ226" s="1349"/>
      <c r="GK226" s="1349"/>
      <c r="GL226" s="1349"/>
      <c r="GM226" s="1349"/>
      <c r="GN226" s="1349"/>
      <c r="GO226" s="1349"/>
      <c r="GP226" s="1349"/>
      <c r="GQ226" s="1349"/>
      <c r="GR226" s="1349"/>
      <c r="GS226" s="1349"/>
      <c r="GT226" s="1349"/>
      <c r="GU226" s="1349"/>
      <c r="GV226" s="1349"/>
      <c r="GW226" s="1349"/>
      <c r="GX226" s="1349"/>
      <c r="GY226" s="1349"/>
      <c r="GZ226" s="1349"/>
      <c r="HA226" s="1349"/>
    </row>
    <row r="227" spans="1:209" ht="6.75" customHeight="1">
      <c r="A227" s="2564"/>
      <c r="B227" s="2564"/>
      <c r="C227" s="2564"/>
      <c r="D227" s="2564"/>
      <c r="E227" s="2564"/>
      <c r="F227" s="2564"/>
      <c r="G227" s="2564"/>
      <c r="H227" s="2566"/>
      <c r="I227" s="2564"/>
      <c r="J227" s="2564"/>
      <c r="K227" s="2564"/>
      <c r="L227" s="2564"/>
      <c r="M227" s="2564"/>
      <c r="N227" s="2564"/>
      <c r="O227" s="2564"/>
      <c r="P227" s="2564"/>
      <c r="Q227" s="2564"/>
      <c r="R227" s="2564"/>
      <c r="S227" s="2564"/>
      <c r="T227" s="2572"/>
      <c r="U227" s="2572"/>
      <c r="V227" s="2564"/>
      <c r="W227" s="3103"/>
      <c r="X227" s="3103"/>
      <c r="Y227" s="3103"/>
      <c r="Z227" s="3103"/>
      <c r="AA227" s="3103"/>
      <c r="AB227" s="3103"/>
      <c r="AC227" s="3103"/>
      <c r="AD227" s="3103"/>
      <c r="AE227" s="3103"/>
      <c r="AF227" s="3103"/>
      <c r="AG227" s="3103"/>
      <c r="AH227" s="2573"/>
      <c r="AI227" s="2656"/>
      <c r="AJ227" s="2564"/>
      <c r="AK227" s="2571"/>
      <c r="AL227" s="2566"/>
      <c r="AM227" s="2564"/>
      <c r="AN227" s="3104"/>
      <c r="AO227" s="3104"/>
      <c r="AP227" s="3104"/>
      <c r="AQ227" s="3104"/>
      <c r="AR227" s="3104"/>
      <c r="AS227" s="3104"/>
      <c r="AT227" s="3104"/>
      <c r="AU227" s="3104"/>
      <c r="AV227" s="3104"/>
      <c r="AW227" s="3104"/>
      <c r="AX227" s="3104"/>
      <c r="AY227" s="3104"/>
      <c r="AZ227" s="2569"/>
      <c r="BA227" s="2569"/>
      <c r="BB227" s="2569"/>
      <c r="BC227" s="2564"/>
      <c r="BD227" s="3103"/>
      <c r="BE227" s="3103"/>
      <c r="BF227" s="3103"/>
      <c r="BG227" s="3103"/>
      <c r="BH227" s="3103"/>
      <c r="BI227" s="3103"/>
      <c r="BJ227" s="3103"/>
      <c r="BK227" s="3103"/>
      <c r="BL227" s="3103"/>
      <c r="BM227" s="3103"/>
      <c r="BN227" s="3103"/>
      <c r="BO227" s="3103"/>
      <c r="BP227" s="3103"/>
      <c r="BQ227" s="3103"/>
      <c r="BR227" s="3103"/>
      <c r="BS227" s="3103"/>
      <c r="BT227" s="3103"/>
      <c r="BU227" s="3103"/>
      <c r="BV227" s="3103"/>
      <c r="BW227" s="3103"/>
      <c r="BX227" s="3103"/>
      <c r="BY227" s="3103"/>
      <c r="BZ227" s="3103"/>
      <c r="CA227" s="3103"/>
      <c r="CB227" s="3103"/>
      <c r="CC227" s="3103"/>
      <c r="CD227" s="3103"/>
      <c r="CE227" s="3103"/>
      <c r="CF227" s="3103"/>
      <c r="CG227" s="3103"/>
      <c r="CH227" s="3103"/>
      <c r="CI227" s="3103"/>
      <c r="CJ227" s="3103"/>
      <c r="CK227" s="3103"/>
      <c r="CL227" s="3103"/>
      <c r="CM227" s="3103"/>
      <c r="CN227" s="3103"/>
      <c r="CO227" s="3103"/>
      <c r="CP227" s="3103"/>
      <c r="CQ227" s="3103"/>
      <c r="CR227" s="3103"/>
      <c r="CS227" s="3103"/>
      <c r="CT227" s="3103"/>
      <c r="CU227" s="3103"/>
      <c r="CV227" s="3103"/>
      <c r="CW227" s="3103"/>
      <c r="CX227" s="3103"/>
      <c r="CY227" s="3103"/>
      <c r="CZ227" s="3103"/>
      <c r="DA227" s="3103"/>
      <c r="DB227" s="3103"/>
      <c r="DC227" s="2567"/>
      <c r="DD227" s="2567"/>
      <c r="DE227" s="2567"/>
      <c r="DF227" s="1349"/>
      <c r="DG227" s="1349"/>
      <c r="DH227" s="1349"/>
      <c r="DI227" s="1349"/>
      <c r="DJ227" s="1349"/>
      <c r="DK227" s="1349"/>
      <c r="DL227" s="1349"/>
      <c r="DM227" s="1349"/>
      <c r="DN227" s="1349"/>
      <c r="DO227" s="1349"/>
      <c r="DP227" s="1349"/>
      <c r="DQ227" s="1349"/>
      <c r="DR227" s="1349"/>
      <c r="DS227" s="1349"/>
      <c r="DT227" s="1349"/>
      <c r="DU227" s="1349"/>
      <c r="DV227" s="1349"/>
      <c r="DW227" s="1349"/>
      <c r="DX227" s="1349"/>
      <c r="DY227" s="1349"/>
      <c r="DZ227" s="1349"/>
      <c r="EA227" s="1349"/>
      <c r="EB227" s="1349"/>
      <c r="EC227" s="1349"/>
      <c r="ED227" s="1349"/>
      <c r="EE227" s="1349"/>
      <c r="EF227" s="1349"/>
      <c r="EG227" s="1349"/>
      <c r="EH227" s="1349"/>
      <c r="EI227" s="1349"/>
      <c r="EJ227" s="1349"/>
      <c r="EK227" s="1349"/>
      <c r="EL227" s="1349"/>
      <c r="EM227" s="1349"/>
      <c r="EN227" s="1349"/>
      <c r="EO227" s="1349"/>
      <c r="EP227" s="1349"/>
      <c r="EQ227" s="1349"/>
      <c r="ER227" s="1349"/>
      <c r="ES227" s="1349"/>
      <c r="ET227" s="1349"/>
      <c r="EU227" s="1349"/>
      <c r="EV227" s="1349"/>
      <c r="EW227" s="1349"/>
      <c r="EX227" s="1349"/>
      <c r="EY227" s="1349"/>
      <c r="EZ227" s="1349"/>
      <c r="FA227" s="1349"/>
      <c r="FB227" s="1349"/>
      <c r="FC227" s="1349"/>
      <c r="FD227" s="1349"/>
      <c r="FE227" s="1349"/>
      <c r="FF227" s="1349"/>
      <c r="FG227" s="1349"/>
      <c r="FH227" s="1349"/>
      <c r="FI227" s="1349"/>
      <c r="FJ227" s="1349"/>
      <c r="FK227" s="1349"/>
      <c r="FL227" s="1349"/>
      <c r="FM227" s="1349"/>
      <c r="FN227" s="1349"/>
      <c r="FO227" s="1349"/>
      <c r="FP227" s="1349"/>
      <c r="FQ227" s="1349"/>
      <c r="FR227" s="1349"/>
      <c r="FS227" s="1349"/>
      <c r="FT227" s="1349"/>
      <c r="FU227" s="1349"/>
      <c r="FV227" s="1349"/>
      <c r="FW227" s="1349"/>
      <c r="FX227" s="1349"/>
      <c r="FY227" s="1349"/>
      <c r="FZ227" s="1349"/>
      <c r="GA227" s="1349"/>
      <c r="GB227" s="1349"/>
      <c r="GC227" s="1349"/>
      <c r="GD227" s="1349"/>
      <c r="GE227" s="1349"/>
      <c r="GF227" s="1349"/>
      <c r="GG227" s="1349"/>
      <c r="GH227" s="1349"/>
      <c r="GI227" s="1349"/>
      <c r="GJ227" s="1349"/>
      <c r="GK227" s="1349"/>
      <c r="GL227" s="1349"/>
      <c r="GM227" s="1349"/>
      <c r="GN227" s="1349"/>
      <c r="GO227" s="1349"/>
      <c r="GP227" s="1349"/>
      <c r="GQ227" s="1349"/>
      <c r="GR227" s="1349"/>
      <c r="GS227" s="1349"/>
      <c r="GT227" s="1349"/>
      <c r="GU227" s="1349"/>
      <c r="GV227" s="1349"/>
      <c r="GW227" s="1349"/>
      <c r="GX227" s="1349"/>
      <c r="GY227" s="1349"/>
      <c r="GZ227" s="1349"/>
      <c r="HA227" s="1349"/>
    </row>
    <row r="228" spans="1:209" ht="6.75" customHeight="1">
      <c r="A228" s="2564"/>
      <c r="B228" s="2564"/>
      <c r="C228" s="2564"/>
      <c r="D228" s="2564"/>
      <c r="E228" s="2564"/>
      <c r="F228" s="2564"/>
      <c r="G228" s="2564"/>
      <c r="H228" s="2566"/>
      <c r="I228" s="2564"/>
      <c r="J228" s="2564"/>
      <c r="K228" s="2564"/>
      <c r="L228" s="2564"/>
      <c r="M228" s="2564"/>
      <c r="N228" s="2564"/>
      <c r="O228" s="2564"/>
      <c r="P228" s="2564"/>
      <c r="Q228" s="2564"/>
      <c r="R228" s="2564"/>
      <c r="S228" s="2564"/>
      <c r="T228" s="2576"/>
      <c r="U228" s="2657"/>
      <c r="V228" s="2564"/>
      <c r="W228" s="3139" t="s">
        <v>4209</v>
      </c>
      <c r="X228" s="3139"/>
      <c r="Y228" s="3139"/>
      <c r="Z228" s="3139"/>
      <c r="AA228" s="3139"/>
      <c r="AB228" s="3139"/>
      <c r="AC228" s="3139"/>
      <c r="AD228" s="3139"/>
      <c r="AE228" s="3139"/>
      <c r="AF228" s="3139"/>
      <c r="AG228" s="3139"/>
      <c r="AH228" s="3139"/>
      <c r="AI228" s="3140"/>
      <c r="AJ228" s="2564"/>
      <c r="AK228" s="2570"/>
      <c r="AL228" s="2566"/>
      <c r="AM228" s="2564"/>
      <c r="AN228" s="2567"/>
      <c r="AO228" s="2567"/>
      <c r="AP228" s="2567"/>
      <c r="AQ228" s="2567"/>
      <c r="AR228" s="2567"/>
      <c r="AS228" s="2567"/>
      <c r="AT228" s="2567"/>
      <c r="AU228" s="2567"/>
      <c r="AV228" s="2567"/>
      <c r="AW228" s="2564"/>
      <c r="AX228" s="2564"/>
      <c r="AY228" s="2564"/>
      <c r="AZ228" s="2566"/>
      <c r="BA228" s="2566"/>
      <c r="BB228" s="2566"/>
      <c r="BC228" s="2564"/>
      <c r="BD228" s="3103" t="s">
        <v>8368</v>
      </c>
      <c r="BE228" s="3103"/>
      <c r="BF228" s="3103"/>
      <c r="BG228" s="3103"/>
      <c r="BH228" s="3103"/>
      <c r="BI228" s="3103"/>
      <c r="BJ228" s="3103"/>
      <c r="BK228" s="3103"/>
      <c r="BL228" s="3103"/>
      <c r="BM228" s="3103"/>
      <c r="BN228" s="3103"/>
      <c r="BO228" s="3103"/>
      <c r="BP228" s="3103"/>
      <c r="BQ228" s="3103"/>
      <c r="BR228" s="3103"/>
      <c r="BS228" s="3103"/>
      <c r="BT228" s="3103"/>
      <c r="BU228" s="3103"/>
      <c r="BV228" s="3103"/>
      <c r="BW228" s="3103"/>
      <c r="BX228" s="3103"/>
      <c r="BY228" s="3103"/>
      <c r="BZ228" s="3103"/>
      <c r="CA228" s="3103"/>
      <c r="CB228" s="3103"/>
      <c r="CC228" s="3103"/>
      <c r="CD228" s="3103"/>
      <c r="CE228" s="3103"/>
      <c r="CF228" s="3103"/>
      <c r="CG228" s="3103"/>
      <c r="CH228" s="3103"/>
      <c r="CI228" s="3103"/>
      <c r="CJ228" s="3103"/>
      <c r="CK228" s="3103"/>
      <c r="CL228" s="3103"/>
      <c r="CM228" s="3103"/>
      <c r="CN228" s="3103"/>
      <c r="CO228" s="3103"/>
      <c r="CP228" s="3103"/>
      <c r="CQ228" s="3103"/>
      <c r="CR228" s="3103"/>
      <c r="CS228" s="3103"/>
      <c r="CT228" s="3103"/>
      <c r="CU228" s="3103"/>
      <c r="CV228" s="3103"/>
      <c r="CW228" s="3103"/>
      <c r="CX228" s="3103"/>
      <c r="CY228" s="3103"/>
      <c r="CZ228" s="3103"/>
      <c r="DA228" s="3103"/>
      <c r="DB228" s="3103"/>
      <c r="DC228" s="2567"/>
      <c r="DD228" s="2567"/>
      <c r="DE228" s="2567"/>
      <c r="DF228" s="1349"/>
      <c r="DG228" s="1349"/>
      <c r="DH228" s="1349"/>
      <c r="DI228" s="1349"/>
      <c r="DJ228" s="1349"/>
      <c r="DK228" s="1349"/>
      <c r="DL228" s="1349"/>
      <c r="DM228" s="1349"/>
      <c r="DN228" s="1349"/>
      <c r="DO228" s="1349"/>
      <c r="DP228" s="1349"/>
      <c r="DQ228" s="1349"/>
      <c r="DR228" s="1349"/>
      <c r="DS228" s="1349"/>
      <c r="DT228" s="1349"/>
      <c r="DU228" s="1349"/>
      <c r="DV228" s="1349"/>
      <c r="DW228" s="1349"/>
      <c r="DX228" s="1349"/>
      <c r="DY228" s="1349"/>
      <c r="DZ228" s="1349"/>
      <c r="EA228" s="1349"/>
      <c r="EB228" s="1349"/>
      <c r="EC228" s="1349"/>
      <c r="ED228" s="1349"/>
      <c r="EE228" s="1349"/>
      <c r="EF228" s="1349"/>
      <c r="EG228" s="1349"/>
      <c r="EH228" s="1349"/>
      <c r="EI228" s="1349"/>
      <c r="EJ228" s="1349"/>
      <c r="EK228" s="1349"/>
      <c r="EL228" s="1349"/>
      <c r="EM228" s="1349"/>
      <c r="EN228" s="1349"/>
      <c r="EO228" s="1349"/>
      <c r="EP228" s="1349"/>
      <c r="EQ228" s="1349"/>
      <c r="ER228" s="1349"/>
      <c r="ES228" s="1349"/>
      <c r="ET228" s="1349"/>
      <c r="EU228" s="1349"/>
      <c r="EV228" s="1349"/>
      <c r="EW228" s="1349"/>
      <c r="EX228" s="1349"/>
      <c r="EY228" s="1349"/>
      <c r="EZ228" s="1349"/>
      <c r="FA228" s="1349"/>
      <c r="FB228" s="1349"/>
      <c r="FC228" s="1349"/>
      <c r="FD228" s="1349"/>
      <c r="FE228" s="1349"/>
      <c r="FF228" s="1349"/>
      <c r="FG228" s="1349"/>
      <c r="FH228" s="1349"/>
      <c r="FI228" s="1349"/>
      <c r="FJ228" s="1349"/>
      <c r="FK228" s="1349"/>
      <c r="FL228" s="1349"/>
      <c r="FM228" s="1349"/>
      <c r="FN228" s="1349"/>
      <c r="FO228" s="1349"/>
      <c r="FP228" s="1349"/>
      <c r="FQ228" s="1349"/>
      <c r="FR228" s="1349"/>
      <c r="FS228" s="1349"/>
      <c r="FT228" s="1349"/>
      <c r="FU228" s="1349"/>
      <c r="FV228" s="1349"/>
      <c r="FW228" s="1349"/>
      <c r="FX228" s="1349"/>
      <c r="FY228" s="1349"/>
      <c r="FZ228" s="1349"/>
      <c r="GA228" s="1349"/>
      <c r="GB228" s="1349"/>
      <c r="GC228" s="1349"/>
      <c r="GD228" s="1349"/>
      <c r="GE228" s="1349"/>
      <c r="GF228" s="1349"/>
      <c r="GG228" s="1349"/>
      <c r="GH228" s="1349"/>
      <c r="GI228" s="1349"/>
      <c r="GJ228" s="1349"/>
      <c r="GK228" s="1349"/>
      <c r="GL228" s="1349"/>
      <c r="GM228" s="1349"/>
      <c r="GN228" s="1349"/>
      <c r="GO228" s="1349"/>
      <c r="GP228" s="1349"/>
      <c r="GQ228" s="1349"/>
      <c r="GR228" s="1349"/>
      <c r="GS228" s="1349"/>
      <c r="GT228" s="1349"/>
      <c r="GU228" s="1349"/>
      <c r="GV228" s="1349"/>
      <c r="GW228" s="1349"/>
      <c r="GX228" s="1349"/>
      <c r="GY228" s="1349"/>
      <c r="GZ228" s="1349"/>
      <c r="HA228" s="1349"/>
    </row>
    <row r="229" spans="1:209" ht="6.75" customHeight="1">
      <c r="A229" s="2564"/>
      <c r="B229" s="2564"/>
      <c r="C229" s="2564"/>
      <c r="D229" s="2564"/>
      <c r="E229" s="2564"/>
      <c r="F229" s="2564"/>
      <c r="G229" s="2564"/>
      <c r="H229" s="2566"/>
      <c r="I229" s="2564"/>
      <c r="J229" s="2564"/>
      <c r="K229" s="2564"/>
      <c r="L229" s="2564"/>
      <c r="M229" s="2564"/>
      <c r="N229" s="2564"/>
      <c r="O229" s="2564"/>
      <c r="P229" s="2564"/>
      <c r="Q229" s="2564"/>
      <c r="R229" s="2564"/>
      <c r="S229" s="2564"/>
      <c r="T229" s="2576"/>
      <c r="U229" s="2565"/>
      <c r="V229" s="2564"/>
      <c r="W229" s="3139"/>
      <c r="X229" s="3139"/>
      <c r="Y229" s="3139"/>
      <c r="Z229" s="3139"/>
      <c r="AA229" s="3139"/>
      <c r="AB229" s="3139"/>
      <c r="AC229" s="3139"/>
      <c r="AD229" s="3139"/>
      <c r="AE229" s="3139"/>
      <c r="AF229" s="3139"/>
      <c r="AG229" s="3139"/>
      <c r="AH229" s="3139"/>
      <c r="AI229" s="3140"/>
      <c r="AJ229" s="2564"/>
      <c r="AK229" s="2570"/>
      <c r="AL229" s="2566"/>
      <c r="AM229" s="2564"/>
      <c r="AN229" s="2567"/>
      <c r="AO229" s="2567"/>
      <c r="AP229" s="2567"/>
      <c r="AQ229" s="2567"/>
      <c r="AR229" s="2567"/>
      <c r="AS229" s="2567"/>
      <c r="AT229" s="2567"/>
      <c r="AU229" s="2567"/>
      <c r="AV229" s="2567"/>
      <c r="AW229" s="2564"/>
      <c r="AX229" s="2564"/>
      <c r="AY229" s="2564"/>
      <c r="AZ229" s="2566"/>
      <c r="BA229" s="2566"/>
      <c r="BB229" s="2566"/>
      <c r="BC229" s="2564"/>
      <c r="BD229" s="3103"/>
      <c r="BE229" s="3103"/>
      <c r="BF229" s="3103"/>
      <c r="BG229" s="3103"/>
      <c r="BH229" s="3103"/>
      <c r="BI229" s="3103"/>
      <c r="BJ229" s="3103"/>
      <c r="BK229" s="3103"/>
      <c r="BL229" s="3103"/>
      <c r="BM229" s="3103"/>
      <c r="BN229" s="3103"/>
      <c r="BO229" s="3103"/>
      <c r="BP229" s="3103"/>
      <c r="BQ229" s="3103"/>
      <c r="BR229" s="3103"/>
      <c r="BS229" s="3103"/>
      <c r="BT229" s="3103"/>
      <c r="BU229" s="3103"/>
      <c r="BV229" s="3103"/>
      <c r="BW229" s="3103"/>
      <c r="BX229" s="3103"/>
      <c r="BY229" s="3103"/>
      <c r="BZ229" s="3103"/>
      <c r="CA229" s="3103"/>
      <c r="CB229" s="3103"/>
      <c r="CC229" s="3103"/>
      <c r="CD229" s="3103"/>
      <c r="CE229" s="3103"/>
      <c r="CF229" s="3103"/>
      <c r="CG229" s="3103"/>
      <c r="CH229" s="3103"/>
      <c r="CI229" s="3103"/>
      <c r="CJ229" s="3103"/>
      <c r="CK229" s="3103"/>
      <c r="CL229" s="3103"/>
      <c r="CM229" s="3103"/>
      <c r="CN229" s="3103"/>
      <c r="CO229" s="3103"/>
      <c r="CP229" s="3103"/>
      <c r="CQ229" s="3103"/>
      <c r="CR229" s="3103"/>
      <c r="CS229" s="3103"/>
      <c r="CT229" s="3103"/>
      <c r="CU229" s="3103"/>
      <c r="CV229" s="3103"/>
      <c r="CW229" s="3103"/>
      <c r="CX229" s="3103"/>
      <c r="CY229" s="3103"/>
      <c r="CZ229" s="3103"/>
      <c r="DA229" s="3103"/>
      <c r="DB229" s="3103"/>
      <c r="DC229" s="2567"/>
      <c r="DD229" s="2567"/>
      <c r="DE229" s="2567"/>
      <c r="DF229" s="1349"/>
      <c r="DG229" s="1349"/>
      <c r="DH229" s="1349"/>
      <c r="DI229" s="1349"/>
      <c r="DJ229" s="1349"/>
      <c r="DK229" s="1349"/>
      <c r="DL229" s="1349"/>
      <c r="DM229" s="1349"/>
      <c r="DN229" s="1349"/>
      <c r="DO229" s="1349"/>
      <c r="DP229" s="1349"/>
      <c r="DQ229" s="1349"/>
      <c r="DR229" s="1349"/>
      <c r="DS229" s="1349"/>
      <c r="DT229" s="1349"/>
      <c r="DU229" s="1349"/>
      <c r="DV229" s="1349"/>
      <c r="DW229" s="1349"/>
      <c r="DX229" s="1349"/>
      <c r="DY229" s="1349"/>
      <c r="DZ229" s="1349"/>
      <c r="EA229" s="1349"/>
      <c r="EB229" s="1349"/>
      <c r="EC229" s="1349"/>
      <c r="ED229" s="1349"/>
      <c r="EE229" s="1349"/>
      <c r="EF229" s="1349"/>
      <c r="EG229" s="1349"/>
      <c r="EH229" s="1349"/>
      <c r="EI229" s="1349"/>
      <c r="EJ229" s="1349"/>
      <c r="EK229" s="1349"/>
      <c r="EL229" s="1349"/>
      <c r="EM229" s="1349"/>
      <c r="EN229" s="1349"/>
      <c r="EO229" s="1349"/>
      <c r="EP229" s="1349"/>
      <c r="EQ229" s="1349"/>
      <c r="ER229" s="1349"/>
      <c r="ES229" s="1349"/>
      <c r="ET229" s="1349"/>
      <c r="EU229" s="1349"/>
      <c r="EV229" s="1349"/>
      <c r="EW229" s="1349"/>
      <c r="EX229" s="1349"/>
      <c r="EY229" s="1349"/>
      <c r="EZ229" s="1349"/>
      <c r="FA229" s="1349"/>
      <c r="FB229" s="1349"/>
      <c r="FC229" s="1349"/>
      <c r="FD229" s="1349"/>
      <c r="FE229" s="1349"/>
      <c r="FF229" s="1349"/>
      <c r="FG229" s="1349"/>
      <c r="FH229" s="1349"/>
      <c r="FI229" s="1349"/>
      <c r="FJ229" s="1349"/>
      <c r="FK229" s="1349"/>
      <c r="FL229" s="1349"/>
      <c r="FM229" s="1349"/>
      <c r="FN229" s="1349"/>
      <c r="FO229" s="1349"/>
      <c r="FP229" s="1349"/>
      <c r="FQ229" s="1349"/>
      <c r="FR229" s="1349"/>
      <c r="FS229" s="1349"/>
      <c r="FT229" s="1349"/>
      <c r="FU229" s="1349"/>
      <c r="FV229" s="1349"/>
      <c r="FW229" s="1349"/>
      <c r="FX229" s="1349"/>
      <c r="FY229" s="1349"/>
      <c r="FZ229" s="1349"/>
      <c r="GA229" s="1349"/>
      <c r="GB229" s="1349"/>
      <c r="GC229" s="1349"/>
      <c r="GD229" s="1349"/>
      <c r="GE229" s="1349"/>
      <c r="GF229" s="1349"/>
      <c r="GG229" s="1349"/>
      <c r="GH229" s="1349"/>
      <c r="GI229" s="1349"/>
      <c r="GJ229" s="1349"/>
      <c r="GK229" s="1349"/>
      <c r="GL229" s="1349"/>
      <c r="GM229" s="1349"/>
      <c r="GN229" s="1349"/>
      <c r="GO229" s="1349"/>
      <c r="GP229" s="1349"/>
      <c r="GQ229" s="1349"/>
      <c r="GR229" s="1349"/>
      <c r="GS229" s="1349"/>
      <c r="GT229" s="1349"/>
      <c r="GU229" s="1349"/>
      <c r="GV229" s="1349"/>
      <c r="GW229" s="1349"/>
      <c r="GX229" s="1349"/>
      <c r="GY229" s="1349"/>
      <c r="GZ229" s="1349"/>
      <c r="HA229" s="1349"/>
    </row>
    <row r="230" spans="1:209" ht="6.75" customHeight="1">
      <c r="A230" s="2564"/>
      <c r="B230" s="2564"/>
      <c r="C230" s="2564"/>
      <c r="D230" s="2564"/>
      <c r="E230" s="2564"/>
      <c r="F230" s="2564"/>
      <c r="G230" s="2564"/>
      <c r="H230" s="2566"/>
      <c r="I230" s="2564"/>
      <c r="J230" s="2564"/>
      <c r="K230" s="2564"/>
      <c r="L230" s="2564"/>
      <c r="M230" s="2564"/>
      <c r="N230" s="2564"/>
      <c r="O230" s="2564"/>
      <c r="P230" s="2564"/>
      <c r="Q230" s="2564"/>
      <c r="R230" s="2564"/>
      <c r="S230" s="2564"/>
      <c r="T230" s="2576"/>
      <c r="U230" s="2565"/>
      <c r="V230" s="2564"/>
      <c r="W230" s="3139"/>
      <c r="X230" s="3139"/>
      <c r="Y230" s="3139"/>
      <c r="Z230" s="3139"/>
      <c r="AA230" s="3139"/>
      <c r="AB230" s="3139"/>
      <c r="AC230" s="3139"/>
      <c r="AD230" s="3139"/>
      <c r="AE230" s="3139"/>
      <c r="AF230" s="3139"/>
      <c r="AG230" s="3139"/>
      <c r="AH230" s="3139"/>
      <c r="AI230" s="3140"/>
      <c r="AJ230" s="2564"/>
      <c r="AK230" s="2570"/>
      <c r="AL230" s="2566"/>
      <c r="AM230" s="2564"/>
      <c r="AN230" s="2567"/>
      <c r="AO230" s="2567"/>
      <c r="AP230" s="2567"/>
      <c r="AQ230" s="2567"/>
      <c r="AR230" s="2567"/>
      <c r="AS230" s="2567"/>
      <c r="AT230" s="2567"/>
      <c r="AU230" s="2567"/>
      <c r="AV230" s="2567"/>
      <c r="AW230" s="2564"/>
      <c r="AX230" s="2564"/>
      <c r="AY230" s="2564"/>
      <c r="AZ230" s="2566"/>
      <c r="BA230" s="2566"/>
      <c r="BB230" s="2566"/>
      <c r="BC230" s="2564"/>
      <c r="BD230" s="2567"/>
      <c r="BE230" s="2567"/>
      <c r="BF230" s="2567"/>
      <c r="BG230" s="2567"/>
      <c r="BH230" s="2567"/>
      <c r="BI230" s="2567"/>
      <c r="BJ230" s="2567"/>
      <c r="BK230" s="2567"/>
      <c r="BL230" s="2567"/>
      <c r="BM230" s="2567"/>
      <c r="BN230" s="2567"/>
      <c r="BO230" s="2567"/>
      <c r="BP230" s="2567"/>
      <c r="BQ230" s="2567"/>
      <c r="BR230" s="2567"/>
      <c r="BS230" s="2567"/>
      <c r="BT230" s="2567"/>
      <c r="BU230" s="2567"/>
      <c r="BV230" s="2567"/>
      <c r="BW230" s="2567"/>
      <c r="BX230" s="2567"/>
      <c r="BY230" s="2567"/>
      <c r="BZ230" s="2567"/>
      <c r="CA230" s="2567"/>
      <c r="CB230" s="2567"/>
      <c r="CC230" s="2567"/>
      <c r="CD230" s="2567"/>
      <c r="CE230" s="2567"/>
      <c r="CF230" s="2567"/>
      <c r="CG230" s="2567"/>
      <c r="CH230" s="2567"/>
      <c r="CI230" s="2567"/>
      <c r="CJ230" s="2567"/>
      <c r="CK230" s="2567"/>
      <c r="CL230" s="2567"/>
      <c r="CM230" s="2567"/>
      <c r="CN230" s="2567"/>
      <c r="CO230" s="2567"/>
      <c r="CP230" s="2567"/>
      <c r="CQ230" s="2567"/>
      <c r="CR230" s="2567"/>
      <c r="CS230" s="2567"/>
      <c r="CT230" s="2567"/>
      <c r="CU230" s="2567"/>
      <c r="CV230" s="2567"/>
      <c r="CW230" s="2567"/>
      <c r="CX230" s="2567"/>
      <c r="CY230" s="2567"/>
      <c r="CZ230" s="2567"/>
      <c r="DA230" s="2567"/>
      <c r="DB230" s="2567"/>
      <c r="DC230" s="2567"/>
      <c r="DD230" s="2567"/>
      <c r="DE230" s="2567"/>
      <c r="DF230" s="1349"/>
      <c r="DG230" s="1349"/>
      <c r="DH230" s="1349"/>
      <c r="DI230" s="1349"/>
      <c r="DJ230" s="1349"/>
      <c r="DK230" s="1349"/>
      <c r="DL230" s="1349"/>
      <c r="DM230" s="1349"/>
      <c r="DN230" s="1349"/>
      <c r="DO230" s="1349"/>
      <c r="DP230" s="1349"/>
      <c r="DQ230" s="1349"/>
      <c r="DR230" s="1349"/>
      <c r="DS230" s="1349"/>
      <c r="DT230" s="1349"/>
      <c r="DU230" s="1349"/>
      <c r="DV230" s="1349"/>
      <c r="DW230" s="1349"/>
      <c r="DX230" s="1349"/>
      <c r="DY230" s="1349"/>
      <c r="DZ230" s="1349"/>
      <c r="EA230" s="1349"/>
      <c r="EB230" s="1349"/>
      <c r="EC230" s="1349"/>
      <c r="ED230" s="1349"/>
      <c r="EE230" s="1349"/>
      <c r="EF230" s="1349"/>
      <c r="EG230" s="1349"/>
      <c r="EH230" s="1349"/>
      <c r="EI230" s="1349"/>
      <c r="EJ230" s="1349"/>
      <c r="EK230" s="1349"/>
      <c r="EL230" s="1349"/>
      <c r="EM230" s="1349"/>
      <c r="EN230" s="1349"/>
      <c r="EO230" s="1349"/>
      <c r="EP230" s="1349"/>
      <c r="EQ230" s="1349"/>
      <c r="ER230" s="1349"/>
      <c r="ES230" s="1349"/>
      <c r="ET230" s="1349"/>
      <c r="EU230" s="1349"/>
      <c r="EV230" s="1349"/>
      <c r="EW230" s="1349"/>
      <c r="EX230" s="1349"/>
      <c r="EY230" s="1349"/>
      <c r="EZ230" s="1349"/>
      <c r="FA230" s="1349"/>
      <c r="FB230" s="1349"/>
      <c r="FC230" s="1349"/>
      <c r="FD230" s="1349"/>
      <c r="FE230" s="1349"/>
      <c r="FF230" s="1349"/>
      <c r="FG230" s="1349"/>
      <c r="FH230" s="1349"/>
      <c r="FI230" s="1349"/>
      <c r="FJ230" s="1349"/>
      <c r="FK230" s="1349"/>
      <c r="FL230" s="1349"/>
      <c r="FM230" s="1349"/>
      <c r="FN230" s="1349"/>
      <c r="FO230" s="1349"/>
      <c r="FP230" s="1349"/>
      <c r="FQ230" s="1349"/>
      <c r="FR230" s="1349"/>
      <c r="FS230" s="1349"/>
      <c r="FT230" s="1349"/>
      <c r="FU230" s="1349"/>
      <c r="FV230" s="1349"/>
      <c r="FW230" s="1349"/>
      <c r="FX230" s="1349"/>
      <c r="FY230" s="1349"/>
      <c r="FZ230" s="1349"/>
      <c r="GA230" s="1349"/>
      <c r="GB230" s="1349"/>
      <c r="GC230" s="1349"/>
      <c r="GD230" s="1349"/>
      <c r="GE230" s="1349"/>
      <c r="GF230" s="1349"/>
      <c r="GG230" s="1349"/>
      <c r="GH230" s="1349"/>
      <c r="GI230" s="1349"/>
      <c r="GJ230" s="1349"/>
      <c r="GK230" s="1349"/>
      <c r="GL230" s="1349"/>
      <c r="GM230" s="1349"/>
      <c r="GN230" s="1349"/>
      <c r="GO230" s="1349"/>
      <c r="GP230" s="1349"/>
      <c r="GQ230" s="1349"/>
      <c r="GR230" s="1349"/>
      <c r="GS230" s="1349"/>
      <c r="GT230" s="1349"/>
      <c r="GU230" s="1349"/>
      <c r="GV230" s="1349"/>
      <c r="GW230" s="1349"/>
      <c r="GX230" s="1349"/>
      <c r="GY230" s="1349"/>
      <c r="GZ230" s="1349"/>
      <c r="HA230" s="1349"/>
    </row>
    <row r="231" spans="1:209" ht="6.75" customHeight="1">
      <c r="A231" s="2564"/>
      <c r="B231" s="2564"/>
      <c r="C231" s="2564"/>
      <c r="D231" s="2564"/>
      <c r="E231" s="2564"/>
      <c r="F231" s="2564"/>
      <c r="G231" s="2564"/>
      <c r="H231" s="2566"/>
      <c r="I231" s="2564"/>
      <c r="J231" s="2564"/>
      <c r="K231" s="2564"/>
      <c r="L231" s="2564"/>
      <c r="M231" s="2564"/>
      <c r="N231" s="2564"/>
      <c r="O231" s="2564"/>
      <c r="P231" s="2564"/>
      <c r="Q231" s="2564"/>
      <c r="R231" s="2564"/>
      <c r="S231" s="2564"/>
      <c r="T231" s="2576"/>
      <c r="U231" s="2565"/>
      <c r="V231" s="2564"/>
      <c r="W231" s="3139"/>
      <c r="X231" s="3139"/>
      <c r="Y231" s="3139"/>
      <c r="Z231" s="3139"/>
      <c r="AA231" s="3139"/>
      <c r="AB231" s="3139"/>
      <c r="AC231" s="3139"/>
      <c r="AD231" s="3139"/>
      <c r="AE231" s="3139"/>
      <c r="AF231" s="3139"/>
      <c r="AG231" s="3139"/>
      <c r="AH231" s="3139"/>
      <c r="AI231" s="3140"/>
      <c r="AJ231" s="2564"/>
      <c r="AK231" s="2570"/>
      <c r="AL231" s="2566"/>
      <c r="AM231" s="2564"/>
      <c r="AN231" s="3104" t="s">
        <v>8369</v>
      </c>
      <c r="AO231" s="3104"/>
      <c r="AP231" s="3104"/>
      <c r="AQ231" s="3104"/>
      <c r="AR231" s="3104"/>
      <c r="AS231" s="3104"/>
      <c r="AT231" s="3104"/>
      <c r="AU231" s="3104"/>
      <c r="AV231" s="3104"/>
      <c r="AW231" s="3104"/>
      <c r="AX231" s="3104"/>
      <c r="AY231" s="3104"/>
      <c r="AZ231" s="3104"/>
      <c r="BA231" s="3104"/>
      <c r="BB231" s="3104"/>
      <c r="BC231" s="3104"/>
      <c r="BD231" s="3104"/>
      <c r="BE231" s="3104"/>
      <c r="BF231" s="3104"/>
      <c r="BG231" s="3104"/>
      <c r="BH231" s="3104"/>
      <c r="BI231" s="3104"/>
      <c r="BJ231" s="3104"/>
      <c r="BK231" s="3104"/>
      <c r="BL231" s="3104"/>
      <c r="BM231" s="3104"/>
      <c r="BN231" s="3104"/>
      <c r="BO231" s="3104"/>
      <c r="BP231" s="3104"/>
      <c r="BQ231" s="2567"/>
      <c r="BR231" s="2567"/>
      <c r="BS231" s="2567"/>
      <c r="BT231" s="2567"/>
      <c r="BU231" s="2567"/>
      <c r="BV231" s="2567"/>
      <c r="BW231" s="2567"/>
      <c r="BX231" s="2567"/>
      <c r="BY231" s="2567"/>
      <c r="BZ231" s="2564"/>
      <c r="CA231" s="2564"/>
      <c r="CB231" s="2564"/>
      <c r="CC231" s="2564"/>
      <c r="CD231" s="2564"/>
      <c r="CE231" s="2564"/>
      <c r="CF231" s="2564"/>
      <c r="CG231" s="2564"/>
      <c r="CH231" s="2564"/>
      <c r="CI231" s="2564"/>
      <c r="CJ231" s="2564"/>
      <c r="CK231" s="2564"/>
      <c r="CL231" s="2564"/>
      <c r="CM231" s="2564"/>
      <c r="CN231" s="2564"/>
      <c r="CO231" s="2564"/>
      <c r="CP231" s="2564"/>
      <c r="CQ231" s="2567"/>
      <c r="CR231" s="2567"/>
      <c r="CS231" s="2567"/>
      <c r="CT231" s="2567"/>
      <c r="CU231" s="2567"/>
      <c r="CV231" s="2567"/>
      <c r="CW231" s="2567"/>
      <c r="CX231" s="2567"/>
      <c r="CY231" s="2567"/>
      <c r="CZ231" s="2567"/>
      <c r="DA231" s="2567"/>
      <c r="DB231" s="2567"/>
      <c r="DC231" s="2567"/>
      <c r="DD231" s="2567"/>
      <c r="DE231" s="2567"/>
    </row>
    <row r="232" spans="1:209" ht="6.75" customHeight="1">
      <c r="A232" s="2564"/>
      <c r="B232" s="2564"/>
      <c r="C232" s="2564"/>
      <c r="D232" s="2564"/>
      <c r="E232" s="2564"/>
      <c r="F232" s="2564"/>
      <c r="G232" s="2564"/>
      <c r="H232" s="2566"/>
      <c r="I232" s="2564"/>
      <c r="J232" s="2564"/>
      <c r="K232" s="2564"/>
      <c r="L232" s="2564"/>
      <c r="M232" s="2564"/>
      <c r="N232" s="2564"/>
      <c r="O232" s="2564"/>
      <c r="P232" s="2564"/>
      <c r="Q232" s="2564"/>
      <c r="R232" s="2564"/>
      <c r="S232" s="2564"/>
      <c r="T232" s="2576"/>
      <c r="U232" s="2565"/>
      <c r="V232" s="2564"/>
      <c r="W232" s="3139"/>
      <c r="X232" s="3139"/>
      <c r="Y232" s="3139"/>
      <c r="Z232" s="3139"/>
      <c r="AA232" s="3139"/>
      <c r="AB232" s="3139"/>
      <c r="AC232" s="3139"/>
      <c r="AD232" s="3139"/>
      <c r="AE232" s="3139"/>
      <c r="AF232" s="3139"/>
      <c r="AG232" s="3139"/>
      <c r="AH232" s="3139"/>
      <c r="AI232" s="3140"/>
      <c r="AJ232" s="2564"/>
      <c r="AK232" s="2571"/>
      <c r="AL232" s="2569"/>
      <c r="AM232" s="2564"/>
      <c r="AN232" s="3104"/>
      <c r="AO232" s="3104"/>
      <c r="AP232" s="3104"/>
      <c r="AQ232" s="3104"/>
      <c r="AR232" s="3104"/>
      <c r="AS232" s="3104"/>
      <c r="AT232" s="3104"/>
      <c r="AU232" s="3104"/>
      <c r="AV232" s="3104"/>
      <c r="AW232" s="3104"/>
      <c r="AX232" s="3104"/>
      <c r="AY232" s="3104"/>
      <c r="AZ232" s="3104"/>
      <c r="BA232" s="3104"/>
      <c r="BB232" s="3104"/>
      <c r="BC232" s="3104"/>
      <c r="BD232" s="3104"/>
      <c r="BE232" s="3104"/>
      <c r="BF232" s="3104"/>
      <c r="BG232" s="3104"/>
      <c r="BH232" s="3104"/>
      <c r="BI232" s="3104"/>
      <c r="BJ232" s="3104"/>
      <c r="BK232" s="3104"/>
      <c r="BL232" s="3104"/>
      <c r="BM232" s="3104"/>
      <c r="BN232" s="3104"/>
      <c r="BO232" s="3104"/>
      <c r="BP232" s="3104"/>
      <c r="BQ232" s="2567"/>
      <c r="BR232" s="2567"/>
      <c r="BS232" s="2567"/>
      <c r="BT232" s="2567"/>
      <c r="BU232" s="2567"/>
      <c r="BV232" s="2567"/>
      <c r="BW232" s="2567"/>
      <c r="BX232" s="2567"/>
      <c r="BY232" s="2567"/>
      <c r="BZ232" s="2564"/>
      <c r="CA232" s="2564"/>
      <c r="CB232" s="2564"/>
      <c r="CC232" s="2564"/>
      <c r="CD232" s="2564"/>
      <c r="CE232" s="2564"/>
      <c r="CF232" s="2564"/>
      <c r="CG232" s="2564"/>
      <c r="CH232" s="2564"/>
      <c r="CI232" s="2564"/>
      <c r="CJ232" s="2564"/>
      <c r="CK232" s="2564"/>
      <c r="CL232" s="2564"/>
      <c r="CM232" s="2564"/>
      <c r="CN232" s="2564"/>
      <c r="CO232" s="2564"/>
      <c r="CP232" s="2564"/>
      <c r="CQ232" s="2567"/>
      <c r="CR232" s="2567"/>
      <c r="CS232" s="2567"/>
      <c r="CT232" s="2567"/>
      <c r="CU232" s="2567"/>
      <c r="CV232" s="2567"/>
      <c r="CW232" s="2567"/>
      <c r="CX232" s="2567"/>
      <c r="CY232" s="2567"/>
      <c r="CZ232" s="2567"/>
      <c r="DA232" s="2567"/>
      <c r="DB232" s="2567"/>
      <c r="DC232" s="2567"/>
      <c r="DD232" s="2567"/>
      <c r="DE232" s="2567"/>
    </row>
    <row r="233" spans="1:209" ht="6.75" customHeight="1">
      <c r="A233" s="2564"/>
      <c r="B233" s="2564"/>
      <c r="C233" s="2564"/>
      <c r="D233" s="2564"/>
      <c r="E233" s="2564"/>
      <c r="F233" s="2564"/>
      <c r="G233" s="2564"/>
      <c r="H233" s="2566"/>
      <c r="I233" s="2564"/>
      <c r="J233" s="2564"/>
      <c r="K233" s="2564"/>
      <c r="L233" s="2564"/>
      <c r="M233" s="2564"/>
      <c r="N233" s="2564"/>
      <c r="O233" s="2564"/>
      <c r="P233" s="2564"/>
      <c r="Q233" s="2564"/>
      <c r="R233" s="2564"/>
      <c r="S233" s="2564"/>
      <c r="T233" s="2576"/>
      <c r="U233" s="2565"/>
      <c r="V233" s="2564"/>
      <c r="W233" s="3139"/>
      <c r="X233" s="3139"/>
      <c r="Y233" s="3139"/>
      <c r="Z233" s="3139"/>
      <c r="AA233" s="3139"/>
      <c r="AB233" s="3139"/>
      <c r="AC233" s="3139"/>
      <c r="AD233" s="3139"/>
      <c r="AE233" s="3139"/>
      <c r="AF233" s="3139"/>
      <c r="AG233" s="3139"/>
      <c r="AH233" s="3139"/>
      <c r="AI233" s="3140"/>
      <c r="AJ233" s="2566"/>
      <c r="AK233" s="2570"/>
      <c r="AL233" s="2566"/>
      <c r="AM233" s="2658"/>
      <c r="AN233" s="2659"/>
      <c r="AO233" s="2659"/>
      <c r="AP233" s="2659"/>
      <c r="AQ233" s="2659"/>
      <c r="AR233" s="2659"/>
      <c r="AS233" s="2659"/>
      <c r="AT233" s="2659"/>
      <c r="AU233" s="2659"/>
      <c r="AV233" s="2659"/>
      <c r="AW233" s="2658"/>
      <c r="AX233" s="2658"/>
      <c r="AY233" s="2658"/>
      <c r="AZ233" s="2658"/>
      <c r="BA233" s="2658"/>
      <c r="BB233" s="2658"/>
      <c r="BC233" s="2658"/>
      <c r="BD233" s="2659"/>
      <c r="BE233" s="2659"/>
      <c r="BF233" s="2659"/>
      <c r="BG233" s="2659"/>
      <c r="BH233" s="2659"/>
      <c r="BI233" s="2659"/>
      <c r="BJ233" s="2659"/>
      <c r="BK233" s="2659"/>
      <c r="BL233" s="2659"/>
      <c r="BM233" s="2659"/>
      <c r="BN233" s="2659"/>
      <c r="BO233" s="2659"/>
      <c r="BP233" s="2659"/>
      <c r="BQ233" s="2659"/>
      <c r="BR233" s="2659"/>
      <c r="BS233" s="2659"/>
      <c r="BT233" s="2659"/>
      <c r="BU233" s="2659"/>
      <c r="BV233" s="2659"/>
      <c r="BW233" s="2659"/>
      <c r="BX233" s="2659"/>
      <c r="BY233" s="2659"/>
      <c r="BZ233" s="2565"/>
      <c r="CA233" s="2565"/>
      <c r="CB233" s="2565"/>
      <c r="CC233" s="2565"/>
      <c r="CD233" s="2565"/>
      <c r="CE233" s="2565"/>
      <c r="CF233" s="2565"/>
      <c r="CG233" s="2565"/>
      <c r="CH233" s="2565"/>
      <c r="CI233" s="2565"/>
      <c r="CJ233" s="2565"/>
      <c r="CK233" s="2565"/>
      <c r="CL233" s="2565"/>
      <c r="CM233" s="2565"/>
      <c r="CN233" s="2565"/>
      <c r="CO233" s="2565"/>
      <c r="CP233" s="2565"/>
      <c r="CQ233" s="2565"/>
      <c r="CR233" s="2565"/>
      <c r="CS233" s="2565"/>
      <c r="CT233" s="2565"/>
      <c r="CU233" s="2565"/>
      <c r="CV233" s="2565"/>
      <c r="CW233" s="2565"/>
      <c r="CX233" s="2565"/>
      <c r="CY233" s="2565"/>
      <c r="CZ233" s="2565"/>
      <c r="DA233" s="2565"/>
      <c r="DB233" s="2565"/>
      <c r="DC233" s="2565"/>
      <c r="DD233" s="2565"/>
      <c r="DE233" s="2565"/>
    </row>
    <row r="234" spans="1:209" ht="6.75" customHeight="1">
      <c r="A234" s="2564"/>
      <c r="B234" s="2564"/>
      <c r="C234" s="2564"/>
      <c r="D234" s="2564"/>
      <c r="E234" s="2564"/>
      <c r="F234" s="2564"/>
      <c r="G234" s="2564"/>
      <c r="H234" s="2566"/>
      <c r="I234" s="2564"/>
      <c r="J234" s="2564"/>
      <c r="K234" s="2564"/>
      <c r="L234" s="2564"/>
      <c r="M234" s="2564"/>
      <c r="N234" s="2564"/>
      <c r="O234" s="2564"/>
      <c r="P234" s="2564"/>
      <c r="Q234" s="2564"/>
      <c r="R234" s="2564"/>
      <c r="S234" s="2564"/>
      <c r="T234" s="2576"/>
      <c r="U234" s="2565"/>
      <c r="V234" s="2564"/>
      <c r="W234" s="2566"/>
      <c r="X234" s="2566"/>
      <c r="Y234" s="2566"/>
      <c r="Z234" s="2566"/>
      <c r="AA234" s="2566"/>
      <c r="AB234" s="2566"/>
      <c r="AC234" s="2566"/>
      <c r="AD234" s="2566"/>
      <c r="AE234" s="2566"/>
      <c r="AF234" s="2566"/>
      <c r="AG234" s="2566"/>
      <c r="AH234" s="2566"/>
      <c r="AI234" s="2566"/>
      <c r="AJ234" s="2660"/>
      <c r="AK234" s="2627"/>
      <c r="AL234" s="2620"/>
      <c r="AM234" s="2566"/>
      <c r="AN234" s="3132" t="s">
        <v>8370</v>
      </c>
      <c r="AO234" s="3132"/>
      <c r="AP234" s="3132"/>
      <c r="AQ234" s="3132"/>
      <c r="AR234" s="3132"/>
      <c r="AS234" s="3132"/>
      <c r="AT234" s="3132"/>
      <c r="AU234" s="3132"/>
      <c r="AV234" s="3132"/>
      <c r="AW234" s="3132"/>
      <c r="AX234" s="3132"/>
      <c r="AY234" s="3132"/>
      <c r="AZ234" s="2606"/>
      <c r="BA234" s="2566"/>
      <c r="BB234" s="2566"/>
      <c r="BC234" s="2566"/>
      <c r="BD234" s="3141" t="s">
        <v>8371</v>
      </c>
      <c r="BE234" s="3141"/>
      <c r="BF234" s="3141"/>
      <c r="BG234" s="3141"/>
      <c r="BH234" s="3141"/>
      <c r="BI234" s="3141"/>
      <c r="BJ234" s="3141"/>
      <c r="BK234" s="3141"/>
      <c r="BL234" s="3141"/>
      <c r="BM234" s="3141"/>
      <c r="BN234" s="3141"/>
      <c r="BO234" s="3141"/>
      <c r="BP234" s="3141"/>
      <c r="BQ234" s="3141"/>
      <c r="BR234" s="3141"/>
      <c r="BS234" s="3141"/>
      <c r="BT234" s="3141"/>
      <c r="BU234" s="3141"/>
      <c r="BV234" s="3141"/>
      <c r="BW234" s="3141"/>
      <c r="BX234" s="3141"/>
      <c r="BY234" s="3141"/>
      <c r="BZ234" s="2661"/>
      <c r="CA234" s="3129" t="s">
        <v>219</v>
      </c>
      <c r="CB234" s="3129"/>
      <c r="CC234" s="3129"/>
      <c r="CD234" s="3129"/>
      <c r="CE234" s="3129"/>
      <c r="CF234" s="3129"/>
      <c r="CG234" s="3129"/>
      <c r="CH234" s="3129"/>
      <c r="CI234" s="3129"/>
      <c r="CJ234" s="3129"/>
      <c r="CK234" s="3129"/>
      <c r="CL234" s="3129"/>
      <c r="CM234" s="3129"/>
      <c r="CN234" s="3129"/>
      <c r="CO234" s="3129"/>
      <c r="CP234" s="3129"/>
      <c r="CQ234" s="2606"/>
      <c r="CR234" s="2606"/>
      <c r="CS234" s="2662"/>
      <c r="CT234" s="2662"/>
      <c r="CU234" s="2662"/>
      <c r="CV234" s="2662"/>
      <c r="CW234" s="2662"/>
      <c r="CX234" s="2662"/>
      <c r="CY234" s="2662"/>
      <c r="CZ234" s="2614"/>
      <c r="DA234" s="2614"/>
      <c r="DB234" s="2564"/>
      <c r="DC234" s="2615"/>
      <c r="DD234" s="2564"/>
      <c r="DE234" s="2564"/>
    </row>
    <row r="235" spans="1:209" ht="6.75" customHeight="1">
      <c r="A235" s="2564"/>
      <c r="B235" s="2564"/>
      <c r="C235" s="2564"/>
      <c r="D235" s="2564"/>
      <c r="E235" s="2564"/>
      <c r="F235" s="2564"/>
      <c r="G235" s="2564"/>
      <c r="H235" s="2566"/>
      <c r="I235" s="2564"/>
      <c r="J235" s="2564"/>
      <c r="K235" s="2564"/>
      <c r="L235" s="2564"/>
      <c r="M235" s="2564"/>
      <c r="N235" s="2564"/>
      <c r="O235" s="2564"/>
      <c r="P235" s="2564"/>
      <c r="Q235" s="2564"/>
      <c r="R235" s="2564"/>
      <c r="S235" s="2564"/>
      <c r="T235" s="2576"/>
      <c r="U235" s="2565"/>
      <c r="V235" s="2564"/>
      <c r="W235" s="3144" t="s">
        <v>213</v>
      </c>
      <c r="X235" s="3144"/>
      <c r="Y235" s="3144"/>
      <c r="Z235" s="3144"/>
      <c r="AA235" s="3144"/>
      <c r="AB235" s="3144"/>
      <c r="AC235" s="3144"/>
      <c r="AD235" s="3144"/>
      <c r="AE235" s="3144"/>
      <c r="AF235" s="3144"/>
      <c r="AG235" s="3144"/>
      <c r="AH235" s="3144"/>
      <c r="AI235" s="3144"/>
      <c r="AJ235" s="2597"/>
      <c r="AK235" s="2621"/>
      <c r="AL235" s="2622"/>
      <c r="AM235" s="2566"/>
      <c r="AN235" s="3132"/>
      <c r="AO235" s="3132"/>
      <c r="AP235" s="3132"/>
      <c r="AQ235" s="3132"/>
      <c r="AR235" s="3132"/>
      <c r="AS235" s="3132"/>
      <c r="AT235" s="3132"/>
      <c r="AU235" s="3132"/>
      <c r="AV235" s="3132"/>
      <c r="AW235" s="3132"/>
      <c r="AX235" s="3132"/>
      <c r="AY235" s="3132"/>
      <c r="AZ235" s="2606"/>
      <c r="BA235" s="2566"/>
      <c r="BB235" s="2566"/>
      <c r="BC235" s="2566"/>
      <c r="BD235" s="3129"/>
      <c r="BE235" s="3129"/>
      <c r="BF235" s="3129"/>
      <c r="BG235" s="3129"/>
      <c r="BH235" s="3129"/>
      <c r="BI235" s="3129"/>
      <c r="BJ235" s="3129"/>
      <c r="BK235" s="3129"/>
      <c r="BL235" s="3129"/>
      <c r="BM235" s="3129"/>
      <c r="BN235" s="3129"/>
      <c r="BO235" s="3129"/>
      <c r="BP235" s="3129"/>
      <c r="BQ235" s="3129"/>
      <c r="BR235" s="3129"/>
      <c r="BS235" s="3129"/>
      <c r="BT235" s="3129"/>
      <c r="BU235" s="3129"/>
      <c r="BV235" s="3129"/>
      <c r="BW235" s="3129"/>
      <c r="BX235" s="3129"/>
      <c r="BY235" s="3129"/>
      <c r="BZ235" s="2564"/>
      <c r="CA235" s="3129"/>
      <c r="CB235" s="3129"/>
      <c r="CC235" s="3129"/>
      <c r="CD235" s="3129"/>
      <c r="CE235" s="3129"/>
      <c r="CF235" s="3129"/>
      <c r="CG235" s="3129"/>
      <c r="CH235" s="3129"/>
      <c r="CI235" s="3129"/>
      <c r="CJ235" s="3129"/>
      <c r="CK235" s="3129"/>
      <c r="CL235" s="3129"/>
      <c r="CM235" s="3129"/>
      <c r="CN235" s="3129"/>
      <c r="CO235" s="3129"/>
      <c r="CP235" s="3129"/>
      <c r="CQ235" s="2606"/>
      <c r="CR235" s="2606"/>
      <c r="CS235" s="2662"/>
      <c r="CT235" s="2662"/>
      <c r="CU235" s="2662"/>
      <c r="CV235" s="2662"/>
      <c r="CW235" s="2662"/>
      <c r="CX235" s="2662"/>
      <c r="CY235" s="2662"/>
      <c r="CZ235" s="2614"/>
      <c r="DA235" s="2614"/>
      <c r="DB235" s="2564"/>
      <c r="DC235" s="2615"/>
      <c r="DD235" s="2564"/>
      <c r="DE235" s="2564"/>
    </row>
    <row r="236" spans="1:209" ht="6.75" customHeight="1">
      <c r="A236" s="2564"/>
      <c r="B236" s="2564"/>
      <c r="C236" s="2564"/>
      <c r="D236" s="2564"/>
      <c r="E236" s="2564"/>
      <c r="F236" s="2564"/>
      <c r="G236" s="2564"/>
      <c r="H236" s="2566"/>
      <c r="I236" s="2564"/>
      <c r="J236" s="2564"/>
      <c r="K236" s="2564"/>
      <c r="L236" s="2564"/>
      <c r="M236" s="2564"/>
      <c r="N236" s="2564"/>
      <c r="O236" s="2564"/>
      <c r="P236" s="2564"/>
      <c r="Q236" s="2564"/>
      <c r="R236" s="2564"/>
      <c r="S236" s="2564"/>
      <c r="T236" s="2576"/>
      <c r="U236" s="2565"/>
      <c r="V236" s="2564"/>
      <c r="W236" s="3144"/>
      <c r="X236" s="3144"/>
      <c r="Y236" s="3144"/>
      <c r="Z236" s="3144"/>
      <c r="AA236" s="3144"/>
      <c r="AB236" s="3144"/>
      <c r="AC236" s="3144"/>
      <c r="AD236" s="3144"/>
      <c r="AE236" s="3144"/>
      <c r="AF236" s="3144"/>
      <c r="AG236" s="3144"/>
      <c r="AH236" s="3144"/>
      <c r="AI236" s="3144"/>
      <c r="AJ236" s="2597"/>
      <c r="AK236" s="2570"/>
      <c r="AL236" s="2566"/>
      <c r="AM236" s="2566"/>
      <c r="AN236" s="3132"/>
      <c r="AO236" s="3132"/>
      <c r="AP236" s="3132"/>
      <c r="AQ236" s="3132"/>
      <c r="AR236" s="3132"/>
      <c r="AS236" s="3132"/>
      <c r="AT236" s="3132"/>
      <c r="AU236" s="3132"/>
      <c r="AV236" s="3132"/>
      <c r="AW236" s="3132"/>
      <c r="AX236" s="3132"/>
      <c r="AY236" s="3132"/>
      <c r="AZ236" s="2664"/>
      <c r="BA236" s="2569"/>
      <c r="BB236" s="2569"/>
      <c r="BC236" s="2566"/>
      <c r="BD236" s="3129"/>
      <c r="BE236" s="3129"/>
      <c r="BF236" s="3129"/>
      <c r="BG236" s="3129"/>
      <c r="BH236" s="3129"/>
      <c r="BI236" s="3129"/>
      <c r="BJ236" s="3129"/>
      <c r="BK236" s="3129"/>
      <c r="BL236" s="3129"/>
      <c r="BM236" s="3129"/>
      <c r="BN236" s="3129"/>
      <c r="BO236" s="3129"/>
      <c r="BP236" s="3129"/>
      <c r="BQ236" s="3129"/>
      <c r="BR236" s="3129"/>
      <c r="BS236" s="3129"/>
      <c r="BT236" s="3129"/>
      <c r="BU236" s="3129"/>
      <c r="BV236" s="3129"/>
      <c r="BW236" s="3129"/>
      <c r="BX236" s="3129"/>
      <c r="BY236" s="3129"/>
      <c r="BZ236" s="2606"/>
      <c r="CA236" s="3142"/>
      <c r="CB236" s="3142"/>
      <c r="CC236" s="3142"/>
      <c r="CD236" s="3142"/>
      <c r="CE236" s="3142"/>
      <c r="CF236" s="3142"/>
      <c r="CG236" s="3142"/>
      <c r="CH236" s="3142"/>
      <c r="CI236" s="3142"/>
      <c r="CJ236" s="3142"/>
      <c r="CK236" s="3142"/>
      <c r="CL236" s="3142"/>
      <c r="CM236" s="3142"/>
      <c r="CN236" s="3142"/>
      <c r="CO236" s="3142"/>
      <c r="CP236" s="3142"/>
      <c r="CQ236" s="2606"/>
      <c r="CR236" s="2606"/>
      <c r="CS236" s="2662"/>
      <c r="CT236" s="2662"/>
      <c r="CU236" s="2662"/>
      <c r="CV236" s="2662"/>
      <c r="CW236" s="2662"/>
      <c r="CX236" s="2662"/>
      <c r="CY236" s="2662"/>
      <c r="CZ236" s="2614"/>
      <c r="DA236" s="2614"/>
      <c r="DB236" s="2564"/>
      <c r="DC236" s="2615"/>
      <c r="DD236" s="2564"/>
      <c r="DE236" s="2564"/>
    </row>
    <row r="237" spans="1:209" ht="6.75" customHeight="1">
      <c r="A237" s="2564"/>
      <c r="B237" s="2564"/>
      <c r="C237" s="2564"/>
      <c r="D237" s="2564"/>
      <c r="E237" s="2564"/>
      <c r="F237" s="2564"/>
      <c r="G237" s="2564"/>
      <c r="H237" s="2566"/>
      <c r="I237" s="2564"/>
      <c r="J237" s="2564"/>
      <c r="K237" s="2564"/>
      <c r="L237" s="2564"/>
      <c r="M237" s="2564"/>
      <c r="N237" s="2564"/>
      <c r="O237" s="2564"/>
      <c r="P237" s="2564"/>
      <c r="Q237" s="2564"/>
      <c r="R237" s="2564"/>
      <c r="S237" s="2564"/>
      <c r="T237" s="2576"/>
      <c r="U237" s="2565"/>
      <c r="V237" s="2564"/>
      <c r="W237" s="2894"/>
      <c r="X237" s="2894"/>
      <c r="Y237" s="2894"/>
      <c r="Z237" s="2894"/>
      <c r="AA237" s="2894"/>
      <c r="AB237" s="2894"/>
      <c r="AC237" s="2894"/>
      <c r="AD237" s="2894"/>
      <c r="AE237" s="2894"/>
      <c r="AF237" s="2894"/>
      <c r="AG237" s="2894"/>
      <c r="AH237" s="2894"/>
      <c r="AI237" s="2663"/>
      <c r="AJ237" s="2566"/>
      <c r="AK237" s="2570"/>
      <c r="AL237" s="2566"/>
      <c r="AM237" s="2665"/>
      <c r="AN237" s="2665"/>
      <c r="AO237" s="2665"/>
      <c r="AP237" s="2665"/>
      <c r="AQ237" s="2665"/>
      <c r="AR237" s="2665"/>
      <c r="AS237" s="2665"/>
      <c r="AT237" s="2665"/>
      <c r="AU237" s="2665"/>
      <c r="AV237" s="2665"/>
      <c r="AW237" s="2665"/>
      <c r="AX237" s="2665"/>
      <c r="AY237" s="2606"/>
      <c r="AZ237" s="2566"/>
      <c r="BA237" s="2566"/>
      <c r="BB237" s="2566"/>
      <c r="BC237" s="2566"/>
      <c r="BD237" s="2648"/>
      <c r="BE237" s="2648"/>
      <c r="BF237" s="2648"/>
      <c r="BG237" s="2648"/>
      <c r="BH237" s="2648"/>
      <c r="BI237" s="2648"/>
      <c r="BJ237" s="2648"/>
      <c r="BK237" s="2648"/>
      <c r="BL237" s="2648"/>
      <c r="BM237" s="2648"/>
      <c r="BN237" s="2648"/>
      <c r="BO237" s="2648"/>
      <c r="BP237" s="2648"/>
      <c r="BQ237" s="2648"/>
      <c r="BR237" s="2648"/>
      <c r="BS237" s="2648"/>
      <c r="BT237" s="2648"/>
      <c r="BU237" s="2648"/>
      <c r="BV237" s="2648"/>
      <c r="BW237" s="2648"/>
      <c r="BX237" s="2648"/>
      <c r="BY237" s="2648"/>
      <c r="BZ237" s="2645"/>
      <c r="CA237" s="2650"/>
      <c r="CB237" s="2650"/>
      <c r="CC237" s="2650"/>
      <c r="CD237" s="2650"/>
      <c r="CE237" s="2650"/>
      <c r="CF237" s="2650"/>
      <c r="CG237" s="2650"/>
      <c r="CH237" s="2650"/>
      <c r="CI237" s="2650"/>
      <c r="CJ237" s="2650"/>
      <c r="CK237" s="2650"/>
      <c r="CL237" s="2650"/>
      <c r="CM237" s="2650"/>
      <c r="CN237" s="2650"/>
      <c r="CO237" s="2650"/>
      <c r="CP237" s="2650"/>
      <c r="CQ237" s="2650"/>
      <c r="CR237" s="2650"/>
      <c r="CS237" s="2662"/>
      <c r="CT237" s="2662"/>
      <c r="CU237" s="2662"/>
      <c r="CV237" s="2662"/>
      <c r="CW237" s="2662"/>
      <c r="CX237" s="2662"/>
      <c r="CY237" s="2662"/>
      <c r="CZ237" s="2614"/>
      <c r="DA237" s="2614"/>
      <c r="DB237" s="2564"/>
      <c r="DC237" s="2615"/>
      <c r="DD237" s="2564"/>
      <c r="DE237" s="2564"/>
    </row>
    <row r="238" spans="1:209" ht="6.75" customHeight="1">
      <c r="A238" s="2564"/>
      <c r="B238" s="2564"/>
      <c r="C238" s="2564"/>
      <c r="D238" s="2564"/>
      <c r="E238" s="2564"/>
      <c r="F238" s="2564"/>
      <c r="G238" s="2564"/>
      <c r="H238" s="2566"/>
      <c r="I238" s="2564"/>
      <c r="J238" s="2564"/>
      <c r="K238" s="2564"/>
      <c r="L238" s="2564"/>
      <c r="M238" s="2564"/>
      <c r="N238" s="2564"/>
      <c r="O238" s="2564"/>
      <c r="P238" s="2564"/>
      <c r="Q238" s="2564"/>
      <c r="R238" s="2564"/>
      <c r="S238" s="2564"/>
      <c r="T238" s="2576"/>
      <c r="U238" s="2565"/>
      <c r="V238" s="2564"/>
      <c r="W238" s="2666"/>
      <c r="X238" s="2666"/>
      <c r="Y238" s="2666"/>
      <c r="Z238" s="2666"/>
      <c r="AA238" s="2666"/>
      <c r="AB238" s="2666"/>
      <c r="AC238" s="2666"/>
      <c r="AD238" s="2666"/>
      <c r="AE238" s="2666"/>
      <c r="AF238" s="2666"/>
      <c r="AG238" s="2666"/>
      <c r="AH238" s="2666"/>
      <c r="AI238" s="2663"/>
      <c r="AJ238" s="2566"/>
      <c r="AK238" s="2621"/>
      <c r="AL238" s="2622"/>
      <c r="AM238" s="2564"/>
      <c r="AN238" s="3143" t="s">
        <v>8372</v>
      </c>
      <c r="AO238" s="3143"/>
      <c r="AP238" s="3143"/>
      <c r="AQ238" s="3143"/>
      <c r="AR238" s="3143"/>
      <c r="AS238" s="3143"/>
      <c r="AT238" s="3143"/>
      <c r="AU238" s="3143"/>
      <c r="AV238" s="3143"/>
      <c r="AW238" s="3143"/>
      <c r="AX238" s="3143"/>
      <c r="AY238" s="3143"/>
      <c r="AZ238" s="3143"/>
      <c r="BA238" s="3143"/>
      <c r="BB238" s="2566"/>
      <c r="BC238" s="2564"/>
      <c r="BD238" s="3103" t="s">
        <v>8373</v>
      </c>
      <c r="BE238" s="3103"/>
      <c r="BF238" s="3103"/>
      <c r="BG238" s="3103"/>
      <c r="BH238" s="3103"/>
      <c r="BI238" s="3103"/>
      <c r="BJ238" s="3103"/>
      <c r="BK238" s="3103"/>
      <c r="BL238" s="3103"/>
      <c r="BM238" s="3103"/>
      <c r="BN238" s="3103"/>
      <c r="BO238" s="3103"/>
      <c r="BP238" s="3103"/>
      <c r="BQ238" s="3103"/>
      <c r="BR238" s="3103"/>
      <c r="BS238" s="3103"/>
      <c r="BT238" s="3103"/>
      <c r="BU238" s="3103"/>
      <c r="BV238" s="3103"/>
      <c r="BW238" s="3103"/>
      <c r="BX238" s="3103"/>
      <c r="BY238" s="3103"/>
      <c r="BZ238" s="3103"/>
      <c r="CA238" s="3103"/>
      <c r="CB238" s="3103"/>
      <c r="CC238" s="3103"/>
      <c r="CD238" s="3103"/>
      <c r="CE238" s="3103"/>
      <c r="CF238" s="3103"/>
      <c r="CG238" s="3103"/>
      <c r="CH238" s="3103"/>
      <c r="CI238" s="3103"/>
      <c r="CJ238" s="3103"/>
      <c r="CK238" s="3103"/>
      <c r="CL238" s="3103"/>
      <c r="CM238" s="3103"/>
      <c r="CN238" s="3103"/>
      <c r="CO238" s="3103"/>
      <c r="CP238" s="3103"/>
      <c r="CQ238" s="3103"/>
      <c r="CR238" s="3103"/>
      <c r="CS238" s="3103"/>
      <c r="CT238" s="3103"/>
      <c r="CU238" s="3103"/>
      <c r="CV238" s="3103"/>
      <c r="CW238" s="3103"/>
      <c r="CX238" s="3103"/>
      <c r="CY238" s="3103"/>
      <c r="CZ238" s="3103"/>
      <c r="DA238" s="3103"/>
      <c r="DB238" s="3103"/>
      <c r="DC238" s="2615"/>
      <c r="DD238" s="2564"/>
      <c r="DE238" s="2564"/>
    </row>
    <row r="239" spans="1:209" ht="6.75" customHeight="1">
      <c r="A239" s="2564"/>
      <c r="B239" s="2564"/>
      <c r="C239" s="2564"/>
      <c r="D239" s="2564"/>
      <c r="E239" s="2564"/>
      <c r="F239" s="2564"/>
      <c r="G239" s="2564"/>
      <c r="H239" s="2566"/>
      <c r="I239" s="2564"/>
      <c r="J239" s="2564"/>
      <c r="K239" s="2564"/>
      <c r="L239" s="2564"/>
      <c r="M239" s="2564"/>
      <c r="N239" s="2564"/>
      <c r="O239" s="2564"/>
      <c r="P239" s="2564"/>
      <c r="Q239" s="2564"/>
      <c r="R239" s="2564"/>
      <c r="S239" s="2564"/>
      <c r="T239" s="2576"/>
      <c r="U239" s="2565"/>
      <c r="V239" s="2564"/>
      <c r="W239" s="2666"/>
      <c r="X239" s="2666"/>
      <c r="Y239" s="2666"/>
      <c r="Z239" s="2666"/>
      <c r="AA239" s="2666"/>
      <c r="AB239" s="2666"/>
      <c r="AC239" s="2666"/>
      <c r="AD239" s="2666"/>
      <c r="AE239" s="2666"/>
      <c r="AF239" s="2666"/>
      <c r="AG239" s="2666"/>
      <c r="AH239" s="2666"/>
      <c r="AI239" s="2663"/>
      <c r="AJ239" s="2566"/>
      <c r="AK239" s="2571"/>
      <c r="AL239" s="2566"/>
      <c r="AM239" s="2564"/>
      <c r="AN239" s="3143"/>
      <c r="AO239" s="3143"/>
      <c r="AP239" s="3143"/>
      <c r="AQ239" s="3143"/>
      <c r="AR239" s="3143"/>
      <c r="AS239" s="3143"/>
      <c r="AT239" s="3143"/>
      <c r="AU239" s="3143"/>
      <c r="AV239" s="3143"/>
      <c r="AW239" s="3143"/>
      <c r="AX239" s="3143"/>
      <c r="AY239" s="3143"/>
      <c r="AZ239" s="3143"/>
      <c r="BA239" s="3143"/>
      <c r="BB239" s="2569"/>
      <c r="BC239" s="2564"/>
      <c r="BD239" s="3103"/>
      <c r="BE239" s="3103"/>
      <c r="BF239" s="3103"/>
      <c r="BG239" s="3103"/>
      <c r="BH239" s="3103"/>
      <c r="BI239" s="3103"/>
      <c r="BJ239" s="3103"/>
      <c r="BK239" s="3103"/>
      <c r="BL239" s="3103"/>
      <c r="BM239" s="3103"/>
      <c r="BN239" s="3103"/>
      <c r="BO239" s="3103"/>
      <c r="BP239" s="3103"/>
      <c r="BQ239" s="3103"/>
      <c r="BR239" s="3103"/>
      <c r="BS239" s="3103"/>
      <c r="BT239" s="3103"/>
      <c r="BU239" s="3103"/>
      <c r="BV239" s="3103"/>
      <c r="BW239" s="3103"/>
      <c r="BX239" s="3103"/>
      <c r="BY239" s="3103"/>
      <c r="BZ239" s="3103"/>
      <c r="CA239" s="3103"/>
      <c r="CB239" s="3103"/>
      <c r="CC239" s="3103"/>
      <c r="CD239" s="3103"/>
      <c r="CE239" s="3103"/>
      <c r="CF239" s="3103"/>
      <c r="CG239" s="3103"/>
      <c r="CH239" s="3103"/>
      <c r="CI239" s="3103"/>
      <c r="CJ239" s="3103"/>
      <c r="CK239" s="3103"/>
      <c r="CL239" s="3103"/>
      <c r="CM239" s="3103"/>
      <c r="CN239" s="3103"/>
      <c r="CO239" s="3103"/>
      <c r="CP239" s="3103"/>
      <c r="CQ239" s="3103"/>
      <c r="CR239" s="3103"/>
      <c r="CS239" s="3103"/>
      <c r="CT239" s="3103"/>
      <c r="CU239" s="3103"/>
      <c r="CV239" s="3103"/>
      <c r="CW239" s="3103"/>
      <c r="CX239" s="3103"/>
      <c r="CY239" s="3103"/>
      <c r="CZ239" s="3103"/>
      <c r="DA239" s="3103"/>
      <c r="DB239" s="3103"/>
      <c r="DC239" s="2615"/>
      <c r="DD239" s="2564"/>
      <c r="DE239" s="2564"/>
    </row>
    <row r="240" spans="1:209" ht="6.75" customHeight="1">
      <c r="A240" s="2564"/>
      <c r="B240" s="2564"/>
      <c r="C240" s="2564"/>
      <c r="D240" s="2564"/>
      <c r="E240" s="2564"/>
      <c r="F240" s="2564"/>
      <c r="G240" s="2564"/>
      <c r="H240" s="2566"/>
      <c r="I240" s="2564"/>
      <c r="J240" s="2564"/>
      <c r="K240" s="2564"/>
      <c r="L240" s="2564"/>
      <c r="M240" s="2564"/>
      <c r="N240" s="2564"/>
      <c r="O240" s="2564"/>
      <c r="P240" s="2564"/>
      <c r="Q240" s="2564"/>
      <c r="R240" s="2564"/>
      <c r="S240" s="2564"/>
      <c r="T240" s="2576"/>
      <c r="U240" s="2565"/>
      <c r="V240" s="2564"/>
      <c r="W240" s="2666"/>
      <c r="X240" s="2666"/>
      <c r="Y240" s="2666"/>
      <c r="Z240" s="2666"/>
      <c r="AA240" s="2666"/>
      <c r="AB240" s="2666"/>
      <c r="AC240" s="2666"/>
      <c r="AD240" s="2666"/>
      <c r="AE240" s="2666"/>
      <c r="AF240" s="2666"/>
      <c r="AG240" s="2666"/>
      <c r="AH240" s="2666"/>
      <c r="AI240" s="2663"/>
      <c r="AJ240" s="2566"/>
      <c r="AK240" s="2570"/>
      <c r="AL240" s="2566"/>
      <c r="AM240" s="2665"/>
      <c r="AN240" s="2665"/>
      <c r="AO240" s="2665"/>
      <c r="AP240" s="2665"/>
      <c r="AQ240" s="2665"/>
      <c r="AR240" s="2665"/>
      <c r="AS240" s="2665"/>
      <c r="AT240" s="2665"/>
      <c r="AU240" s="2665"/>
      <c r="AV240" s="2665"/>
      <c r="AW240" s="2665"/>
      <c r="AX240" s="2665"/>
      <c r="AY240" s="2606"/>
      <c r="AZ240" s="2566"/>
      <c r="BA240" s="2566"/>
      <c r="BB240" s="2566"/>
      <c r="BC240" s="2566"/>
      <c r="BD240" s="2648"/>
      <c r="BE240" s="2648"/>
      <c r="BF240" s="2648"/>
      <c r="BG240" s="2648"/>
      <c r="BH240" s="2648"/>
      <c r="BI240" s="2648"/>
      <c r="BJ240" s="2648"/>
      <c r="BK240" s="2648"/>
      <c r="BL240" s="2648"/>
      <c r="BM240" s="2648"/>
      <c r="BN240" s="2648"/>
      <c r="BO240" s="2648"/>
      <c r="BP240" s="2648"/>
      <c r="BQ240" s="2648"/>
      <c r="BR240" s="2648"/>
      <c r="BS240" s="2648"/>
      <c r="BT240" s="2648"/>
      <c r="BU240" s="2648"/>
      <c r="BV240" s="2648"/>
      <c r="BW240" s="2648"/>
      <c r="BX240" s="2648"/>
      <c r="BY240" s="2648"/>
      <c r="BZ240" s="2645"/>
      <c r="CA240" s="2650"/>
      <c r="CB240" s="2650"/>
      <c r="CC240" s="2650"/>
      <c r="CD240" s="2650"/>
      <c r="CE240" s="2650"/>
      <c r="CF240" s="2650"/>
      <c r="CG240" s="2650"/>
      <c r="CH240" s="2650"/>
      <c r="CI240" s="2650"/>
      <c r="CJ240" s="2650"/>
      <c r="CK240" s="2650"/>
      <c r="CL240" s="2650"/>
      <c r="CM240" s="2650"/>
      <c r="CN240" s="2650"/>
      <c r="CO240" s="2650"/>
      <c r="CP240" s="2650"/>
      <c r="CQ240" s="2650"/>
      <c r="CR240" s="2650"/>
      <c r="CS240" s="2662"/>
      <c r="CT240" s="2662"/>
      <c r="CU240" s="2662"/>
      <c r="CV240" s="2662"/>
      <c r="CW240" s="2662"/>
      <c r="CX240" s="2662"/>
      <c r="CY240" s="2662"/>
      <c r="CZ240" s="2614"/>
      <c r="DA240" s="2614"/>
      <c r="DB240" s="2564"/>
      <c r="DC240" s="2615"/>
      <c r="DD240" s="2564"/>
      <c r="DE240" s="2564"/>
    </row>
    <row r="241" spans="1:211" ht="6.75" customHeight="1">
      <c r="A241" s="2564"/>
      <c r="B241" s="2564"/>
      <c r="C241" s="2564"/>
      <c r="D241" s="2564"/>
      <c r="E241" s="2564"/>
      <c r="F241" s="2564"/>
      <c r="G241" s="2564"/>
      <c r="H241" s="2566"/>
      <c r="I241" s="2564"/>
      <c r="J241" s="2564"/>
      <c r="K241" s="2564"/>
      <c r="L241" s="2564"/>
      <c r="M241" s="2564"/>
      <c r="N241" s="2564"/>
      <c r="O241" s="2564"/>
      <c r="P241" s="2564"/>
      <c r="Q241" s="2564"/>
      <c r="R241" s="2564"/>
      <c r="S241" s="2564"/>
      <c r="T241" s="2576"/>
      <c r="U241" s="2565"/>
      <c r="V241" s="2564"/>
      <c r="W241" s="2564"/>
      <c r="X241" s="2564"/>
      <c r="Y241" s="2564"/>
      <c r="Z241" s="2564"/>
      <c r="AA241" s="2564"/>
      <c r="AB241" s="2564"/>
      <c r="AC241" s="2564"/>
      <c r="AD241" s="2564"/>
      <c r="AE241" s="2564"/>
      <c r="AF241" s="2564"/>
      <c r="AG241" s="2564"/>
      <c r="AH241" s="2564"/>
      <c r="AI241" s="2564"/>
      <c r="AJ241" s="2564"/>
      <c r="AK241" s="2621"/>
      <c r="AL241" s="2622"/>
      <c r="AM241" s="2564"/>
      <c r="AN241" s="3104" t="s">
        <v>147</v>
      </c>
      <c r="AO241" s="3104"/>
      <c r="AP241" s="3104"/>
      <c r="AQ241" s="3104"/>
      <c r="AR241" s="3104"/>
      <c r="AS241" s="3104"/>
      <c r="AT241" s="3104"/>
      <c r="AU241" s="2567"/>
      <c r="AV241" s="2567"/>
      <c r="AW241" s="2567"/>
      <c r="AX241" s="2567"/>
      <c r="AY241" s="2565"/>
      <c r="AZ241" s="2565"/>
      <c r="BA241" s="2565"/>
      <c r="BB241" s="2565"/>
      <c r="BC241" s="2567"/>
      <c r="BD241" s="3103" t="s">
        <v>8374</v>
      </c>
      <c r="BE241" s="3103"/>
      <c r="BF241" s="3103"/>
      <c r="BG241" s="3103"/>
      <c r="BH241" s="3103"/>
      <c r="BI241" s="3103"/>
      <c r="BJ241" s="3103"/>
      <c r="BK241" s="3103"/>
      <c r="BL241" s="3103"/>
      <c r="BM241" s="3103"/>
      <c r="BN241" s="3103"/>
      <c r="BO241" s="3103"/>
      <c r="BP241" s="3103"/>
      <c r="BQ241" s="3103"/>
      <c r="BR241" s="3103"/>
      <c r="BS241" s="3103"/>
      <c r="BT241" s="3103"/>
      <c r="BU241" s="3103"/>
      <c r="BV241" s="3103"/>
      <c r="BW241" s="3103"/>
      <c r="BX241" s="3103"/>
      <c r="BY241" s="3103"/>
      <c r="BZ241" s="3103"/>
      <c r="CA241" s="3103"/>
      <c r="CB241" s="3103"/>
      <c r="CC241" s="3103"/>
      <c r="CD241" s="3103"/>
      <c r="CE241" s="3103"/>
      <c r="CF241" s="3103"/>
      <c r="CG241" s="3103"/>
      <c r="CH241" s="3103"/>
      <c r="CI241" s="3103"/>
      <c r="CJ241" s="3103"/>
      <c r="CK241" s="3103"/>
      <c r="CL241" s="3103"/>
      <c r="CM241" s="3103"/>
      <c r="CN241" s="3103"/>
      <c r="CO241" s="3103"/>
      <c r="CP241" s="3103"/>
      <c r="CQ241" s="3103"/>
      <c r="CR241" s="3103"/>
      <c r="CS241" s="3103"/>
      <c r="CT241" s="3103"/>
      <c r="CU241" s="3103"/>
      <c r="CV241" s="3103"/>
      <c r="CW241" s="3103"/>
      <c r="CX241" s="3103"/>
      <c r="CY241" s="3103"/>
      <c r="CZ241" s="3103"/>
      <c r="DA241" s="3103"/>
      <c r="DB241" s="3103"/>
      <c r="DC241" s="2567"/>
      <c r="DD241" s="2567"/>
      <c r="DE241" s="2567"/>
    </row>
    <row r="242" spans="1:211" ht="6.75" customHeight="1">
      <c r="A242" s="2564"/>
      <c r="B242" s="2564"/>
      <c r="C242" s="2564"/>
      <c r="D242" s="2564"/>
      <c r="E242" s="2564"/>
      <c r="F242" s="2564"/>
      <c r="G242" s="2564"/>
      <c r="H242" s="2566"/>
      <c r="I242" s="2564"/>
      <c r="J242" s="2564"/>
      <c r="K242" s="2564"/>
      <c r="L242" s="2564"/>
      <c r="M242" s="2564"/>
      <c r="N242" s="2564"/>
      <c r="O242" s="2564"/>
      <c r="P242" s="2564"/>
      <c r="Q242" s="2564"/>
      <c r="R242" s="2564"/>
      <c r="S242" s="2564"/>
      <c r="T242" s="2576"/>
      <c r="U242" s="2565"/>
      <c r="V242" s="2564"/>
      <c r="W242" s="2564"/>
      <c r="X242" s="2564"/>
      <c r="Y242" s="2564"/>
      <c r="Z242" s="2564"/>
      <c r="AA242" s="2564"/>
      <c r="AB242" s="2564"/>
      <c r="AC242" s="2564"/>
      <c r="AD242" s="2564"/>
      <c r="AE242" s="2564"/>
      <c r="AF242" s="2564"/>
      <c r="AG242" s="2564"/>
      <c r="AH242" s="2564"/>
      <c r="AI242" s="2564"/>
      <c r="AJ242" s="2566"/>
      <c r="AK242" s="2571"/>
      <c r="AL242" s="2566"/>
      <c r="AM242" s="2564"/>
      <c r="AN242" s="3104"/>
      <c r="AO242" s="3104"/>
      <c r="AP242" s="3104"/>
      <c r="AQ242" s="3104"/>
      <c r="AR242" s="3104"/>
      <c r="AS242" s="3104"/>
      <c r="AT242" s="3104"/>
      <c r="AU242" s="2567"/>
      <c r="AV242" s="2573"/>
      <c r="AW242" s="2573"/>
      <c r="AX242" s="2573"/>
      <c r="AY242" s="2573"/>
      <c r="AZ242" s="2573"/>
      <c r="BA242" s="2573"/>
      <c r="BB242" s="2573"/>
      <c r="BC242" s="2567"/>
      <c r="BD242" s="3103"/>
      <c r="BE242" s="3103"/>
      <c r="BF242" s="3103"/>
      <c r="BG242" s="3103"/>
      <c r="BH242" s="3103"/>
      <c r="BI242" s="3103"/>
      <c r="BJ242" s="3103"/>
      <c r="BK242" s="3103"/>
      <c r="BL242" s="3103"/>
      <c r="BM242" s="3103"/>
      <c r="BN242" s="3103"/>
      <c r="BO242" s="3103"/>
      <c r="BP242" s="3103"/>
      <c r="BQ242" s="3103"/>
      <c r="BR242" s="3103"/>
      <c r="BS242" s="3103"/>
      <c r="BT242" s="3103"/>
      <c r="BU242" s="3103"/>
      <c r="BV242" s="3103"/>
      <c r="BW242" s="3103"/>
      <c r="BX242" s="3103"/>
      <c r="BY242" s="3103"/>
      <c r="BZ242" s="3103"/>
      <c r="CA242" s="3103"/>
      <c r="CB242" s="3103"/>
      <c r="CC242" s="3103"/>
      <c r="CD242" s="3103"/>
      <c r="CE242" s="3103"/>
      <c r="CF242" s="3103"/>
      <c r="CG242" s="3103"/>
      <c r="CH242" s="3103"/>
      <c r="CI242" s="3103"/>
      <c r="CJ242" s="3103"/>
      <c r="CK242" s="3103"/>
      <c r="CL242" s="3103"/>
      <c r="CM242" s="3103"/>
      <c r="CN242" s="3103"/>
      <c r="CO242" s="3103"/>
      <c r="CP242" s="3103"/>
      <c r="CQ242" s="3103"/>
      <c r="CR242" s="3103"/>
      <c r="CS242" s="3103"/>
      <c r="CT242" s="3103"/>
      <c r="CU242" s="3103"/>
      <c r="CV242" s="3103"/>
      <c r="CW242" s="3103"/>
      <c r="CX242" s="3103"/>
      <c r="CY242" s="3103"/>
      <c r="CZ242" s="3103"/>
      <c r="DA242" s="3103"/>
      <c r="DB242" s="3103"/>
      <c r="DC242" s="2567"/>
      <c r="DD242" s="2567"/>
      <c r="DE242" s="2567"/>
      <c r="DF242" s="1349"/>
      <c r="DG242" s="1349"/>
      <c r="DH242" s="1349"/>
      <c r="DI242" s="1349"/>
      <c r="DJ242" s="1349"/>
      <c r="DK242" s="1349"/>
      <c r="DL242" s="1349"/>
      <c r="DM242" s="1349"/>
      <c r="DN242" s="1349"/>
      <c r="DO242" s="1349"/>
      <c r="DP242" s="1349"/>
      <c r="DQ242" s="1349"/>
      <c r="DR242" s="1349"/>
      <c r="DS242" s="1349"/>
      <c r="DT242" s="1349"/>
      <c r="DU242" s="1349"/>
      <c r="DV242" s="1349"/>
      <c r="DW242" s="1349"/>
      <c r="DX242" s="1349"/>
      <c r="DY242" s="1349"/>
      <c r="DZ242" s="1349"/>
      <c r="EA242" s="1349"/>
      <c r="EB242" s="1349"/>
      <c r="EC242" s="1349"/>
      <c r="ED242" s="1349"/>
      <c r="EE242" s="1349"/>
      <c r="EF242" s="1349"/>
      <c r="EG242" s="1349"/>
      <c r="EH242" s="1349"/>
      <c r="EI242" s="1349"/>
      <c r="EJ242" s="1349"/>
      <c r="EK242" s="1349"/>
      <c r="EL242" s="1349"/>
      <c r="EM242" s="1349"/>
      <c r="EN242" s="1349"/>
      <c r="EO242" s="1349"/>
      <c r="EP242" s="1349"/>
      <c r="EQ242" s="1349"/>
      <c r="ER242" s="1349"/>
      <c r="ES242" s="1349"/>
      <c r="ET242" s="1349"/>
      <c r="EU242" s="1349"/>
      <c r="EV242" s="1349"/>
      <c r="EW242" s="1349"/>
      <c r="EX242" s="1349"/>
      <c r="EY242" s="1349"/>
      <c r="EZ242" s="1349"/>
      <c r="FA242" s="1349"/>
      <c r="FB242" s="1349"/>
      <c r="FC242" s="1349"/>
      <c r="FD242" s="1349"/>
      <c r="FE242" s="1349"/>
      <c r="FF242" s="1349"/>
      <c r="FG242" s="1349"/>
      <c r="FH242" s="1349"/>
      <c r="FI242" s="1349"/>
      <c r="FJ242" s="1349"/>
      <c r="FK242" s="1349"/>
      <c r="FL242" s="1349"/>
      <c r="FM242" s="1349"/>
      <c r="FN242" s="1349"/>
      <c r="FO242" s="1349"/>
      <c r="FP242" s="1349"/>
      <c r="FQ242" s="1349"/>
      <c r="FR242" s="1349"/>
      <c r="FS242" s="1349"/>
      <c r="FT242" s="1349"/>
      <c r="FU242" s="1349"/>
      <c r="FV242" s="1349"/>
      <c r="FW242" s="1349"/>
      <c r="FX242" s="1349"/>
      <c r="FY242" s="1349"/>
      <c r="FZ242" s="1349"/>
      <c r="GA242" s="1349"/>
      <c r="GB242" s="1349"/>
      <c r="GC242" s="1349"/>
      <c r="GD242" s="1349"/>
      <c r="GE242" s="1349"/>
      <c r="GF242" s="1349"/>
      <c r="GG242" s="1349"/>
      <c r="GH242" s="1349"/>
      <c r="GI242" s="1349"/>
      <c r="GJ242" s="1349"/>
      <c r="GK242" s="1349"/>
      <c r="GL242" s="1349"/>
      <c r="GM242" s="1349"/>
      <c r="GN242" s="1349"/>
      <c r="GO242" s="1349"/>
      <c r="GP242" s="1349"/>
      <c r="GQ242" s="1349"/>
      <c r="GR242" s="1349"/>
      <c r="GS242" s="1349"/>
      <c r="GT242" s="1349"/>
      <c r="GU242" s="1349"/>
      <c r="GV242" s="1349"/>
      <c r="GW242" s="1349"/>
      <c r="GX242" s="1349"/>
      <c r="GY242" s="1349"/>
      <c r="GZ242" s="1349"/>
      <c r="HA242" s="1349"/>
      <c r="HB242" s="1349"/>
      <c r="HC242" s="1349"/>
    </row>
    <row r="243" spans="1:211" ht="6.75" customHeight="1">
      <c r="A243" s="2564"/>
      <c r="B243" s="2564"/>
      <c r="C243" s="2564"/>
      <c r="D243" s="2564"/>
      <c r="E243" s="2564"/>
      <c r="F243" s="2564"/>
      <c r="G243" s="2564"/>
      <c r="H243" s="2566"/>
      <c r="I243" s="2564"/>
      <c r="J243" s="2564"/>
      <c r="K243" s="2564"/>
      <c r="L243" s="2564"/>
      <c r="M243" s="2564"/>
      <c r="N243" s="2564"/>
      <c r="O243" s="2564"/>
      <c r="P243" s="2564"/>
      <c r="Q243" s="2564"/>
      <c r="R243" s="2564"/>
      <c r="S243" s="2566"/>
      <c r="T243" s="2570"/>
      <c r="U243" s="2566"/>
      <c r="V243" s="2566"/>
      <c r="W243" s="2566"/>
      <c r="X243" s="2566"/>
      <c r="Y243" s="2566"/>
      <c r="Z243" s="2566"/>
      <c r="AA243" s="2566"/>
      <c r="AB243" s="2566"/>
      <c r="AC243" s="2566"/>
      <c r="AD243" s="2566"/>
      <c r="AE243" s="2566"/>
      <c r="AF243" s="2566"/>
      <c r="AG243" s="2566"/>
      <c r="AH243" s="2566"/>
      <c r="AI243" s="2566"/>
      <c r="AJ243" s="2566"/>
      <c r="AK243" s="2570"/>
      <c r="AL243" s="2566"/>
      <c r="AM243" s="2566"/>
      <c r="AN243" s="2565"/>
      <c r="AO243" s="2565"/>
      <c r="AP243" s="2565"/>
      <c r="AQ243" s="2565"/>
      <c r="AR243" s="2565"/>
      <c r="AS243" s="2565"/>
      <c r="AT243" s="2565"/>
      <c r="AU243" s="2565"/>
      <c r="AV243" s="2567"/>
      <c r="AW243" s="2567"/>
      <c r="AX243" s="2567"/>
      <c r="AY243" s="2566"/>
      <c r="AZ243" s="2566"/>
      <c r="BA243" s="2566"/>
      <c r="BB243" s="2566"/>
      <c r="BC243" s="2566"/>
      <c r="BD243" s="2567"/>
      <c r="BE243" s="2567"/>
      <c r="BF243" s="2567"/>
      <c r="BG243" s="2567"/>
      <c r="BH243" s="2567"/>
      <c r="BI243" s="2567"/>
      <c r="BJ243" s="2567"/>
      <c r="BK243" s="2567"/>
      <c r="BL243" s="2567"/>
      <c r="BM243" s="2567"/>
      <c r="BN243" s="2567"/>
      <c r="BO243" s="2567"/>
      <c r="BP243" s="2567"/>
      <c r="BQ243" s="2567"/>
      <c r="BR243" s="2567"/>
      <c r="BS243" s="2567"/>
      <c r="BT243" s="2567"/>
      <c r="BU243" s="2567"/>
      <c r="BV243" s="2567"/>
      <c r="BW243" s="2567"/>
      <c r="BX243" s="2567"/>
      <c r="BY243" s="2567"/>
      <c r="BZ243" s="2567"/>
      <c r="CA243" s="2567"/>
      <c r="CB243" s="2567"/>
      <c r="CC243" s="2567"/>
      <c r="CD243" s="2567"/>
      <c r="CE243" s="2567"/>
      <c r="CF243" s="2567"/>
      <c r="CG243" s="2567"/>
      <c r="CH243" s="2567"/>
      <c r="CI243" s="2567"/>
      <c r="CJ243" s="2567"/>
      <c r="CK243" s="2567"/>
      <c r="CL243" s="2567"/>
      <c r="CM243" s="2567"/>
      <c r="CN243" s="2567"/>
      <c r="CO243" s="2567"/>
      <c r="CP243" s="2567"/>
      <c r="CQ243" s="2567"/>
      <c r="CR243" s="2567"/>
      <c r="CS243" s="2567"/>
      <c r="CT243" s="2567"/>
      <c r="CU243" s="2567"/>
      <c r="CV243" s="2567"/>
      <c r="CW243" s="2567"/>
      <c r="CX243" s="2567"/>
      <c r="CY243" s="2567"/>
      <c r="CZ243" s="2567"/>
      <c r="DA243" s="2567"/>
      <c r="DB243" s="2567"/>
      <c r="DC243" s="2567"/>
      <c r="DD243" s="2564"/>
      <c r="DE243" s="2564"/>
      <c r="DF243" s="1349"/>
      <c r="DG243" s="1349"/>
      <c r="DH243" s="1349"/>
      <c r="DI243" s="1349"/>
      <c r="DJ243" s="1349"/>
      <c r="DK243" s="1349"/>
      <c r="DL243" s="1349"/>
      <c r="DM243" s="1349"/>
      <c r="DN243" s="1349"/>
      <c r="DO243" s="1349"/>
      <c r="DP243" s="1349"/>
      <c r="DQ243" s="1349"/>
      <c r="DR243" s="1349"/>
      <c r="DS243" s="1349"/>
      <c r="DT243" s="1349"/>
      <c r="DU243" s="1349"/>
      <c r="DV243" s="1349"/>
      <c r="DW243" s="1349"/>
      <c r="DX243" s="1349"/>
      <c r="DY243" s="1349"/>
      <c r="DZ243" s="1349"/>
      <c r="EA243" s="1349"/>
      <c r="EB243" s="1349"/>
      <c r="EC243" s="1349"/>
      <c r="ED243" s="1349"/>
      <c r="EE243" s="1349"/>
      <c r="EF243" s="1349"/>
      <c r="EG243" s="1349"/>
      <c r="EH243" s="1349"/>
      <c r="EI243" s="1349"/>
      <c r="EJ243" s="1349"/>
      <c r="EK243" s="1349"/>
      <c r="EL243" s="1349"/>
      <c r="EM243" s="1349"/>
      <c r="EN243" s="1349"/>
      <c r="EO243" s="1349"/>
      <c r="EP243" s="1349"/>
      <c r="EQ243" s="1349"/>
      <c r="ER243" s="1349"/>
      <c r="ES243" s="1349"/>
      <c r="ET243" s="1349"/>
      <c r="EU243" s="1349"/>
      <c r="EV243" s="1349"/>
      <c r="EW243" s="1349"/>
      <c r="EX243" s="1349"/>
      <c r="EY243" s="1349"/>
      <c r="EZ243" s="1349"/>
      <c r="FA243" s="1349"/>
      <c r="FB243" s="1349"/>
      <c r="FC243" s="1349"/>
      <c r="FD243" s="1349"/>
      <c r="FE243" s="1349"/>
      <c r="FF243" s="1349"/>
      <c r="FG243" s="1349"/>
      <c r="FH243" s="1349"/>
      <c r="FI243" s="1349"/>
      <c r="FJ243" s="1349"/>
      <c r="FK243" s="1349"/>
      <c r="FL243" s="1349"/>
      <c r="FM243" s="1349"/>
      <c r="FN243" s="1349"/>
      <c r="FO243" s="1349"/>
      <c r="FP243" s="1349"/>
      <c r="FQ243" s="1349"/>
      <c r="FR243" s="1349"/>
      <c r="FS243" s="1349"/>
      <c r="FT243" s="1349"/>
      <c r="FU243" s="1349"/>
      <c r="FV243" s="1349"/>
      <c r="FW243" s="1349"/>
      <c r="FX243" s="1349"/>
      <c r="FY243" s="1349"/>
      <c r="FZ243" s="1349"/>
      <c r="GA243" s="1349"/>
      <c r="GB243" s="1349"/>
      <c r="GC243" s="1349"/>
      <c r="GD243" s="1349"/>
      <c r="GE243" s="1349"/>
      <c r="GF243" s="1349"/>
      <c r="GG243" s="1349"/>
      <c r="GH243" s="1349"/>
      <c r="GI243" s="1349"/>
      <c r="GJ243" s="1349"/>
      <c r="GK243" s="1349"/>
      <c r="GL243" s="1349"/>
      <c r="GM243" s="1349"/>
      <c r="GN243" s="1349"/>
      <c r="GO243" s="1349"/>
      <c r="GP243" s="1349"/>
      <c r="GQ243" s="1349"/>
      <c r="GR243" s="1349"/>
      <c r="GS243" s="1349"/>
      <c r="GT243" s="1349"/>
      <c r="GU243" s="1349"/>
      <c r="GV243" s="1349"/>
      <c r="GW243" s="1349"/>
      <c r="GX243" s="1349"/>
      <c r="GY243" s="1349"/>
      <c r="GZ243" s="1349"/>
      <c r="HA243" s="1349"/>
      <c r="HB243" s="1349"/>
      <c r="HC243" s="1349"/>
    </row>
    <row r="244" spans="1:211" ht="6.75" customHeight="1">
      <c r="A244" s="2564"/>
      <c r="B244" s="2564"/>
      <c r="C244" s="2564"/>
      <c r="D244" s="2564"/>
      <c r="E244" s="2564"/>
      <c r="F244" s="2564"/>
      <c r="G244" s="2564"/>
      <c r="H244" s="2566"/>
      <c r="I244" s="2564"/>
      <c r="J244" s="2564"/>
      <c r="K244" s="2564"/>
      <c r="L244" s="2564"/>
      <c r="M244" s="2564"/>
      <c r="N244" s="2564"/>
      <c r="O244" s="2564"/>
      <c r="P244" s="2564"/>
      <c r="Q244" s="2564"/>
      <c r="R244" s="2564"/>
      <c r="S244" s="2564"/>
      <c r="T244" s="2576"/>
      <c r="U244" s="2565"/>
      <c r="V244" s="2564"/>
      <c r="W244" s="2564"/>
      <c r="X244" s="2564"/>
      <c r="Y244" s="2564"/>
      <c r="Z244" s="2564"/>
      <c r="AA244" s="2564"/>
      <c r="AB244" s="2564"/>
      <c r="AC244" s="2564"/>
      <c r="AD244" s="2564"/>
      <c r="AE244" s="2564"/>
      <c r="AF244" s="2564"/>
      <c r="AG244" s="2564"/>
      <c r="AH244" s="2564"/>
      <c r="AI244" s="2564"/>
      <c r="AJ244" s="2564"/>
      <c r="AK244" s="2621"/>
      <c r="AL244" s="2622"/>
      <c r="AM244" s="2564"/>
      <c r="AN244" s="3145" t="s">
        <v>4210</v>
      </c>
      <c r="AO244" s="3145"/>
      <c r="AP244" s="3145"/>
      <c r="AQ244" s="3145"/>
      <c r="AR244" s="3145"/>
      <c r="AS244" s="3145"/>
      <c r="AT244" s="3145"/>
      <c r="AU244" s="3145"/>
      <c r="AV244" s="3145"/>
      <c r="AW244" s="3145"/>
      <c r="AX244" s="3145"/>
      <c r="AY244" s="3146"/>
      <c r="AZ244" s="3146"/>
      <c r="BA244" s="3146"/>
      <c r="BB244" s="2565"/>
      <c r="BC244" s="2567"/>
      <c r="BD244" s="3104" t="s">
        <v>8375</v>
      </c>
      <c r="BE244" s="3104"/>
      <c r="BF244" s="3104"/>
      <c r="BG244" s="3104"/>
      <c r="BH244" s="3104"/>
      <c r="BI244" s="3104"/>
      <c r="BJ244" s="3104"/>
      <c r="BK244" s="3104"/>
      <c r="BL244" s="3104"/>
      <c r="BM244" s="3104"/>
      <c r="BN244" s="3104"/>
      <c r="BO244" s="3104"/>
      <c r="BP244" s="3104"/>
      <c r="BQ244" s="3104"/>
      <c r="BR244" s="3104"/>
      <c r="BS244" s="3104"/>
      <c r="BT244" s="3104"/>
      <c r="BU244" s="3104"/>
      <c r="BV244" s="3104"/>
      <c r="BW244" s="3104"/>
      <c r="BX244" s="3104"/>
      <c r="BY244" s="3104"/>
      <c r="BZ244" s="3104"/>
      <c r="CA244" s="3104"/>
      <c r="CB244" s="3104"/>
      <c r="CC244" s="3104"/>
      <c r="CD244" s="3104"/>
      <c r="CE244" s="3104"/>
      <c r="CF244" s="3104"/>
      <c r="CG244" s="3104"/>
      <c r="CH244" s="3104"/>
      <c r="CI244" s="3104"/>
      <c r="CJ244" s="3104"/>
      <c r="CK244" s="3104"/>
      <c r="CL244" s="3104"/>
      <c r="CM244" s="3104"/>
      <c r="CN244" s="3104"/>
      <c r="CO244" s="3104"/>
      <c r="CP244" s="3104"/>
      <c r="CQ244" s="3104"/>
      <c r="CR244" s="3104"/>
      <c r="CS244" s="3104"/>
      <c r="CT244" s="3104"/>
      <c r="CU244" s="3104"/>
      <c r="CV244" s="3104"/>
      <c r="CW244" s="3104"/>
      <c r="CX244" s="3104"/>
      <c r="CY244" s="3104"/>
      <c r="CZ244" s="3104"/>
      <c r="DA244" s="3104"/>
      <c r="DB244" s="3104"/>
      <c r="DC244" s="3104"/>
      <c r="DD244" s="3104"/>
      <c r="DE244" s="3104"/>
      <c r="DF244" s="1349"/>
      <c r="DG244" s="1349"/>
      <c r="DH244" s="1349"/>
      <c r="DI244" s="1349"/>
      <c r="DJ244" s="1349"/>
      <c r="DK244" s="1349"/>
      <c r="DL244" s="1349"/>
      <c r="DM244" s="1349"/>
      <c r="DN244" s="1349"/>
      <c r="DO244" s="1349"/>
      <c r="DP244" s="1349"/>
      <c r="DQ244" s="1349"/>
      <c r="DR244" s="1349"/>
      <c r="DS244" s="1349"/>
      <c r="DT244" s="1349"/>
      <c r="DU244" s="1349"/>
      <c r="DV244" s="1349"/>
      <c r="DW244" s="1349"/>
      <c r="DX244" s="1349"/>
      <c r="DY244" s="1349"/>
      <c r="DZ244" s="1349"/>
      <c r="EA244" s="1349"/>
      <c r="EB244" s="1349"/>
      <c r="EC244" s="1349"/>
      <c r="ED244" s="1349"/>
      <c r="EE244" s="1349"/>
      <c r="EF244" s="1349"/>
      <c r="EG244" s="1349"/>
      <c r="EH244" s="1349"/>
      <c r="EI244" s="1349"/>
      <c r="EJ244" s="1349"/>
      <c r="EK244" s="1349"/>
      <c r="EL244" s="1349"/>
      <c r="EM244" s="1349"/>
      <c r="EN244" s="1349"/>
      <c r="EO244" s="1349"/>
      <c r="EP244" s="1349"/>
      <c r="EQ244" s="1349"/>
      <c r="ER244" s="1349"/>
      <c r="ES244" s="1349"/>
      <c r="ET244" s="1349"/>
      <c r="EU244" s="1349"/>
      <c r="EV244" s="1349"/>
      <c r="EW244" s="1349"/>
      <c r="EX244" s="1349"/>
      <c r="EY244" s="1349"/>
      <c r="EZ244" s="1349"/>
      <c r="FA244" s="1349"/>
      <c r="FB244" s="1349"/>
      <c r="FC244" s="1349"/>
      <c r="FD244" s="1349"/>
      <c r="FE244" s="1349"/>
      <c r="FF244" s="1349"/>
      <c r="FG244" s="1349"/>
      <c r="FH244" s="1349"/>
      <c r="FI244" s="1349"/>
      <c r="FJ244" s="1349"/>
      <c r="FK244" s="1349"/>
      <c r="FL244" s="1349"/>
      <c r="FM244" s="1349"/>
      <c r="FN244" s="1349"/>
      <c r="FO244" s="1349"/>
      <c r="FP244" s="1349"/>
      <c r="FQ244" s="1349"/>
      <c r="FR244" s="1349"/>
      <c r="FS244" s="1349"/>
      <c r="FT244" s="1349"/>
      <c r="FU244" s="1349"/>
      <c r="FV244" s="1349"/>
      <c r="FW244" s="1349"/>
      <c r="FX244" s="1349"/>
    </row>
    <row r="245" spans="1:211" ht="6.75" customHeight="1">
      <c r="A245" s="2564"/>
      <c r="B245" s="2564"/>
      <c r="C245" s="2564"/>
      <c r="D245" s="2564"/>
      <c r="E245" s="2564"/>
      <c r="F245" s="2564"/>
      <c r="G245" s="2564"/>
      <c r="H245" s="2566"/>
      <c r="I245" s="2564"/>
      <c r="J245" s="2564"/>
      <c r="K245" s="2564"/>
      <c r="L245" s="2564"/>
      <c r="M245" s="2564"/>
      <c r="N245" s="2564"/>
      <c r="O245" s="2564"/>
      <c r="P245" s="2564"/>
      <c r="Q245" s="2564"/>
      <c r="R245" s="2564"/>
      <c r="S245" s="2564"/>
      <c r="T245" s="2576"/>
      <c r="U245" s="2565"/>
      <c r="V245" s="2564"/>
      <c r="W245" s="2564"/>
      <c r="X245" s="2564"/>
      <c r="Y245" s="2564"/>
      <c r="Z245" s="2564"/>
      <c r="AA245" s="2564"/>
      <c r="AB245" s="2564"/>
      <c r="AC245" s="2564"/>
      <c r="AD245" s="2564"/>
      <c r="AE245" s="2564"/>
      <c r="AF245" s="2564"/>
      <c r="AG245" s="2564"/>
      <c r="AH245" s="2564"/>
      <c r="AI245" s="2564"/>
      <c r="AJ245" s="2566"/>
      <c r="AK245" s="2571"/>
      <c r="AL245" s="2569"/>
      <c r="AM245" s="2564"/>
      <c r="AN245" s="3145"/>
      <c r="AO245" s="3145"/>
      <c r="AP245" s="3145"/>
      <c r="AQ245" s="3145"/>
      <c r="AR245" s="3145"/>
      <c r="AS245" s="3145"/>
      <c r="AT245" s="3145"/>
      <c r="AU245" s="3145"/>
      <c r="AV245" s="3145"/>
      <c r="AW245" s="3145"/>
      <c r="AX245" s="3145"/>
      <c r="AY245" s="3146"/>
      <c r="AZ245" s="3146"/>
      <c r="BA245" s="3146"/>
      <c r="BB245" s="2573"/>
      <c r="BC245" s="2567"/>
      <c r="BD245" s="3104"/>
      <c r="BE245" s="3104"/>
      <c r="BF245" s="3104"/>
      <c r="BG245" s="3104"/>
      <c r="BH245" s="3104"/>
      <c r="BI245" s="3104"/>
      <c r="BJ245" s="3104"/>
      <c r="BK245" s="3104"/>
      <c r="BL245" s="3104"/>
      <c r="BM245" s="3104"/>
      <c r="BN245" s="3104"/>
      <c r="BO245" s="3104"/>
      <c r="BP245" s="3104"/>
      <c r="BQ245" s="3104"/>
      <c r="BR245" s="3104"/>
      <c r="BS245" s="3104"/>
      <c r="BT245" s="3104"/>
      <c r="BU245" s="3104"/>
      <c r="BV245" s="3104"/>
      <c r="BW245" s="3104"/>
      <c r="BX245" s="3104"/>
      <c r="BY245" s="3104"/>
      <c r="BZ245" s="3104"/>
      <c r="CA245" s="3104"/>
      <c r="CB245" s="3104"/>
      <c r="CC245" s="3104"/>
      <c r="CD245" s="3104"/>
      <c r="CE245" s="3104"/>
      <c r="CF245" s="3104"/>
      <c r="CG245" s="3104"/>
      <c r="CH245" s="3104"/>
      <c r="CI245" s="3104"/>
      <c r="CJ245" s="3104"/>
      <c r="CK245" s="3104"/>
      <c r="CL245" s="3104"/>
      <c r="CM245" s="3104"/>
      <c r="CN245" s="3104"/>
      <c r="CO245" s="3104"/>
      <c r="CP245" s="3104"/>
      <c r="CQ245" s="3104"/>
      <c r="CR245" s="3104"/>
      <c r="CS245" s="3104"/>
      <c r="CT245" s="3104"/>
      <c r="CU245" s="3104"/>
      <c r="CV245" s="3104"/>
      <c r="CW245" s="3104"/>
      <c r="CX245" s="3104"/>
      <c r="CY245" s="3104"/>
      <c r="CZ245" s="3104"/>
      <c r="DA245" s="3104"/>
      <c r="DB245" s="3104"/>
      <c r="DC245" s="3104"/>
      <c r="DD245" s="3104"/>
      <c r="DE245" s="3104"/>
      <c r="DF245" s="1349"/>
      <c r="DG245" s="1349"/>
      <c r="DH245" s="1349"/>
      <c r="DI245" s="1349"/>
      <c r="DJ245" s="1349"/>
      <c r="DK245" s="1349"/>
      <c r="DL245" s="1349"/>
      <c r="DM245" s="1349"/>
      <c r="DN245" s="1349"/>
      <c r="DO245" s="1349"/>
      <c r="DP245" s="1349"/>
      <c r="DQ245" s="1349"/>
      <c r="DR245" s="1349"/>
      <c r="DS245" s="1349"/>
      <c r="DT245" s="1349"/>
      <c r="DU245" s="1349"/>
      <c r="DV245" s="1349"/>
      <c r="DW245" s="1349"/>
      <c r="DX245" s="1349"/>
      <c r="DY245" s="1349"/>
      <c r="DZ245" s="1349"/>
      <c r="EA245" s="1349"/>
      <c r="EB245" s="1349"/>
      <c r="EC245" s="1349"/>
      <c r="ED245" s="1349"/>
      <c r="EE245" s="1349"/>
      <c r="EF245" s="1349"/>
      <c r="EG245" s="1349"/>
      <c r="EH245" s="1349"/>
      <c r="EI245" s="1349"/>
      <c r="EJ245" s="1349"/>
      <c r="EK245" s="1349"/>
      <c r="EL245" s="1349"/>
      <c r="EM245" s="1349"/>
      <c r="EN245" s="1349"/>
      <c r="EO245" s="1349"/>
      <c r="EP245" s="1349"/>
      <c r="EQ245" s="1349"/>
      <c r="ER245" s="1349"/>
      <c r="ES245" s="1349"/>
      <c r="ET245" s="1349"/>
      <c r="EU245" s="1349"/>
      <c r="EV245" s="1349"/>
      <c r="EW245" s="1349"/>
      <c r="EX245" s="1349"/>
      <c r="EY245" s="1349"/>
      <c r="EZ245" s="1349"/>
      <c r="FA245" s="1349"/>
      <c r="FB245" s="1349"/>
      <c r="FC245" s="1349"/>
      <c r="FD245" s="1349"/>
      <c r="FE245" s="1349"/>
      <c r="FF245" s="1349"/>
      <c r="FG245" s="1349"/>
      <c r="FH245" s="1349"/>
      <c r="FI245" s="1349"/>
      <c r="FJ245" s="1349"/>
      <c r="FK245" s="1349"/>
      <c r="FL245" s="1349"/>
      <c r="FM245" s="1349"/>
      <c r="FN245" s="1349"/>
      <c r="FO245" s="1349"/>
      <c r="FP245" s="1349"/>
      <c r="FQ245" s="1349"/>
      <c r="FR245" s="1349"/>
      <c r="FS245" s="1349"/>
      <c r="FT245" s="1349"/>
      <c r="FU245" s="1349"/>
      <c r="FV245" s="1349"/>
      <c r="FW245" s="1349"/>
      <c r="FX245" s="1349"/>
    </row>
    <row r="246" spans="1:211" ht="6.75" customHeight="1">
      <c r="A246" s="2564"/>
      <c r="B246" s="2564"/>
      <c r="C246" s="2564"/>
      <c r="D246" s="2564"/>
      <c r="E246" s="2564"/>
      <c r="F246" s="2564"/>
      <c r="G246" s="2564"/>
      <c r="H246" s="2566"/>
      <c r="I246" s="2564"/>
      <c r="J246" s="2564"/>
      <c r="K246" s="2564"/>
      <c r="L246" s="2564"/>
      <c r="M246" s="2564"/>
      <c r="N246" s="2564"/>
      <c r="O246" s="2564"/>
      <c r="P246" s="2564"/>
      <c r="Q246" s="2564"/>
      <c r="R246" s="2564"/>
      <c r="S246" s="2566"/>
      <c r="T246" s="2570"/>
      <c r="U246" s="2566"/>
      <c r="V246" s="2566"/>
      <c r="W246" s="2566"/>
      <c r="X246" s="2566"/>
      <c r="Y246" s="2566"/>
      <c r="Z246" s="2566"/>
      <c r="AA246" s="2566"/>
      <c r="AB246" s="2566"/>
      <c r="AC246" s="2566"/>
      <c r="AD246" s="2566"/>
      <c r="AE246" s="2566"/>
      <c r="AF246" s="2566"/>
      <c r="AG246" s="2566"/>
      <c r="AH246" s="2566"/>
      <c r="AI246" s="2566"/>
      <c r="AJ246" s="2566"/>
      <c r="AK246" s="2570"/>
      <c r="AL246" s="2566"/>
      <c r="AM246" s="2566"/>
      <c r="AN246" s="2565"/>
      <c r="AO246" s="2565"/>
      <c r="AP246" s="2565"/>
      <c r="AQ246" s="2565"/>
      <c r="AR246" s="2565"/>
      <c r="AS246" s="2565"/>
      <c r="AT246" s="2565"/>
      <c r="AU246" s="2565"/>
      <c r="AV246" s="2567"/>
      <c r="AW246" s="2567"/>
      <c r="AX246" s="2567"/>
      <c r="AY246" s="2566"/>
      <c r="AZ246" s="2566"/>
      <c r="BA246" s="2566"/>
      <c r="BB246" s="2566"/>
      <c r="BC246" s="2566"/>
      <c r="BD246" s="3103" t="s">
        <v>8376</v>
      </c>
      <c r="BE246" s="3103"/>
      <c r="BF246" s="3103"/>
      <c r="BG246" s="3103"/>
      <c r="BH246" s="3103"/>
      <c r="BI246" s="3103"/>
      <c r="BJ246" s="3103"/>
      <c r="BK246" s="3103"/>
      <c r="BL246" s="3103"/>
      <c r="BM246" s="3103"/>
      <c r="BN246" s="3103"/>
      <c r="BO246" s="3103"/>
      <c r="BP246" s="3103"/>
      <c r="BQ246" s="3103"/>
      <c r="BR246" s="3103"/>
      <c r="BS246" s="3103"/>
      <c r="BT246" s="3103"/>
      <c r="BU246" s="3103"/>
      <c r="BV246" s="3103"/>
      <c r="BW246" s="3103"/>
      <c r="BX246" s="3103"/>
      <c r="BY246" s="3103"/>
      <c r="BZ246" s="3103"/>
      <c r="CA246" s="3103"/>
      <c r="CB246" s="3103"/>
      <c r="CC246" s="3103"/>
      <c r="CD246" s="3103"/>
      <c r="CE246" s="3103"/>
      <c r="CF246" s="3103"/>
      <c r="CG246" s="3103"/>
      <c r="CH246" s="3103"/>
      <c r="CI246" s="3103"/>
      <c r="CJ246" s="3103"/>
      <c r="CK246" s="3103"/>
      <c r="CL246" s="3103"/>
      <c r="CM246" s="3103"/>
      <c r="CN246" s="3103"/>
      <c r="CO246" s="3103"/>
      <c r="CP246" s="3103"/>
      <c r="CQ246" s="3103"/>
      <c r="CR246" s="3103"/>
      <c r="CS246" s="3103"/>
      <c r="CT246" s="3103"/>
      <c r="CU246" s="3103"/>
      <c r="CV246" s="3103"/>
      <c r="CW246" s="3103"/>
      <c r="CX246" s="3103"/>
      <c r="CY246" s="3103"/>
      <c r="CZ246" s="3103"/>
      <c r="DA246" s="3103"/>
      <c r="DB246" s="3103"/>
      <c r="DC246" s="2567"/>
      <c r="DD246" s="2567"/>
      <c r="DE246" s="2567"/>
      <c r="DF246" s="1349"/>
      <c r="DG246" s="1349"/>
      <c r="DH246" s="1349"/>
      <c r="DI246" s="1349"/>
      <c r="DJ246" s="1349"/>
      <c r="DK246" s="1349"/>
      <c r="DL246" s="1349"/>
      <c r="DM246" s="1349"/>
      <c r="DN246" s="1349"/>
      <c r="DO246" s="1349"/>
      <c r="DP246" s="1349"/>
      <c r="DQ246" s="1349"/>
      <c r="DR246" s="1349"/>
      <c r="DS246" s="1349"/>
      <c r="DT246" s="1349"/>
      <c r="DU246" s="1349"/>
      <c r="DV246" s="1349"/>
      <c r="DW246" s="1349"/>
      <c r="DX246" s="1349"/>
      <c r="DY246" s="1349"/>
      <c r="DZ246" s="1349"/>
      <c r="EA246" s="1349"/>
      <c r="EB246" s="1349"/>
      <c r="EC246" s="1349"/>
      <c r="ED246" s="1349"/>
      <c r="EE246" s="1349"/>
      <c r="EF246" s="1349"/>
      <c r="EG246" s="1349"/>
      <c r="EH246" s="1349"/>
      <c r="EI246" s="1349"/>
      <c r="EJ246" s="1349"/>
      <c r="EK246" s="1349"/>
      <c r="EL246" s="1349"/>
      <c r="EM246" s="1349"/>
      <c r="EN246" s="1349"/>
      <c r="EO246" s="1349"/>
      <c r="EP246" s="1349"/>
      <c r="EQ246" s="1349"/>
      <c r="ER246" s="1349"/>
      <c r="ES246" s="1349"/>
      <c r="ET246" s="1349"/>
      <c r="EU246" s="1349"/>
      <c r="EV246" s="1349"/>
      <c r="EW246" s="1349"/>
      <c r="EX246" s="1349"/>
      <c r="EY246" s="1349"/>
      <c r="EZ246" s="1349"/>
      <c r="FA246" s="1349"/>
      <c r="FB246" s="1349"/>
      <c r="FC246" s="1349"/>
      <c r="FD246" s="1349"/>
      <c r="FE246" s="1349"/>
      <c r="FF246" s="1349"/>
      <c r="FG246" s="1349"/>
      <c r="FH246" s="1349"/>
      <c r="FI246" s="1349"/>
      <c r="FJ246" s="1349"/>
      <c r="FK246" s="1349"/>
      <c r="FL246" s="1349"/>
      <c r="FM246" s="1349"/>
      <c r="FN246" s="1349"/>
      <c r="FO246" s="1349"/>
      <c r="FP246" s="1349"/>
      <c r="FQ246" s="1349"/>
      <c r="FR246" s="1349"/>
      <c r="FS246" s="1349"/>
      <c r="FT246" s="1349"/>
      <c r="FU246" s="1349"/>
      <c r="FV246" s="1349"/>
      <c r="FW246" s="1349"/>
    </row>
    <row r="247" spans="1:211" ht="6.75" customHeight="1">
      <c r="A247" s="2564"/>
      <c r="B247" s="2564"/>
      <c r="C247" s="2564"/>
      <c r="D247" s="2564"/>
      <c r="E247" s="2564"/>
      <c r="F247" s="2564"/>
      <c r="G247" s="2564"/>
      <c r="H247" s="2566"/>
      <c r="I247" s="2564"/>
      <c r="J247" s="2564"/>
      <c r="K247" s="2564"/>
      <c r="L247" s="2564"/>
      <c r="M247" s="2564"/>
      <c r="N247" s="2564"/>
      <c r="O247" s="2564"/>
      <c r="P247" s="2564"/>
      <c r="Q247" s="2564"/>
      <c r="R247" s="2564"/>
      <c r="S247" s="2566"/>
      <c r="T247" s="2570"/>
      <c r="U247" s="2566"/>
      <c r="V247" s="2566"/>
      <c r="W247" s="2566"/>
      <c r="X247" s="2566"/>
      <c r="Y247" s="2566"/>
      <c r="Z247" s="2566"/>
      <c r="AA247" s="2566"/>
      <c r="AB247" s="2566"/>
      <c r="AC247" s="2566"/>
      <c r="AD247" s="2566"/>
      <c r="AE247" s="2566"/>
      <c r="AF247" s="2566"/>
      <c r="AG247" s="2566"/>
      <c r="AH247" s="2566"/>
      <c r="AI247" s="2566"/>
      <c r="AJ247" s="2566"/>
      <c r="AK247" s="2570"/>
      <c r="AL247" s="2566"/>
      <c r="AM247" s="2566"/>
      <c r="AN247" s="2565"/>
      <c r="AO247" s="2565"/>
      <c r="AP247" s="2565"/>
      <c r="AQ247" s="2565"/>
      <c r="AR247" s="2565"/>
      <c r="AS247" s="2565"/>
      <c r="AT247" s="2565"/>
      <c r="AU247" s="2565"/>
      <c r="AV247" s="2567"/>
      <c r="AW247" s="2567"/>
      <c r="AX247" s="2567"/>
      <c r="AY247" s="2566"/>
      <c r="AZ247" s="2566"/>
      <c r="BA247" s="2566"/>
      <c r="BB247" s="2566"/>
      <c r="BC247" s="2566"/>
      <c r="BD247" s="3103"/>
      <c r="BE247" s="3103"/>
      <c r="BF247" s="3103"/>
      <c r="BG247" s="3103"/>
      <c r="BH247" s="3103"/>
      <c r="BI247" s="3103"/>
      <c r="BJ247" s="3103"/>
      <c r="BK247" s="3103"/>
      <c r="BL247" s="3103"/>
      <c r="BM247" s="3103"/>
      <c r="BN247" s="3103"/>
      <c r="BO247" s="3103"/>
      <c r="BP247" s="3103"/>
      <c r="BQ247" s="3103"/>
      <c r="BR247" s="3103"/>
      <c r="BS247" s="3103"/>
      <c r="BT247" s="3103"/>
      <c r="BU247" s="3103"/>
      <c r="BV247" s="3103"/>
      <c r="BW247" s="3103"/>
      <c r="BX247" s="3103"/>
      <c r="BY247" s="3103"/>
      <c r="BZ247" s="3103"/>
      <c r="CA247" s="3103"/>
      <c r="CB247" s="3103"/>
      <c r="CC247" s="3103"/>
      <c r="CD247" s="3103"/>
      <c r="CE247" s="3103"/>
      <c r="CF247" s="3103"/>
      <c r="CG247" s="3103"/>
      <c r="CH247" s="3103"/>
      <c r="CI247" s="3103"/>
      <c r="CJ247" s="3103"/>
      <c r="CK247" s="3103"/>
      <c r="CL247" s="3103"/>
      <c r="CM247" s="3103"/>
      <c r="CN247" s="3103"/>
      <c r="CO247" s="3103"/>
      <c r="CP247" s="3103"/>
      <c r="CQ247" s="3103"/>
      <c r="CR247" s="3103"/>
      <c r="CS247" s="3103"/>
      <c r="CT247" s="3103"/>
      <c r="CU247" s="3103"/>
      <c r="CV247" s="3103"/>
      <c r="CW247" s="3103"/>
      <c r="CX247" s="3103"/>
      <c r="CY247" s="3103"/>
      <c r="CZ247" s="3103"/>
      <c r="DA247" s="3103"/>
      <c r="DB247" s="3103"/>
      <c r="DC247" s="2567"/>
      <c r="DD247" s="2567"/>
      <c r="DE247" s="2567"/>
      <c r="DF247" s="1349"/>
      <c r="DG247" s="1349"/>
      <c r="DH247" s="1349"/>
      <c r="DI247" s="1349"/>
      <c r="DJ247" s="1349"/>
      <c r="DK247" s="1349"/>
      <c r="DL247" s="1349"/>
      <c r="DM247" s="1349"/>
      <c r="DN247" s="1349"/>
      <c r="DO247" s="1349"/>
      <c r="DP247" s="1349"/>
      <c r="DQ247" s="1349"/>
      <c r="DR247" s="1349"/>
      <c r="DS247" s="1349"/>
      <c r="DT247" s="1349"/>
      <c r="DU247" s="1349"/>
      <c r="DV247" s="1349"/>
      <c r="DW247" s="1349"/>
      <c r="DX247" s="1349"/>
      <c r="DY247" s="1349"/>
      <c r="DZ247" s="1349"/>
      <c r="EA247" s="1349"/>
      <c r="EB247" s="1349"/>
      <c r="EC247" s="1349"/>
      <c r="ED247" s="1349"/>
      <c r="EE247" s="1349"/>
      <c r="EF247" s="1349"/>
      <c r="EG247" s="1349"/>
      <c r="EH247" s="1349"/>
      <c r="EI247" s="1349"/>
      <c r="EJ247" s="1349"/>
      <c r="EK247" s="1349"/>
      <c r="EL247" s="1349"/>
      <c r="EM247" s="1349"/>
      <c r="EN247" s="1349"/>
      <c r="EO247" s="1349"/>
      <c r="EP247" s="1349"/>
      <c r="EQ247" s="1349"/>
      <c r="ER247" s="1349"/>
      <c r="ES247" s="1349"/>
      <c r="ET247" s="1349"/>
      <c r="EU247" s="1349"/>
      <c r="EV247" s="1349"/>
      <c r="EW247" s="1349"/>
      <c r="EX247" s="1349"/>
      <c r="EY247" s="1349"/>
      <c r="EZ247" s="1349"/>
      <c r="FA247" s="1349"/>
      <c r="FB247" s="1349"/>
      <c r="FC247" s="1349"/>
      <c r="FD247" s="1349"/>
      <c r="FE247" s="1349"/>
      <c r="FF247" s="1349"/>
      <c r="FG247" s="1349"/>
      <c r="FH247" s="1349"/>
      <c r="FI247" s="1349"/>
      <c r="FJ247" s="1349"/>
      <c r="FK247" s="1349"/>
      <c r="FL247" s="1349"/>
      <c r="FM247" s="1349"/>
      <c r="FN247" s="1349"/>
      <c r="FO247" s="1349"/>
      <c r="FP247" s="1349"/>
      <c r="FQ247" s="1349"/>
      <c r="FR247" s="1349"/>
      <c r="FS247" s="1349"/>
      <c r="FT247" s="1349"/>
      <c r="FU247" s="1349"/>
      <c r="FV247" s="1349"/>
      <c r="FW247" s="1349"/>
    </row>
    <row r="248" spans="1:211" ht="6.75" customHeight="1">
      <c r="A248" s="2564"/>
      <c r="B248" s="2564"/>
      <c r="C248" s="2564"/>
      <c r="D248" s="2564"/>
      <c r="E248" s="2564"/>
      <c r="F248" s="2564"/>
      <c r="G248" s="2564"/>
      <c r="H248" s="2566"/>
      <c r="I248" s="2564"/>
      <c r="J248" s="2564"/>
      <c r="K248" s="2564"/>
      <c r="L248" s="2564"/>
      <c r="M248" s="2564"/>
      <c r="N248" s="2564"/>
      <c r="O248" s="2564"/>
      <c r="P248" s="2564"/>
      <c r="Q248" s="2564"/>
      <c r="R248" s="2564"/>
      <c r="S248" s="2566"/>
      <c r="T248" s="2570"/>
      <c r="U248" s="2566"/>
      <c r="V248" s="2566"/>
      <c r="W248" s="2566"/>
      <c r="X248" s="2566"/>
      <c r="Y248" s="2566"/>
      <c r="Z248" s="2566"/>
      <c r="AA248" s="2566"/>
      <c r="AB248" s="2566"/>
      <c r="AC248" s="2566"/>
      <c r="AD248" s="2566"/>
      <c r="AE248" s="2566"/>
      <c r="AF248" s="2566"/>
      <c r="AG248" s="2566"/>
      <c r="AH248" s="2566"/>
      <c r="AI248" s="2566"/>
      <c r="AJ248" s="2566"/>
      <c r="AK248" s="2570"/>
      <c r="AL248" s="2566"/>
      <c r="AM248" s="2566"/>
      <c r="AN248" s="2565"/>
      <c r="AO248" s="2565"/>
      <c r="AP248" s="2565"/>
      <c r="AQ248" s="2565"/>
      <c r="AR248" s="2565"/>
      <c r="AS248" s="2565"/>
      <c r="AT248" s="2565"/>
      <c r="AU248" s="2565"/>
      <c r="AV248" s="2567"/>
      <c r="AW248" s="2567"/>
      <c r="AX248" s="2567"/>
      <c r="AY248" s="2566"/>
      <c r="AZ248" s="2566"/>
      <c r="BA248" s="2566"/>
      <c r="BB248" s="2566"/>
      <c r="BC248" s="2566"/>
      <c r="BD248" s="2567"/>
      <c r="BE248" s="2567"/>
      <c r="BF248" s="2567"/>
      <c r="BG248" s="2567"/>
      <c r="BH248" s="2567"/>
      <c r="BI248" s="2567"/>
      <c r="BJ248" s="2567"/>
      <c r="BK248" s="2567"/>
      <c r="BL248" s="2567"/>
      <c r="BM248" s="2567"/>
      <c r="BN248" s="2567"/>
      <c r="BO248" s="2567"/>
      <c r="BP248" s="2567"/>
      <c r="BQ248" s="2567"/>
      <c r="BR248" s="2567"/>
      <c r="BS248" s="2567"/>
      <c r="BT248" s="2567"/>
      <c r="BU248" s="2567"/>
      <c r="BV248" s="2567"/>
      <c r="BW248" s="2567"/>
      <c r="BX248" s="2567"/>
      <c r="BY248" s="2567"/>
      <c r="BZ248" s="2567"/>
      <c r="CA248" s="2567"/>
      <c r="CB248" s="2567"/>
      <c r="CC248" s="2567"/>
      <c r="CD248" s="2567"/>
      <c r="CE248" s="2567"/>
      <c r="CF248" s="2567"/>
      <c r="CG248" s="2567"/>
      <c r="CH248" s="2567"/>
      <c r="CI248" s="2567"/>
      <c r="CJ248" s="2567"/>
      <c r="CK248" s="2567"/>
      <c r="CL248" s="2567"/>
      <c r="CM248" s="2567"/>
      <c r="CN248" s="2567"/>
      <c r="CO248" s="2567"/>
      <c r="CP248" s="2567"/>
      <c r="CQ248" s="2567"/>
      <c r="CR248" s="2567"/>
      <c r="CS248" s="2567"/>
      <c r="CT248" s="2567"/>
      <c r="CU248" s="2567"/>
      <c r="CV248" s="2567"/>
      <c r="CW248" s="2567"/>
      <c r="CX248" s="2567"/>
      <c r="CY248" s="2567"/>
      <c r="CZ248" s="2567"/>
      <c r="DA248" s="2567"/>
      <c r="DB248" s="2567"/>
      <c r="DC248" s="2567"/>
      <c r="DD248" s="2567"/>
      <c r="DE248" s="2567"/>
      <c r="DF248" s="1349"/>
      <c r="DG248" s="1349"/>
      <c r="DH248" s="1349"/>
      <c r="DI248" s="1349"/>
      <c r="DJ248" s="1349"/>
      <c r="DK248" s="1349"/>
      <c r="DL248" s="1349"/>
      <c r="DM248" s="1349"/>
      <c r="DN248" s="1349"/>
      <c r="DO248" s="1349"/>
      <c r="DP248" s="1349"/>
      <c r="DQ248" s="1349"/>
      <c r="DR248" s="1349"/>
      <c r="DS248" s="1349"/>
      <c r="DT248" s="1349"/>
      <c r="DU248" s="1349"/>
      <c r="DV248" s="1349"/>
      <c r="DW248" s="1349"/>
      <c r="DX248" s="1349"/>
      <c r="DY248" s="1349"/>
      <c r="DZ248" s="1349"/>
      <c r="EA248" s="1349"/>
      <c r="EB248" s="1349"/>
      <c r="EC248" s="1349"/>
      <c r="ED248" s="1349"/>
      <c r="EE248" s="1349"/>
      <c r="EF248" s="1349"/>
      <c r="EG248" s="1349"/>
      <c r="EH248" s="1349"/>
      <c r="EI248" s="1349"/>
      <c r="EJ248" s="1349"/>
      <c r="EK248" s="1349"/>
      <c r="EL248" s="1349"/>
      <c r="EM248" s="1349"/>
      <c r="EN248" s="1349"/>
      <c r="EO248" s="1349"/>
      <c r="EP248" s="1349"/>
      <c r="EQ248" s="1349"/>
      <c r="ER248" s="1349"/>
      <c r="ES248" s="1349"/>
      <c r="ET248" s="1349"/>
      <c r="EU248" s="1349"/>
      <c r="EV248" s="1349"/>
      <c r="EW248" s="1349"/>
      <c r="EX248" s="1349"/>
      <c r="EY248" s="1349"/>
      <c r="EZ248" s="1349"/>
      <c r="FA248" s="1349"/>
      <c r="FB248" s="1349"/>
      <c r="FC248" s="1349"/>
      <c r="FD248" s="1349"/>
      <c r="FE248" s="1349"/>
      <c r="FF248" s="1349"/>
      <c r="FG248" s="1349"/>
      <c r="FH248" s="1349"/>
      <c r="FI248" s="1349"/>
      <c r="FJ248" s="1349"/>
      <c r="FK248" s="1349"/>
      <c r="FL248" s="1349"/>
      <c r="FM248" s="1349"/>
      <c r="FN248" s="1349"/>
      <c r="FO248" s="1349"/>
      <c r="FP248" s="1349"/>
      <c r="FQ248" s="1349"/>
      <c r="FR248" s="1349"/>
      <c r="FS248" s="1349"/>
      <c r="FT248" s="1349"/>
      <c r="FU248" s="1349"/>
      <c r="FV248" s="1349"/>
      <c r="FW248" s="1349"/>
    </row>
    <row r="249" spans="1:211" ht="6.75" customHeight="1">
      <c r="A249" s="2564"/>
      <c r="B249" s="2564"/>
      <c r="C249" s="2564"/>
      <c r="D249" s="2564"/>
      <c r="E249" s="2564"/>
      <c r="F249" s="2564"/>
      <c r="G249" s="2564"/>
      <c r="H249" s="2566"/>
      <c r="I249" s="2564"/>
      <c r="J249" s="2564"/>
      <c r="K249" s="2564"/>
      <c r="L249" s="2564"/>
      <c r="M249" s="2564"/>
      <c r="N249" s="2564"/>
      <c r="O249" s="2564"/>
      <c r="P249" s="2564"/>
      <c r="Q249" s="2564"/>
      <c r="R249" s="2564"/>
      <c r="S249" s="2566"/>
      <c r="T249" s="2570"/>
      <c r="U249" s="2566"/>
      <c r="V249" s="2566"/>
      <c r="W249" s="2566"/>
      <c r="X249" s="2566"/>
      <c r="Y249" s="2566"/>
      <c r="Z249" s="2566"/>
      <c r="AA249" s="2566"/>
      <c r="AB249" s="2566"/>
      <c r="AC249" s="2566"/>
      <c r="AD249" s="2566"/>
      <c r="AE249" s="2566"/>
      <c r="AF249" s="2566"/>
      <c r="AG249" s="2566"/>
      <c r="AH249" s="2566"/>
      <c r="AI249" s="2566"/>
      <c r="AJ249" s="2566"/>
      <c r="AK249" s="2570"/>
      <c r="AL249" s="2566"/>
      <c r="AM249" s="2565"/>
      <c r="AN249" s="3147" t="s">
        <v>8993</v>
      </c>
      <c r="AO249" s="3147"/>
      <c r="AP249" s="3147"/>
      <c r="AQ249" s="3147"/>
      <c r="AR249" s="3147"/>
      <c r="AS249" s="3147"/>
      <c r="AT249" s="3147"/>
      <c r="AU249" s="3147"/>
      <c r="AV249" s="3147"/>
      <c r="AW249" s="3147"/>
      <c r="AX249" s="3147"/>
      <c r="AY249" s="3147"/>
      <c r="AZ249" s="2565"/>
      <c r="BA249" s="2565"/>
      <c r="BB249" s="2565"/>
      <c r="BC249" s="2565"/>
      <c r="BD249" s="3122" t="s">
        <v>8377</v>
      </c>
      <c r="BE249" s="3122"/>
      <c r="BF249" s="3122"/>
      <c r="BG249" s="3122"/>
      <c r="BH249" s="3122"/>
      <c r="BI249" s="3122"/>
      <c r="BJ249" s="3122"/>
      <c r="BK249" s="3122"/>
      <c r="BL249" s="3122"/>
      <c r="BM249" s="3122"/>
      <c r="BN249" s="3122"/>
      <c r="BO249" s="3122"/>
      <c r="BP249" s="3122"/>
      <c r="BQ249" s="3122"/>
      <c r="BR249" s="3122"/>
      <c r="BS249" s="3122"/>
      <c r="BT249" s="3122"/>
      <c r="BU249" s="3122"/>
      <c r="BV249" s="3122"/>
      <c r="BW249" s="3122"/>
      <c r="BX249" s="3122"/>
      <c r="BY249" s="3122"/>
      <c r="BZ249" s="3122"/>
      <c r="CA249" s="3122"/>
      <c r="CB249" s="3122"/>
      <c r="CC249" s="3122"/>
      <c r="CD249" s="3122"/>
      <c r="CE249" s="3122"/>
      <c r="CF249" s="3122"/>
      <c r="CG249" s="3122"/>
      <c r="CH249" s="3122"/>
      <c r="CI249" s="3122"/>
      <c r="CJ249" s="3122"/>
      <c r="CK249" s="3122"/>
      <c r="CL249" s="3122"/>
      <c r="CM249" s="3122"/>
      <c r="CN249" s="3122"/>
      <c r="CO249" s="3122"/>
      <c r="CP249" s="3122"/>
      <c r="CQ249" s="3122"/>
      <c r="CR249" s="3122"/>
      <c r="CS249" s="3122"/>
      <c r="CT249" s="3122"/>
      <c r="CU249" s="3122"/>
      <c r="CV249" s="3122"/>
      <c r="CW249" s="3122"/>
      <c r="CX249" s="3122"/>
      <c r="CY249" s="3122"/>
      <c r="CZ249" s="3122"/>
      <c r="DA249" s="3122"/>
      <c r="DB249" s="3122"/>
      <c r="DC249" s="3122"/>
      <c r="DD249" s="3122"/>
      <c r="DE249" s="2567"/>
      <c r="DF249" s="1349"/>
      <c r="DG249" s="1349"/>
      <c r="DH249" s="1349"/>
      <c r="DI249" s="1349"/>
      <c r="DJ249" s="1349"/>
      <c r="DK249" s="1349"/>
      <c r="DL249" s="1349"/>
      <c r="DM249" s="1349"/>
      <c r="DN249" s="1349"/>
      <c r="DO249" s="1349"/>
      <c r="DP249" s="1349"/>
      <c r="DQ249" s="1349"/>
      <c r="DR249" s="1349"/>
      <c r="DS249" s="1349"/>
      <c r="DT249" s="1349"/>
      <c r="DU249" s="1349"/>
      <c r="DV249" s="1349"/>
      <c r="DW249" s="1349"/>
      <c r="DX249" s="1349"/>
      <c r="DY249" s="1349"/>
      <c r="DZ249" s="1349"/>
      <c r="EA249" s="1349"/>
      <c r="EB249" s="1349"/>
      <c r="EC249" s="1349"/>
      <c r="ED249" s="1349"/>
      <c r="EE249" s="1349"/>
      <c r="EF249" s="1349"/>
      <c r="EG249" s="1349"/>
      <c r="EH249" s="1349"/>
      <c r="EI249" s="1349"/>
      <c r="EJ249" s="1349"/>
      <c r="EK249" s="1349"/>
      <c r="EL249" s="1349"/>
      <c r="EM249" s="1349"/>
      <c r="EN249" s="1349"/>
      <c r="EO249" s="1349"/>
      <c r="EP249" s="1349"/>
      <c r="EQ249" s="1349"/>
      <c r="ER249" s="1349"/>
      <c r="ES249" s="1349"/>
      <c r="ET249" s="1349"/>
      <c r="EU249" s="1349"/>
      <c r="EV249" s="1349"/>
      <c r="EW249" s="1349"/>
      <c r="EX249" s="1349"/>
      <c r="EY249" s="1349"/>
      <c r="EZ249" s="1349"/>
      <c r="FA249" s="1349"/>
      <c r="FB249" s="1349"/>
      <c r="FC249" s="1349"/>
      <c r="FD249" s="1349"/>
      <c r="FE249" s="1349"/>
      <c r="FF249" s="1349"/>
      <c r="FG249" s="1349"/>
      <c r="FH249" s="1349"/>
      <c r="FI249" s="1349"/>
    </row>
    <row r="250" spans="1:211" ht="6.75" customHeight="1">
      <c r="A250" s="2564"/>
      <c r="B250" s="2564"/>
      <c r="C250" s="2564"/>
      <c r="D250" s="2564"/>
      <c r="E250" s="2564"/>
      <c r="F250" s="2564"/>
      <c r="G250" s="2564"/>
      <c r="H250" s="2566"/>
      <c r="I250" s="2564"/>
      <c r="J250" s="2564"/>
      <c r="K250" s="2564"/>
      <c r="L250" s="2564"/>
      <c r="M250" s="2564"/>
      <c r="N250" s="2564"/>
      <c r="O250" s="2564"/>
      <c r="P250" s="2564"/>
      <c r="Q250" s="2564"/>
      <c r="R250" s="2564"/>
      <c r="S250" s="2566"/>
      <c r="T250" s="2570"/>
      <c r="U250" s="2566"/>
      <c r="V250" s="2566"/>
      <c r="W250" s="2566"/>
      <c r="X250" s="2566"/>
      <c r="Y250" s="2566"/>
      <c r="Z250" s="2566"/>
      <c r="AA250" s="2566"/>
      <c r="AB250" s="2566"/>
      <c r="AC250" s="2566"/>
      <c r="AD250" s="2566"/>
      <c r="AE250" s="2566"/>
      <c r="AF250" s="2566"/>
      <c r="AG250" s="2566"/>
      <c r="AH250" s="2566"/>
      <c r="AI250" s="2566"/>
      <c r="AJ250" s="2566"/>
      <c r="AK250" s="2571"/>
      <c r="AL250" s="2569"/>
      <c r="AM250" s="2565"/>
      <c r="AN250" s="3147"/>
      <c r="AO250" s="3147"/>
      <c r="AP250" s="3147"/>
      <c r="AQ250" s="3147"/>
      <c r="AR250" s="3147"/>
      <c r="AS250" s="3147"/>
      <c r="AT250" s="3147"/>
      <c r="AU250" s="3147"/>
      <c r="AV250" s="3147"/>
      <c r="AW250" s="3147"/>
      <c r="AX250" s="3147"/>
      <c r="AY250" s="3147"/>
      <c r="AZ250" s="2573"/>
      <c r="BA250" s="2573"/>
      <c r="BB250" s="2573"/>
      <c r="BC250" s="2565"/>
      <c r="BD250" s="3122"/>
      <c r="BE250" s="3122"/>
      <c r="BF250" s="3122"/>
      <c r="BG250" s="3122"/>
      <c r="BH250" s="3122"/>
      <c r="BI250" s="3122"/>
      <c r="BJ250" s="3122"/>
      <c r="BK250" s="3122"/>
      <c r="BL250" s="3122"/>
      <c r="BM250" s="3122"/>
      <c r="BN250" s="3122"/>
      <c r="BO250" s="3122"/>
      <c r="BP250" s="3122"/>
      <c r="BQ250" s="3122"/>
      <c r="BR250" s="3122"/>
      <c r="BS250" s="3122"/>
      <c r="BT250" s="3122"/>
      <c r="BU250" s="3122"/>
      <c r="BV250" s="3122"/>
      <c r="BW250" s="3122"/>
      <c r="BX250" s="3122"/>
      <c r="BY250" s="3122"/>
      <c r="BZ250" s="3122"/>
      <c r="CA250" s="3122"/>
      <c r="CB250" s="3122"/>
      <c r="CC250" s="3122"/>
      <c r="CD250" s="3122"/>
      <c r="CE250" s="3122"/>
      <c r="CF250" s="3122"/>
      <c r="CG250" s="3122"/>
      <c r="CH250" s="3122"/>
      <c r="CI250" s="3122"/>
      <c r="CJ250" s="3122"/>
      <c r="CK250" s="3122"/>
      <c r="CL250" s="3122"/>
      <c r="CM250" s="3122"/>
      <c r="CN250" s="3122"/>
      <c r="CO250" s="3122"/>
      <c r="CP250" s="3122"/>
      <c r="CQ250" s="3122"/>
      <c r="CR250" s="3122"/>
      <c r="CS250" s="3122"/>
      <c r="CT250" s="3122"/>
      <c r="CU250" s="3122"/>
      <c r="CV250" s="3122"/>
      <c r="CW250" s="3122"/>
      <c r="CX250" s="3122"/>
      <c r="CY250" s="3122"/>
      <c r="CZ250" s="3122"/>
      <c r="DA250" s="3122"/>
      <c r="DB250" s="3122"/>
      <c r="DC250" s="3122"/>
      <c r="DD250" s="3122"/>
      <c r="DE250" s="2567"/>
      <c r="DF250" s="1349"/>
      <c r="DG250" s="1349"/>
      <c r="DH250" s="1349"/>
      <c r="DI250" s="1349"/>
      <c r="DJ250" s="1349"/>
      <c r="DK250" s="1349"/>
      <c r="DL250" s="1349"/>
      <c r="DM250" s="1349"/>
      <c r="DN250" s="1349"/>
      <c r="DO250" s="1349"/>
      <c r="DP250" s="1349"/>
      <c r="DQ250" s="1349"/>
      <c r="DR250" s="1349"/>
      <c r="DS250" s="1349"/>
      <c r="DT250" s="1349"/>
      <c r="DU250" s="1349"/>
      <c r="DV250" s="1349"/>
      <c r="DW250" s="1349"/>
      <c r="DX250" s="1349"/>
      <c r="DY250" s="1349"/>
      <c r="DZ250" s="1349"/>
      <c r="EA250" s="1349"/>
      <c r="EB250" s="1349"/>
      <c r="EC250" s="1349"/>
      <c r="ED250" s="1349"/>
      <c r="EE250" s="1349"/>
      <c r="EF250" s="1349"/>
      <c r="EG250" s="1349"/>
      <c r="EH250" s="1349"/>
      <c r="EI250" s="1349"/>
      <c r="EJ250" s="1349"/>
      <c r="EK250" s="1349"/>
      <c r="EL250" s="1349"/>
      <c r="EM250" s="1349"/>
      <c r="EN250" s="1349"/>
      <c r="EO250" s="1349"/>
      <c r="EP250" s="1349"/>
      <c r="EQ250" s="1349"/>
      <c r="ER250" s="1349"/>
      <c r="ES250" s="1349"/>
      <c r="ET250" s="1349"/>
      <c r="EU250" s="1349"/>
      <c r="EV250" s="1349"/>
      <c r="EW250" s="1349"/>
      <c r="EX250" s="1349"/>
      <c r="EY250" s="1349"/>
      <c r="EZ250" s="1349"/>
      <c r="FA250" s="1349"/>
      <c r="FB250" s="1349"/>
      <c r="FC250" s="1349"/>
      <c r="FD250" s="1349"/>
      <c r="FE250" s="1349"/>
      <c r="FF250" s="1349"/>
      <c r="FG250" s="1349"/>
      <c r="FH250" s="1349"/>
      <c r="FI250" s="1349"/>
    </row>
    <row r="251" spans="1:211" ht="6.75" customHeight="1">
      <c r="A251" s="2564"/>
      <c r="B251" s="2564"/>
      <c r="C251" s="2564"/>
      <c r="D251" s="2564"/>
      <c r="E251" s="2564"/>
      <c r="F251" s="2564"/>
      <c r="G251" s="2564"/>
      <c r="H251" s="2566"/>
      <c r="I251" s="2564"/>
      <c r="J251" s="2564"/>
      <c r="K251" s="2564"/>
      <c r="L251" s="2564"/>
      <c r="M251" s="2564"/>
      <c r="N251" s="2564"/>
      <c r="O251" s="2564"/>
      <c r="P251" s="2564"/>
      <c r="Q251" s="2564"/>
      <c r="R251" s="2564"/>
      <c r="S251" s="2566"/>
      <c r="T251" s="2570"/>
      <c r="U251" s="2566"/>
      <c r="V251" s="2566"/>
      <c r="W251" s="2566"/>
      <c r="X251" s="2566"/>
      <c r="Y251" s="2566"/>
      <c r="Z251" s="2566"/>
      <c r="AA251" s="2566"/>
      <c r="AB251" s="2566"/>
      <c r="AC251" s="2566"/>
      <c r="AD251" s="2566"/>
      <c r="AE251" s="2566"/>
      <c r="AF251" s="2566"/>
      <c r="AG251" s="2566"/>
      <c r="AH251" s="2566"/>
      <c r="AI251" s="2566"/>
      <c r="AJ251" s="2566"/>
      <c r="AK251" s="2570"/>
      <c r="AL251" s="2566"/>
      <c r="AM251" s="2565"/>
      <c r="AN251" s="3147"/>
      <c r="AO251" s="3147"/>
      <c r="AP251" s="3147"/>
      <c r="AQ251" s="3147"/>
      <c r="AR251" s="3147"/>
      <c r="AS251" s="3147"/>
      <c r="AT251" s="3147"/>
      <c r="AU251" s="3147"/>
      <c r="AV251" s="3147"/>
      <c r="AW251" s="3147"/>
      <c r="AX251" s="3147"/>
      <c r="AY251" s="3147"/>
      <c r="AZ251" s="2667"/>
      <c r="BA251" s="2667"/>
      <c r="BB251" s="2565"/>
      <c r="BC251" s="2565"/>
      <c r="BD251" s="3122" t="s">
        <v>8378</v>
      </c>
      <c r="BE251" s="3122"/>
      <c r="BF251" s="3122"/>
      <c r="BG251" s="3122"/>
      <c r="BH251" s="3122"/>
      <c r="BI251" s="3122"/>
      <c r="BJ251" s="3122"/>
      <c r="BK251" s="3122"/>
      <c r="BL251" s="3122"/>
      <c r="BM251" s="3122"/>
      <c r="BN251" s="3122"/>
      <c r="BO251" s="3122"/>
      <c r="BP251" s="3122"/>
      <c r="BQ251" s="3122"/>
      <c r="BR251" s="3122"/>
      <c r="BS251" s="3122"/>
      <c r="BT251" s="3122"/>
      <c r="BU251" s="3122"/>
      <c r="BV251" s="3122"/>
      <c r="BW251" s="3122"/>
      <c r="BX251" s="3122"/>
      <c r="BY251" s="3122"/>
      <c r="BZ251" s="3122"/>
      <c r="CA251" s="3122"/>
      <c r="CB251" s="3122"/>
      <c r="CC251" s="3122"/>
      <c r="CD251" s="3122"/>
      <c r="CE251" s="3122"/>
      <c r="CF251" s="3122"/>
      <c r="CG251" s="3122"/>
      <c r="CH251" s="3122"/>
      <c r="CI251" s="3122"/>
      <c r="CJ251" s="3122"/>
      <c r="CK251" s="3122"/>
      <c r="CL251" s="3122"/>
      <c r="CM251" s="3122"/>
      <c r="CN251" s="3122"/>
      <c r="CO251" s="3122"/>
      <c r="CP251" s="3122"/>
      <c r="CQ251" s="3122"/>
      <c r="CR251" s="3122"/>
      <c r="CS251" s="3122"/>
      <c r="CT251" s="3122"/>
      <c r="CU251" s="3122"/>
      <c r="CV251" s="3122"/>
      <c r="CW251" s="3122"/>
      <c r="CX251" s="3122"/>
      <c r="CY251" s="3122"/>
      <c r="CZ251" s="3122"/>
      <c r="DA251" s="3122"/>
      <c r="DB251" s="3122"/>
      <c r="DC251" s="3122"/>
      <c r="DD251" s="3122"/>
      <c r="DE251" s="2567"/>
      <c r="DF251" s="1349"/>
      <c r="DG251" s="1349"/>
      <c r="DH251" s="1349"/>
      <c r="DI251" s="1349"/>
      <c r="DJ251" s="1349"/>
      <c r="DK251" s="1349"/>
      <c r="DL251" s="1349"/>
      <c r="DM251" s="1349"/>
      <c r="DN251" s="1349"/>
      <c r="DO251" s="1349"/>
      <c r="DP251" s="1349"/>
      <c r="DQ251" s="1349"/>
      <c r="DR251" s="1349"/>
      <c r="DS251" s="1349"/>
      <c r="DT251" s="1349"/>
      <c r="DU251" s="1349"/>
      <c r="DV251" s="1349"/>
      <c r="DW251" s="1349"/>
      <c r="DX251" s="1349"/>
      <c r="DY251" s="1349"/>
      <c r="DZ251" s="1349"/>
      <c r="EA251" s="1349"/>
      <c r="EB251" s="1349"/>
      <c r="EC251" s="1349"/>
      <c r="ED251" s="1349"/>
      <c r="EE251" s="1349"/>
      <c r="EF251" s="1349"/>
      <c r="EG251" s="1349"/>
      <c r="EH251" s="1349"/>
      <c r="EI251" s="1349"/>
      <c r="EJ251" s="1349"/>
      <c r="EK251" s="1349"/>
      <c r="EL251" s="1349"/>
      <c r="EM251" s="1349"/>
      <c r="EN251" s="1349"/>
      <c r="EO251" s="1349"/>
      <c r="EP251" s="1349"/>
      <c r="EQ251" s="1349"/>
      <c r="ER251" s="1349"/>
      <c r="ES251" s="1349"/>
      <c r="ET251" s="1349"/>
      <c r="EU251" s="1349"/>
      <c r="EV251" s="1349"/>
      <c r="EW251" s="1349"/>
      <c r="EX251" s="1349"/>
      <c r="EY251" s="1349"/>
      <c r="EZ251" s="1349"/>
      <c r="FA251" s="1349"/>
      <c r="FB251" s="1349"/>
      <c r="FC251" s="1349"/>
      <c r="FD251" s="1349"/>
      <c r="FE251" s="1349"/>
      <c r="FF251" s="1349"/>
      <c r="FG251" s="1349"/>
      <c r="FH251" s="1349"/>
      <c r="FI251" s="1349"/>
      <c r="FJ251" s="1349"/>
      <c r="FK251" s="1349"/>
      <c r="FL251" s="1349"/>
      <c r="FM251" s="1349"/>
      <c r="FN251" s="1349"/>
      <c r="FO251" s="1349"/>
      <c r="FP251" s="1349"/>
      <c r="FQ251" s="1349"/>
      <c r="FR251" s="1349"/>
      <c r="FS251" s="1349"/>
      <c r="FT251" s="1349"/>
      <c r="FU251" s="1349"/>
      <c r="FV251" s="1349"/>
      <c r="FW251" s="1349"/>
      <c r="FX251" s="1349"/>
      <c r="FY251" s="1349"/>
      <c r="FZ251" s="1349"/>
      <c r="GA251" s="1349"/>
      <c r="GB251" s="1349"/>
      <c r="GC251" s="1349"/>
      <c r="GD251" s="1349"/>
      <c r="GE251" s="1349"/>
      <c r="GF251" s="1349"/>
      <c r="GG251" s="1349"/>
      <c r="GH251" s="1349"/>
      <c r="GI251" s="1349"/>
      <c r="GJ251" s="1349"/>
      <c r="GK251" s="1349"/>
      <c r="GL251" s="1349"/>
      <c r="GM251" s="1349"/>
      <c r="GN251" s="1349"/>
      <c r="GO251" s="1349"/>
      <c r="GP251" s="1349"/>
      <c r="GQ251" s="1349"/>
      <c r="GR251" s="1349"/>
    </row>
    <row r="252" spans="1:211" ht="6.75" customHeight="1">
      <c r="A252" s="2564"/>
      <c r="B252" s="2564"/>
      <c r="C252" s="2564"/>
      <c r="D252" s="2564"/>
      <c r="E252" s="2564"/>
      <c r="F252" s="2564"/>
      <c r="G252" s="2564"/>
      <c r="H252" s="2566"/>
      <c r="I252" s="2564"/>
      <c r="J252" s="2564"/>
      <c r="K252" s="2564"/>
      <c r="L252" s="2564"/>
      <c r="M252" s="2564"/>
      <c r="N252" s="2564"/>
      <c r="O252" s="2564"/>
      <c r="P252" s="2564"/>
      <c r="Q252" s="2564"/>
      <c r="R252" s="2564"/>
      <c r="S252" s="2566"/>
      <c r="T252" s="2570"/>
      <c r="U252" s="2566"/>
      <c r="V252" s="2566"/>
      <c r="W252" s="2566"/>
      <c r="X252" s="2566"/>
      <c r="Y252" s="2566"/>
      <c r="Z252" s="2566"/>
      <c r="AA252" s="2566"/>
      <c r="AB252" s="2566"/>
      <c r="AC252" s="2566"/>
      <c r="AD252" s="2566"/>
      <c r="AE252" s="2566"/>
      <c r="AF252" s="2566"/>
      <c r="AG252" s="2566"/>
      <c r="AH252" s="2566"/>
      <c r="AI252" s="2566"/>
      <c r="AJ252" s="2566"/>
      <c r="AK252" s="2570"/>
      <c r="AL252" s="2566"/>
      <c r="AM252" s="2565"/>
      <c r="AN252" s="3147"/>
      <c r="AO252" s="3147"/>
      <c r="AP252" s="3147"/>
      <c r="AQ252" s="3147"/>
      <c r="AR252" s="3147"/>
      <c r="AS252" s="3147"/>
      <c r="AT252" s="3147"/>
      <c r="AU252" s="3147"/>
      <c r="AV252" s="3147"/>
      <c r="AW252" s="3147"/>
      <c r="AX252" s="3147"/>
      <c r="AY252" s="3147"/>
      <c r="AZ252" s="2669"/>
      <c r="BA252" s="2669"/>
      <c r="BB252" s="2565"/>
      <c r="BC252" s="2565"/>
      <c r="BD252" s="3122"/>
      <c r="BE252" s="3122"/>
      <c r="BF252" s="3122"/>
      <c r="BG252" s="3122"/>
      <c r="BH252" s="3122"/>
      <c r="BI252" s="3122"/>
      <c r="BJ252" s="3122"/>
      <c r="BK252" s="3122"/>
      <c r="BL252" s="3122"/>
      <c r="BM252" s="3122"/>
      <c r="BN252" s="3122"/>
      <c r="BO252" s="3122"/>
      <c r="BP252" s="3122"/>
      <c r="BQ252" s="3122"/>
      <c r="BR252" s="3122"/>
      <c r="BS252" s="3122"/>
      <c r="BT252" s="3122"/>
      <c r="BU252" s="3122"/>
      <c r="BV252" s="3122"/>
      <c r="BW252" s="3122"/>
      <c r="BX252" s="3122"/>
      <c r="BY252" s="3122"/>
      <c r="BZ252" s="3122"/>
      <c r="CA252" s="3122"/>
      <c r="CB252" s="3122"/>
      <c r="CC252" s="3122"/>
      <c r="CD252" s="3122"/>
      <c r="CE252" s="3122"/>
      <c r="CF252" s="3122"/>
      <c r="CG252" s="3122"/>
      <c r="CH252" s="3122"/>
      <c r="CI252" s="3122"/>
      <c r="CJ252" s="3122"/>
      <c r="CK252" s="3122"/>
      <c r="CL252" s="3122"/>
      <c r="CM252" s="3122"/>
      <c r="CN252" s="3122"/>
      <c r="CO252" s="3122"/>
      <c r="CP252" s="3122"/>
      <c r="CQ252" s="3122"/>
      <c r="CR252" s="3122"/>
      <c r="CS252" s="3122"/>
      <c r="CT252" s="3122"/>
      <c r="CU252" s="3122"/>
      <c r="CV252" s="3122"/>
      <c r="CW252" s="3122"/>
      <c r="CX252" s="3122"/>
      <c r="CY252" s="3122"/>
      <c r="CZ252" s="3122"/>
      <c r="DA252" s="3122"/>
      <c r="DB252" s="3122"/>
      <c r="DC252" s="3122"/>
      <c r="DD252" s="3122"/>
      <c r="DE252" s="2567"/>
      <c r="DF252" s="1349"/>
      <c r="DG252" s="1349"/>
      <c r="DH252" s="1349"/>
      <c r="DI252" s="1349"/>
      <c r="DJ252" s="1349"/>
      <c r="DK252" s="1349"/>
      <c r="DL252" s="1349"/>
      <c r="DM252" s="1349"/>
      <c r="DN252" s="1349"/>
      <c r="DO252" s="1349"/>
      <c r="DP252" s="1349"/>
      <c r="DQ252" s="1349"/>
      <c r="DR252" s="1349"/>
      <c r="DS252" s="1349"/>
      <c r="DT252" s="1349"/>
      <c r="DU252" s="1349"/>
      <c r="DV252" s="1349"/>
      <c r="DW252" s="1349"/>
      <c r="DX252" s="1349"/>
      <c r="DY252" s="1349"/>
      <c r="DZ252" s="1349"/>
      <c r="EA252" s="1349"/>
      <c r="EB252" s="1349"/>
      <c r="EC252" s="1349"/>
      <c r="ED252" s="1349"/>
      <c r="EE252" s="1349"/>
      <c r="EF252" s="1349"/>
      <c r="EG252" s="1349"/>
      <c r="EH252" s="1349"/>
      <c r="EI252" s="1349"/>
      <c r="EJ252" s="1349"/>
      <c r="EK252" s="1349"/>
      <c r="EL252" s="1349"/>
      <c r="EM252" s="1349"/>
      <c r="EN252" s="1349"/>
      <c r="EO252" s="1349"/>
      <c r="EP252" s="1349"/>
      <c r="EQ252" s="1349"/>
      <c r="ER252" s="1349"/>
      <c r="ES252" s="1349"/>
    </row>
    <row r="253" spans="1:211" ht="6.75" customHeight="1">
      <c r="A253" s="2564"/>
      <c r="B253" s="2564"/>
      <c r="C253" s="2564"/>
      <c r="D253" s="2564"/>
      <c r="E253" s="2564"/>
      <c r="F253" s="2564"/>
      <c r="G253" s="2564"/>
      <c r="H253" s="2566"/>
      <c r="I253" s="2564"/>
      <c r="J253" s="2564"/>
      <c r="K253" s="2564"/>
      <c r="L253" s="2564"/>
      <c r="M253" s="2564"/>
      <c r="N253" s="2564"/>
      <c r="O253" s="2564"/>
      <c r="P253" s="2564"/>
      <c r="Q253" s="2564"/>
      <c r="R253" s="2564"/>
      <c r="S253" s="2566"/>
      <c r="T253" s="2570"/>
      <c r="U253" s="2566"/>
      <c r="V253" s="2566"/>
      <c r="W253" s="2566"/>
      <c r="X253" s="2566"/>
      <c r="Y253" s="2566"/>
      <c r="Z253" s="2566"/>
      <c r="AA253" s="2566"/>
      <c r="AB253" s="2566"/>
      <c r="AC253" s="2566"/>
      <c r="AD253" s="2566"/>
      <c r="AE253" s="2566"/>
      <c r="AF253" s="2566"/>
      <c r="AG253" s="2566"/>
      <c r="AH253" s="2566"/>
      <c r="AI253" s="2566"/>
      <c r="AJ253" s="2566"/>
      <c r="AK253" s="2570"/>
      <c r="AL253" s="2566"/>
      <c r="AM253" s="2565"/>
      <c r="AN253" s="2669"/>
      <c r="AO253" s="2669"/>
      <c r="AP253" s="2669"/>
      <c r="AQ253" s="2669"/>
      <c r="AR253" s="2669"/>
      <c r="AS253" s="2669"/>
      <c r="AT253" s="2669"/>
      <c r="AU253" s="2669"/>
      <c r="AV253" s="2669"/>
      <c r="AW253" s="2669"/>
      <c r="AX253" s="2669"/>
      <c r="AY253" s="2669"/>
      <c r="AZ253" s="2669"/>
      <c r="BA253" s="2669"/>
      <c r="BB253" s="2565"/>
      <c r="BC253" s="2565"/>
      <c r="BD253" s="2668"/>
      <c r="BE253" s="2668"/>
      <c r="BF253" s="2668"/>
      <c r="BG253" s="2668"/>
      <c r="BH253" s="2668"/>
      <c r="BI253" s="2668"/>
      <c r="BJ253" s="2668"/>
      <c r="BK253" s="2668"/>
      <c r="BL253" s="2668"/>
      <c r="BM253" s="2668"/>
      <c r="BN253" s="2668"/>
      <c r="BO253" s="2668"/>
      <c r="BP253" s="2668"/>
      <c r="BQ253" s="2668"/>
      <c r="BR253" s="2668"/>
      <c r="BS253" s="2668"/>
      <c r="BT253" s="2668"/>
      <c r="BU253" s="2668"/>
      <c r="BV253" s="2668"/>
      <c r="BW253" s="2668"/>
      <c r="BX253" s="2668"/>
      <c r="BY253" s="2668"/>
      <c r="BZ253" s="2668"/>
      <c r="CA253" s="2668"/>
      <c r="CB253" s="2668"/>
      <c r="CC253" s="2668"/>
      <c r="CD253" s="2668"/>
      <c r="CE253" s="2668"/>
      <c r="CF253" s="2668"/>
      <c r="CG253" s="2668"/>
      <c r="CH253" s="2668"/>
      <c r="CI253" s="2668"/>
      <c r="CJ253" s="2668"/>
      <c r="CK253" s="2668"/>
      <c r="CL253" s="2668"/>
      <c r="CM253" s="2668"/>
      <c r="CN253" s="2668"/>
      <c r="CO253" s="2668"/>
      <c r="CP253" s="2668"/>
      <c r="CQ253" s="2668"/>
      <c r="CR253" s="2668"/>
      <c r="CS253" s="2668"/>
      <c r="CT253" s="2668"/>
      <c r="CU253" s="2668"/>
      <c r="CV253" s="2668"/>
      <c r="CW253" s="2668"/>
      <c r="CX253" s="2668"/>
      <c r="CY253" s="2668"/>
      <c r="CZ253" s="2668"/>
      <c r="DA253" s="2668"/>
      <c r="DB253" s="2668"/>
      <c r="DC253" s="2668"/>
      <c r="DD253" s="2668"/>
      <c r="DE253" s="2567"/>
      <c r="DF253" s="1349"/>
      <c r="DG253" s="1349"/>
      <c r="DH253" s="1349"/>
      <c r="DI253" s="1349"/>
      <c r="DJ253" s="1349"/>
      <c r="DK253" s="1349"/>
      <c r="DL253" s="1349"/>
      <c r="DM253" s="1349"/>
      <c r="DN253" s="1349"/>
      <c r="DO253" s="1349"/>
      <c r="DP253" s="1349"/>
      <c r="DQ253" s="1349"/>
      <c r="DR253" s="1349"/>
      <c r="DS253" s="1349"/>
      <c r="DT253" s="1349"/>
      <c r="DU253" s="1349"/>
      <c r="DV253" s="1349"/>
      <c r="DW253" s="1349"/>
      <c r="DX253" s="1349"/>
      <c r="DY253" s="1349"/>
      <c r="DZ253" s="1349"/>
      <c r="EA253" s="1349"/>
      <c r="EB253" s="1349"/>
      <c r="EC253" s="1349"/>
      <c r="ED253" s="1349"/>
      <c r="EE253" s="1349"/>
      <c r="EF253" s="1349"/>
      <c r="EG253" s="1349"/>
      <c r="EH253" s="1349"/>
      <c r="EI253" s="1349"/>
      <c r="EJ253" s="1349"/>
      <c r="EK253" s="1349"/>
      <c r="EL253" s="1349"/>
      <c r="EM253" s="1349"/>
      <c r="EN253" s="1349"/>
      <c r="EO253" s="1349"/>
      <c r="EP253" s="1349"/>
      <c r="EQ253" s="1349"/>
      <c r="ER253" s="1349"/>
      <c r="ES253" s="1349"/>
    </row>
    <row r="254" spans="1:211" ht="6.75" customHeight="1">
      <c r="A254" s="2564"/>
      <c r="B254" s="2564"/>
      <c r="C254" s="2564"/>
      <c r="D254" s="2564"/>
      <c r="E254" s="2564"/>
      <c r="F254" s="2564"/>
      <c r="G254" s="2564"/>
      <c r="H254" s="2566"/>
      <c r="I254" s="2564"/>
      <c r="J254" s="2564"/>
      <c r="K254" s="2564"/>
      <c r="L254" s="2564"/>
      <c r="M254" s="2564"/>
      <c r="N254" s="2564"/>
      <c r="O254" s="2564"/>
      <c r="P254" s="2564"/>
      <c r="Q254" s="2564"/>
      <c r="R254" s="2564"/>
      <c r="S254" s="2566"/>
      <c r="T254" s="2570"/>
      <c r="U254" s="2566"/>
      <c r="V254" s="2566"/>
      <c r="W254" s="2566"/>
      <c r="X254" s="2566"/>
      <c r="Y254" s="2566"/>
      <c r="Z254" s="2566"/>
      <c r="AA254" s="2566"/>
      <c r="AB254" s="2566"/>
      <c r="AC254" s="2566"/>
      <c r="AD254" s="2566"/>
      <c r="AE254" s="2566"/>
      <c r="AF254" s="2566"/>
      <c r="AG254" s="2566"/>
      <c r="AH254" s="2566"/>
      <c r="AI254" s="2566"/>
      <c r="AJ254" s="2564"/>
      <c r="AK254" s="2621"/>
      <c r="AL254" s="2622"/>
      <c r="AM254" s="2565"/>
      <c r="AN254" s="3122" t="s">
        <v>4211</v>
      </c>
      <c r="AO254" s="3122"/>
      <c r="AP254" s="3122"/>
      <c r="AQ254" s="3122"/>
      <c r="AR254" s="3122"/>
      <c r="AS254" s="3122"/>
      <c r="AT254" s="3122"/>
      <c r="AU254" s="3122"/>
      <c r="AV254" s="3122"/>
      <c r="AW254" s="3122"/>
      <c r="AX254" s="3122"/>
      <c r="AY254" s="3122"/>
      <c r="AZ254" s="3122"/>
      <c r="BA254" s="3122"/>
      <c r="BB254" s="3122"/>
      <c r="BC254" s="3122"/>
      <c r="BD254" s="3122"/>
      <c r="BE254" s="3122"/>
      <c r="BF254" s="3122"/>
      <c r="BG254" s="3122"/>
      <c r="BH254" s="3122"/>
      <c r="BI254" s="3122"/>
      <c r="BJ254" s="3122"/>
      <c r="BK254" s="3122"/>
      <c r="BL254" s="3122"/>
      <c r="BM254" s="3122"/>
      <c r="BN254" s="2564"/>
      <c r="BO254" s="2564"/>
      <c r="BP254" s="2564"/>
      <c r="BQ254" s="2564"/>
      <c r="BR254" s="2564"/>
      <c r="BS254" s="2564"/>
      <c r="BT254" s="2564"/>
      <c r="BU254" s="2564"/>
      <c r="BV254" s="2564"/>
      <c r="BW254" s="2564"/>
      <c r="BX254" s="2564"/>
      <c r="BY254" s="2564"/>
      <c r="BZ254" s="2564"/>
      <c r="CA254" s="2565"/>
      <c r="CB254" s="2565"/>
      <c r="CC254" s="2564"/>
      <c r="CD254" s="2564"/>
      <c r="CE254" s="2564"/>
      <c r="CF254" s="2564"/>
      <c r="CG254" s="2564"/>
      <c r="CH254" s="2564"/>
      <c r="CI254" s="2564"/>
      <c r="CJ254" s="2564"/>
      <c r="CK254" s="2564"/>
      <c r="CL254" s="2564"/>
      <c r="CM254" s="2564"/>
      <c r="CN254" s="2564"/>
      <c r="CO254" s="2564"/>
      <c r="CP254" s="2564"/>
      <c r="CQ254" s="2564"/>
      <c r="CR254" s="2564"/>
      <c r="CS254" s="2564"/>
      <c r="CT254" s="2564"/>
      <c r="CU254" s="2564"/>
      <c r="CV254" s="2564"/>
      <c r="CW254" s="2564"/>
      <c r="CX254" s="2564"/>
      <c r="CY254" s="2564"/>
      <c r="CZ254" s="2565"/>
      <c r="DA254" s="2565"/>
      <c r="DB254" s="2565"/>
      <c r="DC254" s="2565"/>
      <c r="DD254" s="2565"/>
      <c r="DE254" s="2567"/>
    </row>
    <row r="255" spans="1:211" ht="6.75" customHeight="1">
      <c r="A255" s="2564"/>
      <c r="B255" s="2564"/>
      <c r="C255" s="2564"/>
      <c r="D255" s="2564"/>
      <c r="E255" s="2564"/>
      <c r="F255" s="2564"/>
      <c r="G255" s="2564"/>
      <c r="H255" s="2566"/>
      <c r="I255" s="2564"/>
      <c r="J255" s="2564"/>
      <c r="K255" s="2564"/>
      <c r="L255" s="2564"/>
      <c r="M255" s="2564"/>
      <c r="N255" s="2564"/>
      <c r="O255" s="2564"/>
      <c r="P255" s="2564"/>
      <c r="Q255" s="2564"/>
      <c r="R255" s="2564"/>
      <c r="S255" s="2566"/>
      <c r="T255" s="2570"/>
      <c r="U255" s="2566"/>
      <c r="V255" s="2566"/>
      <c r="W255" s="2566"/>
      <c r="X255" s="2566"/>
      <c r="Y255" s="2566"/>
      <c r="Z255" s="2566"/>
      <c r="AA255" s="2566"/>
      <c r="AB255" s="2566"/>
      <c r="AC255" s="2566"/>
      <c r="AD255" s="2566"/>
      <c r="AE255" s="2566"/>
      <c r="AF255" s="2566"/>
      <c r="AG255" s="2566"/>
      <c r="AH255" s="2566"/>
      <c r="AI255" s="2566"/>
      <c r="AJ255" s="2566"/>
      <c r="AK255" s="2571"/>
      <c r="AL255" s="2566"/>
      <c r="AM255" s="2565"/>
      <c r="AN255" s="3122"/>
      <c r="AO255" s="3122"/>
      <c r="AP255" s="3122"/>
      <c r="AQ255" s="3122"/>
      <c r="AR255" s="3122"/>
      <c r="AS255" s="3122"/>
      <c r="AT255" s="3122"/>
      <c r="AU255" s="3122"/>
      <c r="AV255" s="3122"/>
      <c r="AW255" s="3122"/>
      <c r="AX255" s="3122"/>
      <c r="AY255" s="3122"/>
      <c r="AZ255" s="3122"/>
      <c r="BA255" s="3122"/>
      <c r="BB255" s="3122"/>
      <c r="BC255" s="3122"/>
      <c r="BD255" s="3122"/>
      <c r="BE255" s="3122"/>
      <c r="BF255" s="3122"/>
      <c r="BG255" s="3122"/>
      <c r="BH255" s="3122"/>
      <c r="BI255" s="3122"/>
      <c r="BJ255" s="3122"/>
      <c r="BK255" s="3122"/>
      <c r="BL255" s="3122"/>
      <c r="BM255" s="3122"/>
      <c r="BN255" s="2564"/>
      <c r="BO255" s="2564"/>
      <c r="BP255" s="2564"/>
      <c r="BQ255" s="2564"/>
      <c r="BR255" s="2564"/>
      <c r="BS255" s="2564"/>
      <c r="BT255" s="2564"/>
      <c r="BU255" s="2564"/>
      <c r="BV255" s="2564"/>
      <c r="BW255" s="2564"/>
      <c r="BX255" s="2564"/>
      <c r="BY255" s="2564"/>
      <c r="BZ255" s="2564"/>
      <c r="CA255" s="2565"/>
      <c r="CB255" s="2565"/>
      <c r="CC255" s="2564"/>
      <c r="CD255" s="2564"/>
      <c r="CE255" s="2564"/>
      <c r="CF255" s="2564"/>
      <c r="CG255" s="2564"/>
      <c r="CH255" s="2564"/>
      <c r="CI255" s="2564"/>
      <c r="CJ255" s="2564"/>
      <c r="CK255" s="2564"/>
      <c r="CL255" s="2564"/>
      <c r="CM255" s="2564"/>
      <c r="CN255" s="2564"/>
      <c r="CO255" s="2564"/>
      <c r="CP255" s="2564"/>
      <c r="CQ255" s="2564"/>
      <c r="CR255" s="2564"/>
      <c r="CS255" s="2564"/>
      <c r="CT255" s="2564"/>
      <c r="CU255" s="2564"/>
      <c r="CV255" s="2564"/>
      <c r="CW255" s="2564"/>
      <c r="CX255" s="2564"/>
      <c r="CY255" s="2564"/>
      <c r="CZ255" s="2565"/>
      <c r="DA255" s="2565"/>
      <c r="DB255" s="2565"/>
      <c r="DC255" s="2565"/>
      <c r="DD255" s="2565"/>
      <c r="DE255" s="2567"/>
      <c r="DF255" s="1349"/>
      <c r="DG255" s="1349"/>
      <c r="DH255" s="1349"/>
      <c r="DI255" s="1349"/>
      <c r="DJ255" s="1349"/>
      <c r="DK255" s="1349"/>
      <c r="DL255" s="1349"/>
      <c r="DM255" s="1349"/>
      <c r="DN255" s="1349"/>
      <c r="DO255" s="1349"/>
      <c r="DP255" s="1349"/>
      <c r="DQ255" s="1349"/>
      <c r="DR255" s="1349"/>
      <c r="DS255" s="1349"/>
      <c r="DT255" s="1349"/>
      <c r="DU255" s="1349"/>
      <c r="DV255" s="1349"/>
    </row>
    <row r="256" spans="1:211" ht="6.75" customHeight="1">
      <c r="A256" s="2564"/>
      <c r="B256" s="2564"/>
      <c r="C256" s="2564"/>
      <c r="D256" s="2564"/>
      <c r="E256" s="2564"/>
      <c r="F256" s="2564"/>
      <c r="G256" s="2564"/>
      <c r="H256" s="2566"/>
      <c r="I256" s="2564"/>
      <c r="J256" s="2564"/>
      <c r="K256" s="2564"/>
      <c r="L256" s="2564"/>
      <c r="M256" s="2564"/>
      <c r="N256" s="2564"/>
      <c r="O256" s="2564"/>
      <c r="P256" s="2564"/>
      <c r="Q256" s="2564"/>
      <c r="R256" s="2564"/>
      <c r="S256" s="2566"/>
      <c r="T256" s="2570"/>
      <c r="U256" s="2566"/>
      <c r="V256" s="2566"/>
      <c r="W256" s="2566"/>
      <c r="X256" s="2566"/>
      <c r="Y256" s="2566"/>
      <c r="Z256" s="2566"/>
      <c r="AA256" s="2566"/>
      <c r="AB256" s="2566"/>
      <c r="AC256" s="2566"/>
      <c r="AD256" s="2566"/>
      <c r="AE256" s="2566"/>
      <c r="AF256" s="2566"/>
      <c r="AG256" s="2566"/>
      <c r="AH256" s="2566"/>
      <c r="AI256" s="2566"/>
      <c r="AJ256" s="2566"/>
      <c r="AK256" s="2570"/>
      <c r="AL256" s="2566"/>
      <c r="AM256" s="2565"/>
      <c r="AN256" s="2668"/>
      <c r="AO256" s="2668"/>
      <c r="AP256" s="2668"/>
      <c r="AQ256" s="2668"/>
      <c r="AR256" s="2668"/>
      <c r="AS256" s="2668"/>
      <c r="AT256" s="2668"/>
      <c r="AU256" s="2668"/>
      <c r="AV256" s="2668"/>
      <c r="AW256" s="2668"/>
      <c r="AX256" s="2668"/>
      <c r="AY256" s="2668"/>
      <c r="AZ256" s="2668"/>
      <c r="BA256" s="2668"/>
      <c r="BB256" s="2668"/>
      <c r="BC256" s="2668"/>
      <c r="BD256" s="2668"/>
      <c r="BE256" s="2668"/>
      <c r="BF256" s="2668"/>
      <c r="BG256" s="2668"/>
      <c r="BH256" s="2668"/>
      <c r="BI256" s="2668"/>
      <c r="BJ256" s="2668"/>
      <c r="BK256" s="2564"/>
      <c r="BL256" s="2564"/>
      <c r="BM256" s="2564"/>
      <c r="BN256" s="2564"/>
      <c r="BO256" s="2564"/>
      <c r="BP256" s="2564"/>
      <c r="BQ256" s="2564"/>
      <c r="BR256" s="2564"/>
      <c r="BS256" s="2564"/>
      <c r="BT256" s="2564"/>
      <c r="BU256" s="2564"/>
      <c r="BV256" s="2564"/>
      <c r="BW256" s="2564"/>
      <c r="BX256" s="2564"/>
      <c r="BY256" s="2564"/>
      <c r="BZ256" s="2564"/>
      <c r="CA256" s="2668"/>
      <c r="CB256" s="2668"/>
      <c r="CC256" s="2564"/>
      <c r="CD256" s="2564"/>
      <c r="CE256" s="2564"/>
      <c r="CF256" s="2564"/>
      <c r="CG256" s="2564"/>
      <c r="CH256" s="2564"/>
      <c r="CI256" s="2564"/>
      <c r="CJ256" s="2564"/>
      <c r="CK256" s="2564"/>
      <c r="CL256" s="2564"/>
      <c r="CM256" s="2564"/>
      <c r="CN256" s="2564"/>
      <c r="CO256" s="2564"/>
      <c r="CP256" s="2564"/>
      <c r="CQ256" s="2564"/>
      <c r="CR256" s="2564"/>
      <c r="CS256" s="2564"/>
      <c r="CT256" s="2564"/>
      <c r="CU256" s="2564"/>
      <c r="CV256" s="2564"/>
      <c r="CW256" s="2564"/>
      <c r="CX256" s="2564"/>
      <c r="CY256" s="2564"/>
      <c r="CZ256" s="2668"/>
      <c r="DA256" s="2668"/>
      <c r="DB256" s="2668"/>
      <c r="DC256" s="2668"/>
      <c r="DD256" s="2668"/>
      <c r="DE256" s="2567"/>
      <c r="DF256" s="1349"/>
      <c r="DG256" s="1349"/>
      <c r="DH256" s="1349"/>
      <c r="DI256" s="1349"/>
      <c r="DJ256" s="1349"/>
      <c r="DK256" s="1349"/>
      <c r="DL256" s="1349"/>
      <c r="DM256" s="1349"/>
      <c r="DN256" s="1349"/>
      <c r="DO256" s="1349"/>
      <c r="DP256" s="1349"/>
      <c r="DQ256" s="1349"/>
      <c r="DR256" s="1349"/>
      <c r="DS256" s="1349"/>
      <c r="DT256" s="1349"/>
      <c r="DU256" s="1349"/>
      <c r="DV256" s="1349"/>
    </row>
    <row r="257" spans="1:192" ht="6.75" customHeight="1">
      <c r="A257" s="2564"/>
      <c r="B257" s="2564"/>
      <c r="C257" s="2564"/>
      <c r="D257" s="2564"/>
      <c r="E257" s="2564"/>
      <c r="F257" s="2564"/>
      <c r="G257" s="2564"/>
      <c r="H257" s="2566"/>
      <c r="I257" s="2564"/>
      <c r="J257" s="2564"/>
      <c r="K257" s="2564"/>
      <c r="L257" s="2564"/>
      <c r="M257" s="2564"/>
      <c r="N257" s="2564"/>
      <c r="O257" s="2564"/>
      <c r="P257" s="2564"/>
      <c r="Q257" s="2564"/>
      <c r="R257" s="2564"/>
      <c r="S257" s="2566"/>
      <c r="T257" s="2570"/>
      <c r="U257" s="2566"/>
      <c r="V257" s="2566"/>
      <c r="W257" s="2566"/>
      <c r="X257" s="2566"/>
      <c r="Y257" s="2566"/>
      <c r="Z257" s="2566"/>
      <c r="AA257" s="2566"/>
      <c r="AB257" s="2566"/>
      <c r="AC257" s="2566"/>
      <c r="AD257" s="2566"/>
      <c r="AE257" s="2566"/>
      <c r="AF257" s="2566"/>
      <c r="AG257" s="2566"/>
      <c r="AH257" s="2566"/>
      <c r="AI257" s="2566"/>
      <c r="AJ257" s="2564"/>
      <c r="AK257" s="2621"/>
      <c r="AL257" s="2622"/>
      <c r="AM257" s="2565"/>
      <c r="AN257" s="3122" t="s">
        <v>4212</v>
      </c>
      <c r="AO257" s="3122"/>
      <c r="AP257" s="3122"/>
      <c r="AQ257" s="3122"/>
      <c r="AR257" s="3122"/>
      <c r="AS257" s="3122"/>
      <c r="AT257" s="3122"/>
      <c r="AU257" s="3122"/>
      <c r="AV257" s="3122"/>
      <c r="AW257" s="3122"/>
      <c r="AX257" s="3122"/>
      <c r="AY257" s="3122"/>
      <c r="AZ257" s="3122"/>
      <c r="BA257" s="3122"/>
      <c r="BB257" s="3122"/>
      <c r="BC257" s="3122"/>
      <c r="BD257" s="3122"/>
      <c r="BE257" s="3122"/>
      <c r="BF257" s="3122"/>
      <c r="BG257" s="3122"/>
      <c r="BH257" s="3122"/>
      <c r="BI257" s="3122"/>
      <c r="BJ257" s="3122"/>
      <c r="BK257" s="3122"/>
      <c r="BL257" s="3122"/>
      <c r="BM257" s="3122"/>
      <c r="BN257" s="2564"/>
      <c r="BO257" s="2564"/>
      <c r="BP257" s="2564"/>
      <c r="BQ257" s="2564"/>
      <c r="BR257" s="2564"/>
      <c r="BS257" s="2564"/>
      <c r="BT257" s="2564"/>
      <c r="BU257" s="2564"/>
      <c r="BV257" s="2564"/>
      <c r="BW257" s="2564"/>
      <c r="BX257" s="2564"/>
      <c r="BY257" s="2564"/>
      <c r="BZ257" s="2564"/>
      <c r="CA257" s="2565"/>
      <c r="CB257" s="2565"/>
      <c r="CC257" s="2564"/>
      <c r="CD257" s="2564"/>
      <c r="CE257" s="2564"/>
      <c r="CF257" s="2564"/>
      <c r="CG257" s="2564"/>
      <c r="CH257" s="2564"/>
      <c r="CI257" s="2564"/>
      <c r="CJ257" s="2564"/>
      <c r="CK257" s="2564"/>
      <c r="CL257" s="2564"/>
      <c r="CM257" s="2564"/>
      <c r="CN257" s="2564"/>
      <c r="CO257" s="2564"/>
      <c r="CP257" s="2564"/>
      <c r="CQ257" s="2564"/>
      <c r="CR257" s="2564"/>
      <c r="CS257" s="2564"/>
      <c r="CT257" s="2564"/>
      <c r="CU257" s="2564"/>
      <c r="CV257" s="2564"/>
      <c r="CW257" s="2564"/>
      <c r="CX257" s="2564"/>
      <c r="CY257" s="2564"/>
      <c r="CZ257" s="2565"/>
      <c r="DA257" s="2565"/>
      <c r="DB257" s="2565"/>
      <c r="DC257" s="2565"/>
      <c r="DD257" s="2565"/>
      <c r="DE257" s="2567"/>
    </row>
    <row r="258" spans="1:192" ht="6.75" customHeight="1">
      <c r="A258" s="2564"/>
      <c r="B258" s="2564"/>
      <c r="C258" s="2564"/>
      <c r="D258" s="2564"/>
      <c r="E258" s="2564"/>
      <c r="F258" s="2564"/>
      <c r="G258" s="2564"/>
      <c r="H258" s="2566"/>
      <c r="I258" s="2564"/>
      <c r="J258" s="2564"/>
      <c r="K258" s="2564"/>
      <c r="L258" s="2564"/>
      <c r="M258" s="2564"/>
      <c r="N258" s="2564"/>
      <c r="O258" s="2564"/>
      <c r="P258" s="2564"/>
      <c r="Q258" s="2564"/>
      <c r="R258" s="2564"/>
      <c r="S258" s="2566"/>
      <c r="T258" s="2570"/>
      <c r="U258" s="2566"/>
      <c r="V258" s="2566"/>
      <c r="W258" s="2566"/>
      <c r="X258" s="2566"/>
      <c r="Y258" s="2566"/>
      <c r="Z258" s="2566"/>
      <c r="AA258" s="2566"/>
      <c r="AB258" s="2566"/>
      <c r="AC258" s="2566"/>
      <c r="AD258" s="2566"/>
      <c r="AE258" s="2566"/>
      <c r="AF258" s="2566"/>
      <c r="AG258" s="2566"/>
      <c r="AH258" s="2566"/>
      <c r="AI258" s="2566"/>
      <c r="AJ258" s="2566"/>
      <c r="AK258" s="2569"/>
      <c r="AL258" s="2569"/>
      <c r="AM258" s="2565"/>
      <c r="AN258" s="3122"/>
      <c r="AO258" s="3122"/>
      <c r="AP258" s="3122"/>
      <c r="AQ258" s="3122"/>
      <c r="AR258" s="3122"/>
      <c r="AS258" s="3122"/>
      <c r="AT258" s="3122"/>
      <c r="AU258" s="3122"/>
      <c r="AV258" s="3122"/>
      <c r="AW258" s="3122"/>
      <c r="AX258" s="3122"/>
      <c r="AY258" s="3122"/>
      <c r="AZ258" s="3122"/>
      <c r="BA258" s="3122"/>
      <c r="BB258" s="3122"/>
      <c r="BC258" s="3122"/>
      <c r="BD258" s="3122"/>
      <c r="BE258" s="3122"/>
      <c r="BF258" s="3122"/>
      <c r="BG258" s="3122"/>
      <c r="BH258" s="3122"/>
      <c r="BI258" s="3122"/>
      <c r="BJ258" s="3122"/>
      <c r="BK258" s="3122"/>
      <c r="BL258" s="3122"/>
      <c r="BM258" s="3122"/>
      <c r="BN258" s="2564"/>
      <c r="BO258" s="2564"/>
      <c r="BP258" s="2564"/>
      <c r="BQ258" s="2564"/>
      <c r="BR258" s="2564"/>
      <c r="BS258" s="2564"/>
      <c r="BT258" s="2564"/>
      <c r="BU258" s="2564"/>
      <c r="BV258" s="2564"/>
      <c r="BW258" s="2564"/>
      <c r="BX258" s="2564"/>
      <c r="BY258" s="2564"/>
      <c r="BZ258" s="2564"/>
      <c r="CA258" s="2565"/>
      <c r="CB258" s="2565"/>
      <c r="CC258" s="2564"/>
      <c r="CD258" s="2564"/>
      <c r="CE258" s="2564"/>
      <c r="CF258" s="2564"/>
      <c r="CG258" s="2564"/>
      <c r="CH258" s="2564"/>
      <c r="CI258" s="2564"/>
      <c r="CJ258" s="2564"/>
      <c r="CK258" s="2564"/>
      <c r="CL258" s="2564"/>
      <c r="CM258" s="2564"/>
      <c r="CN258" s="2564"/>
      <c r="CO258" s="2564"/>
      <c r="CP258" s="2564"/>
      <c r="CQ258" s="2564"/>
      <c r="CR258" s="2564"/>
      <c r="CS258" s="2564"/>
      <c r="CT258" s="2564"/>
      <c r="CU258" s="2564"/>
      <c r="CV258" s="2564"/>
      <c r="CW258" s="2564"/>
      <c r="CX258" s="2564"/>
      <c r="CY258" s="2564"/>
      <c r="CZ258" s="2565"/>
      <c r="DA258" s="2565"/>
      <c r="DB258" s="2565"/>
      <c r="DC258" s="2565"/>
      <c r="DD258" s="2565"/>
      <c r="DE258" s="2567"/>
    </row>
    <row r="259" spans="1:192" ht="6.75" customHeight="1">
      <c r="A259" s="2564"/>
      <c r="B259" s="2564"/>
      <c r="C259" s="2564"/>
      <c r="D259" s="2564"/>
      <c r="E259" s="2564"/>
      <c r="F259" s="2564"/>
      <c r="G259" s="2564"/>
      <c r="H259" s="2566"/>
      <c r="I259" s="2564"/>
      <c r="J259" s="2564"/>
      <c r="K259" s="2564"/>
      <c r="L259" s="2564"/>
      <c r="M259" s="2564"/>
      <c r="N259" s="2564"/>
      <c r="O259" s="2564"/>
      <c r="P259" s="2564"/>
      <c r="Q259" s="2564"/>
      <c r="R259" s="2564"/>
      <c r="S259" s="2566"/>
      <c r="T259" s="2570"/>
      <c r="U259" s="2566"/>
      <c r="V259" s="2566"/>
      <c r="W259" s="2566"/>
      <c r="X259" s="2566"/>
      <c r="Y259" s="2566"/>
      <c r="Z259" s="2566"/>
      <c r="AA259" s="2566"/>
      <c r="AB259" s="2566"/>
      <c r="AC259" s="2566"/>
      <c r="AD259" s="2566"/>
      <c r="AE259" s="2566"/>
      <c r="AF259" s="2566"/>
      <c r="AG259" s="2566"/>
      <c r="AH259" s="2566"/>
      <c r="AI259" s="2566"/>
      <c r="AJ259" s="2566"/>
      <c r="AK259" s="2566"/>
      <c r="AL259" s="2566"/>
      <c r="AM259" s="2566"/>
      <c r="AN259" s="2668"/>
      <c r="AO259" s="2668"/>
      <c r="AP259" s="2668"/>
      <c r="AQ259" s="2668"/>
      <c r="AR259" s="2668"/>
      <c r="AS259" s="2668"/>
      <c r="AT259" s="2668"/>
      <c r="AU259" s="2668"/>
      <c r="AV259" s="2668"/>
      <c r="AW259" s="2668"/>
      <c r="AX259" s="2668"/>
      <c r="AY259" s="2668"/>
      <c r="AZ259" s="2668"/>
      <c r="BA259" s="2668"/>
      <c r="BB259" s="2566"/>
      <c r="BC259" s="2566"/>
      <c r="BD259" s="2574"/>
      <c r="BE259" s="2574"/>
      <c r="BF259" s="2574"/>
      <c r="BG259" s="2574"/>
      <c r="BH259" s="2574"/>
      <c r="BI259" s="2574"/>
      <c r="BJ259" s="2574"/>
      <c r="BK259" s="2574"/>
      <c r="BL259" s="2574"/>
      <c r="BM259" s="2574"/>
      <c r="BN259" s="2574"/>
      <c r="BO259" s="2574"/>
      <c r="BP259" s="2574"/>
      <c r="BQ259" s="2574"/>
      <c r="BR259" s="2574"/>
      <c r="BS259" s="2574"/>
      <c r="BT259" s="2574"/>
      <c r="BU259" s="2574"/>
      <c r="BV259" s="2574"/>
      <c r="BW259" s="2574"/>
      <c r="BX259" s="2574"/>
      <c r="BY259" s="2574"/>
      <c r="BZ259" s="2574"/>
      <c r="CA259" s="2574"/>
      <c r="CB259" s="2574"/>
      <c r="CC259" s="2574"/>
      <c r="CD259" s="2574"/>
      <c r="CE259" s="2574"/>
      <c r="CF259" s="2574"/>
      <c r="CG259" s="2574"/>
      <c r="CH259" s="2567"/>
      <c r="CI259" s="2567"/>
      <c r="CJ259" s="2567"/>
      <c r="CK259" s="2567"/>
      <c r="CL259" s="2567"/>
      <c r="CM259" s="2567"/>
      <c r="CN259" s="2567"/>
      <c r="CO259" s="2567"/>
      <c r="CP259" s="2567"/>
      <c r="CQ259" s="2567"/>
      <c r="CR259" s="2567"/>
      <c r="CS259" s="2567"/>
      <c r="CT259" s="2567"/>
      <c r="CU259" s="2567"/>
      <c r="CV259" s="2567"/>
      <c r="CW259" s="2567"/>
      <c r="CX259" s="2567"/>
      <c r="CY259" s="2567"/>
      <c r="CZ259" s="2567"/>
      <c r="DA259" s="2567"/>
      <c r="DB259" s="2567"/>
      <c r="DC259" s="2567"/>
      <c r="DD259" s="2567"/>
      <c r="DE259" s="2567"/>
      <c r="DF259" s="1349"/>
      <c r="DG259" s="1349"/>
      <c r="DH259" s="1349"/>
      <c r="DI259" s="1349"/>
      <c r="DJ259" s="1349"/>
      <c r="DK259" s="1349"/>
      <c r="DL259" s="1349"/>
      <c r="DM259" s="1349"/>
      <c r="DN259" s="1349"/>
      <c r="DO259" s="1349"/>
      <c r="DP259" s="1349"/>
      <c r="DQ259" s="1349"/>
      <c r="DR259" s="1349"/>
      <c r="DS259" s="1349"/>
      <c r="DT259" s="1349"/>
      <c r="DU259" s="1349"/>
      <c r="DV259" s="1349"/>
      <c r="DW259" s="1349"/>
      <c r="DX259" s="1349"/>
      <c r="DY259" s="1349"/>
      <c r="DZ259" s="1349"/>
      <c r="EA259" s="1349"/>
      <c r="EB259" s="1349"/>
    </row>
    <row r="260" spans="1:192" ht="6.75" customHeight="1">
      <c r="A260" s="2564"/>
      <c r="B260" s="2564"/>
      <c r="C260" s="2564"/>
      <c r="D260" s="2564"/>
      <c r="E260" s="2564"/>
      <c r="F260" s="2564"/>
      <c r="G260" s="2564"/>
      <c r="H260" s="2566"/>
      <c r="I260" s="2564"/>
      <c r="J260" s="2564"/>
      <c r="K260" s="2564"/>
      <c r="L260" s="2564"/>
      <c r="M260" s="2564"/>
      <c r="N260" s="2564"/>
      <c r="O260" s="2564"/>
      <c r="P260" s="2564"/>
      <c r="Q260" s="2564"/>
      <c r="R260" s="2564"/>
      <c r="S260" s="2564"/>
      <c r="T260" s="2657"/>
      <c r="U260" s="2670"/>
      <c r="V260" s="2564"/>
      <c r="W260" s="3103" t="s">
        <v>218</v>
      </c>
      <c r="X260" s="3103"/>
      <c r="Y260" s="3103"/>
      <c r="Z260" s="3103"/>
      <c r="AA260" s="3103"/>
      <c r="AB260" s="3103"/>
      <c r="AC260" s="3103"/>
      <c r="AD260" s="3103"/>
      <c r="AE260" s="3103"/>
      <c r="AF260" s="3103"/>
      <c r="AG260" s="2670"/>
      <c r="AH260" s="2670"/>
      <c r="AI260" s="2670"/>
      <c r="AJ260" s="2622"/>
      <c r="AK260" s="2622"/>
      <c r="AL260" s="2622"/>
      <c r="AM260" s="2564"/>
      <c r="AN260" s="3104" t="s">
        <v>143</v>
      </c>
      <c r="AO260" s="3104"/>
      <c r="AP260" s="3104"/>
      <c r="AQ260" s="3104"/>
      <c r="AR260" s="3104"/>
      <c r="AS260" s="3104"/>
      <c r="AT260" s="3104"/>
      <c r="AU260" s="3104"/>
      <c r="AV260" s="2567"/>
      <c r="AW260" s="2567"/>
      <c r="AX260" s="2567"/>
      <c r="AY260" s="2567"/>
      <c r="AZ260" s="2567"/>
      <c r="BA260" s="2566"/>
      <c r="BB260" s="2622"/>
      <c r="BC260" s="2564"/>
      <c r="BD260" s="3103" t="s">
        <v>217</v>
      </c>
      <c r="BE260" s="3103"/>
      <c r="BF260" s="3103"/>
      <c r="BG260" s="3103"/>
      <c r="BH260" s="3103"/>
      <c r="BI260" s="3103"/>
      <c r="BJ260" s="3103"/>
      <c r="BK260" s="3103"/>
      <c r="BL260" s="3103"/>
      <c r="BM260" s="3103"/>
      <c r="BN260" s="3103"/>
      <c r="BO260" s="3103"/>
      <c r="BP260" s="3103"/>
      <c r="BQ260" s="3103"/>
      <c r="BR260" s="3103"/>
      <c r="BS260" s="3103"/>
      <c r="BT260" s="3103"/>
      <c r="BU260" s="3103"/>
      <c r="BV260" s="3103"/>
      <c r="BW260" s="3103"/>
      <c r="BX260" s="3103"/>
      <c r="BY260" s="3103"/>
      <c r="BZ260" s="3103"/>
      <c r="CA260" s="3103"/>
      <c r="CB260" s="3103"/>
      <c r="CC260" s="3103"/>
      <c r="CD260" s="3103"/>
      <c r="CE260" s="3103"/>
      <c r="CF260" s="3103"/>
      <c r="CG260" s="3103"/>
      <c r="CH260" s="3103"/>
      <c r="CI260" s="3103"/>
      <c r="CJ260" s="3103"/>
      <c r="CK260" s="3103"/>
      <c r="CL260" s="3103"/>
      <c r="CM260" s="3103"/>
      <c r="CN260" s="3103"/>
      <c r="CO260" s="3103"/>
      <c r="CP260" s="3103"/>
      <c r="CQ260" s="3103"/>
      <c r="CR260" s="3103"/>
      <c r="CS260" s="3103"/>
      <c r="CT260" s="3103"/>
      <c r="CU260" s="3103"/>
      <c r="CV260" s="3103"/>
      <c r="CW260" s="3103"/>
      <c r="CX260" s="3103"/>
      <c r="CY260" s="3103"/>
      <c r="CZ260" s="3103"/>
      <c r="DA260" s="3103"/>
      <c r="DB260" s="3103"/>
      <c r="DC260" s="3103"/>
      <c r="DD260" s="3103"/>
      <c r="DE260" s="2567"/>
    </row>
    <row r="261" spans="1:192" ht="6.75" customHeight="1">
      <c r="A261" s="2564"/>
      <c r="B261" s="2564"/>
      <c r="C261" s="2564"/>
      <c r="D261" s="2564"/>
      <c r="E261" s="2564"/>
      <c r="F261" s="2564"/>
      <c r="G261" s="2564"/>
      <c r="H261" s="2566"/>
      <c r="I261" s="2564"/>
      <c r="J261" s="2564"/>
      <c r="K261" s="2564"/>
      <c r="L261" s="2564"/>
      <c r="M261" s="2564"/>
      <c r="N261" s="2564"/>
      <c r="O261" s="2564"/>
      <c r="P261" s="2564"/>
      <c r="Q261" s="2564"/>
      <c r="R261" s="2566"/>
      <c r="S261" s="2566"/>
      <c r="T261" s="2569"/>
      <c r="U261" s="2571"/>
      <c r="V261" s="2564"/>
      <c r="W261" s="3103"/>
      <c r="X261" s="3103"/>
      <c r="Y261" s="3103"/>
      <c r="Z261" s="3103"/>
      <c r="AA261" s="3103"/>
      <c r="AB261" s="3103"/>
      <c r="AC261" s="3103"/>
      <c r="AD261" s="3103"/>
      <c r="AE261" s="3103"/>
      <c r="AF261" s="3103"/>
      <c r="AG261" s="2567"/>
      <c r="AH261" s="2567"/>
      <c r="AI261" s="2567"/>
      <c r="AJ261" s="2564"/>
      <c r="AK261" s="2571"/>
      <c r="AL261" s="2566"/>
      <c r="AM261" s="2564"/>
      <c r="AN261" s="3104"/>
      <c r="AO261" s="3104"/>
      <c r="AP261" s="3104"/>
      <c r="AQ261" s="3104"/>
      <c r="AR261" s="3104"/>
      <c r="AS261" s="3104"/>
      <c r="AT261" s="3104"/>
      <c r="AU261" s="3104"/>
      <c r="AV261" s="2567"/>
      <c r="AW261" s="2573"/>
      <c r="AX261" s="2573"/>
      <c r="AY261" s="2573"/>
      <c r="AZ261" s="2573"/>
      <c r="BA261" s="2569"/>
      <c r="BB261" s="2564"/>
      <c r="BC261" s="2564"/>
      <c r="BD261" s="3103"/>
      <c r="BE261" s="3103"/>
      <c r="BF261" s="3103"/>
      <c r="BG261" s="3103"/>
      <c r="BH261" s="3103"/>
      <c r="BI261" s="3103"/>
      <c r="BJ261" s="3103"/>
      <c r="BK261" s="3103"/>
      <c r="BL261" s="3103"/>
      <c r="BM261" s="3103"/>
      <c r="BN261" s="3103"/>
      <c r="BO261" s="3103"/>
      <c r="BP261" s="3103"/>
      <c r="BQ261" s="3103"/>
      <c r="BR261" s="3103"/>
      <c r="BS261" s="3103"/>
      <c r="BT261" s="3103"/>
      <c r="BU261" s="3103"/>
      <c r="BV261" s="3103"/>
      <c r="BW261" s="3103"/>
      <c r="BX261" s="3103"/>
      <c r="BY261" s="3103"/>
      <c r="BZ261" s="3103"/>
      <c r="CA261" s="3103"/>
      <c r="CB261" s="3103"/>
      <c r="CC261" s="3103"/>
      <c r="CD261" s="3103"/>
      <c r="CE261" s="3103"/>
      <c r="CF261" s="3103"/>
      <c r="CG261" s="3103"/>
      <c r="CH261" s="3103"/>
      <c r="CI261" s="3103"/>
      <c r="CJ261" s="3103"/>
      <c r="CK261" s="3103"/>
      <c r="CL261" s="3103"/>
      <c r="CM261" s="3103"/>
      <c r="CN261" s="3103"/>
      <c r="CO261" s="3103"/>
      <c r="CP261" s="3103"/>
      <c r="CQ261" s="3103"/>
      <c r="CR261" s="3103"/>
      <c r="CS261" s="3103"/>
      <c r="CT261" s="3103"/>
      <c r="CU261" s="3103"/>
      <c r="CV261" s="3103"/>
      <c r="CW261" s="3103"/>
      <c r="CX261" s="3103"/>
      <c r="CY261" s="3103"/>
      <c r="CZ261" s="3103"/>
      <c r="DA261" s="3103"/>
      <c r="DB261" s="3103"/>
      <c r="DC261" s="3103"/>
      <c r="DD261" s="3103"/>
      <c r="DE261" s="2567"/>
    </row>
    <row r="262" spans="1:192" ht="6.75" customHeight="1">
      <c r="A262" s="2564"/>
      <c r="B262" s="2564"/>
      <c r="C262" s="2564"/>
      <c r="D262" s="2564"/>
      <c r="E262" s="2564"/>
      <c r="F262" s="2564"/>
      <c r="G262" s="2564"/>
      <c r="H262" s="2566"/>
      <c r="I262" s="2564"/>
      <c r="J262" s="2564"/>
      <c r="K262" s="2564"/>
      <c r="L262" s="2564"/>
      <c r="M262" s="2564"/>
      <c r="N262" s="2564"/>
      <c r="O262" s="2564"/>
      <c r="P262" s="2564"/>
      <c r="Q262" s="2564"/>
      <c r="R262" s="2566"/>
      <c r="S262" s="2566"/>
      <c r="T262" s="2566"/>
      <c r="U262" s="2570"/>
      <c r="V262" s="2564"/>
      <c r="W262" s="2567"/>
      <c r="X262" s="2567"/>
      <c r="Y262" s="2567"/>
      <c r="Z262" s="2567"/>
      <c r="AA262" s="2567"/>
      <c r="AB262" s="2567"/>
      <c r="AC262" s="2567"/>
      <c r="AD262" s="2567"/>
      <c r="AE262" s="2567"/>
      <c r="AF262" s="2567"/>
      <c r="AG262" s="2567"/>
      <c r="AH262" s="2567"/>
      <c r="AI262" s="2567"/>
      <c r="AJ262" s="2564"/>
      <c r="AK262" s="2570"/>
      <c r="AL262" s="2566"/>
      <c r="AM262" s="2564"/>
      <c r="AN262" s="2574"/>
      <c r="AO262" s="2574"/>
      <c r="AP262" s="2574"/>
      <c r="AQ262" s="2574"/>
      <c r="AR262" s="2574"/>
      <c r="AS262" s="2574"/>
      <c r="AT262" s="2574"/>
      <c r="AU262" s="2574"/>
      <c r="AV262" s="2567"/>
      <c r="AW262" s="2565"/>
      <c r="AX262" s="2565"/>
      <c r="AY262" s="2565"/>
      <c r="AZ262" s="2565"/>
      <c r="BA262" s="2566"/>
      <c r="BB262" s="2564"/>
      <c r="BC262" s="2564"/>
      <c r="BD262" s="2567"/>
      <c r="BE262" s="2567"/>
      <c r="BF262" s="2567"/>
      <c r="BG262" s="2567"/>
      <c r="BH262" s="2567"/>
      <c r="BI262" s="2567"/>
      <c r="BJ262" s="2567"/>
      <c r="BK262" s="2567"/>
      <c r="BL262" s="2567"/>
      <c r="BM262" s="2567"/>
      <c r="BN262" s="2567"/>
      <c r="BO262" s="2567"/>
      <c r="BP262" s="2567"/>
      <c r="BQ262" s="2567"/>
      <c r="BR262" s="2567"/>
      <c r="BS262" s="2567"/>
      <c r="BT262" s="2567"/>
      <c r="BU262" s="2567"/>
      <c r="BV262" s="2567"/>
      <c r="BW262" s="2567"/>
      <c r="BX262" s="2567"/>
      <c r="BY262" s="2567"/>
      <c r="BZ262" s="2567"/>
      <c r="CA262" s="2567"/>
      <c r="CB262" s="2567"/>
      <c r="CC262" s="2567"/>
      <c r="CD262" s="2567"/>
      <c r="CE262" s="2567"/>
      <c r="CF262" s="2567"/>
      <c r="CG262" s="2567"/>
      <c r="CH262" s="2567"/>
      <c r="CI262" s="2567"/>
      <c r="CJ262" s="2567"/>
      <c r="CK262" s="2567"/>
      <c r="CL262" s="2567"/>
      <c r="CM262" s="2567"/>
      <c r="CN262" s="2567"/>
      <c r="CO262" s="2567"/>
      <c r="CP262" s="2567"/>
      <c r="CQ262" s="2567"/>
      <c r="CR262" s="2567"/>
      <c r="CS262" s="2567"/>
      <c r="CT262" s="2567"/>
      <c r="CU262" s="2567"/>
      <c r="CV262" s="2567"/>
      <c r="CW262" s="2567"/>
      <c r="CX262" s="2567"/>
      <c r="CY262" s="2567"/>
      <c r="CZ262" s="2567"/>
      <c r="DA262" s="2567"/>
      <c r="DB262" s="2567"/>
      <c r="DC262" s="2567"/>
      <c r="DD262" s="2567"/>
      <c r="DE262" s="2567"/>
    </row>
    <row r="263" spans="1:192" ht="6.75" customHeight="1">
      <c r="A263" s="2564"/>
      <c r="B263" s="2564"/>
      <c r="C263" s="2564"/>
      <c r="D263" s="2564"/>
      <c r="E263" s="2564"/>
      <c r="F263" s="2564"/>
      <c r="G263" s="2564"/>
      <c r="H263" s="2566"/>
      <c r="I263" s="2564"/>
      <c r="J263" s="2564"/>
      <c r="K263" s="2564"/>
      <c r="L263" s="2564"/>
      <c r="M263" s="2564"/>
      <c r="N263" s="2564"/>
      <c r="O263" s="2564"/>
      <c r="P263" s="2564"/>
      <c r="Q263" s="2564"/>
      <c r="R263" s="2566"/>
      <c r="S263" s="2566"/>
      <c r="T263" s="2566"/>
      <c r="U263" s="2621"/>
      <c r="V263" s="2564"/>
      <c r="W263" s="3105" t="s">
        <v>4213</v>
      </c>
      <c r="X263" s="3105"/>
      <c r="Y263" s="3105"/>
      <c r="Z263" s="3105"/>
      <c r="AA263" s="3105"/>
      <c r="AB263" s="3105"/>
      <c r="AC263" s="3105"/>
      <c r="AD263" s="3105"/>
      <c r="AE263" s="3105"/>
      <c r="AF263" s="3105"/>
      <c r="AG263" s="3105"/>
      <c r="AH263" s="3105"/>
      <c r="AI263" s="3105"/>
      <c r="AJ263" s="2564"/>
      <c r="AK263" s="2570"/>
      <c r="AL263" s="2566"/>
      <c r="AM263" s="2564"/>
      <c r="AN263" s="3104" t="s">
        <v>216</v>
      </c>
      <c r="AO263" s="3104"/>
      <c r="AP263" s="3104"/>
      <c r="AQ263" s="3104"/>
      <c r="AR263" s="3104"/>
      <c r="AS263" s="3104"/>
      <c r="AT263" s="3104"/>
      <c r="AU263" s="3104"/>
      <c r="AV263" s="3104"/>
      <c r="AW263" s="3104"/>
      <c r="AX263" s="3104"/>
      <c r="AY263" s="3104"/>
      <c r="AZ263" s="2565"/>
      <c r="BA263" s="2566"/>
      <c r="BB263" s="2564"/>
      <c r="BC263" s="2564"/>
      <c r="BD263" s="3103" t="s">
        <v>215</v>
      </c>
      <c r="BE263" s="3103"/>
      <c r="BF263" s="3103"/>
      <c r="BG263" s="3103"/>
      <c r="BH263" s="3103"/>
      <c r="BI263" s="3103"/>
      <c r="BJ263" s="3103"/>
      <c r="BK263" s="3103"/>
      <c r="BL263" s="3103"/>
      <c r="BM263" s="3103"/>
      <c r="BN263" s="3103"/>
      <c r="BO263" s="3103"/>
      <c r="BP263" s="3103"/>
      <c r="BQ263" s="3103"/>
      <c r="BR263" s="3103"/>
      <c r="BS263" s="3103"/>
      <c r="BT263" s="3103"/>
      <c r="BU263" s="3103"/>
      <c r="BV263" s="3103"/>
      <c r="BW263" s="3103"/>
      <c r="BX263" s="3103"/>
      <c r="BY263" s="3103"/>
      <c r="BZ263" s="3103"/>
      <c r="CA263" s="3103"/>
      <c r="CB263" s="3103"/>
      <c r="CC263" s="3103"/>
      <c r="CD263" s="3103"/>
      <c r="CE263" s="3103"/>
      <c r="CF263" s="3103"/>
      <c r="CG263" s="3103"/>
      <c r="CH263" s="3103"/>
      <c r="CI263" s="3103"/>
      <c r="CJ263" s="3103"/>
      <c r="CK263" s="3103"/>
      <c r="CL263" s="3103"/>
      <c r="CM263" s="3103"/>
      <c r="CN263" s="3103"/>
      <c r="CO263" s="3103"/>
      <c r="CP263" s="3103"/>
      <c r="CQ263" s="3103"/>
      <c r="CR263" s="3103"/>
      <c r="CS263" s="3103"/>
      <c r="CT263" s="3103"/>
      <c r="CU263" s="3103"/>
      <c r="CV263" s="3103"/>
      <c r="CW263" s="3103"/>
      <c r="CX263" s="3103"/>
      <c r="CY263" s="3103"/>
      <c r="CZ263" s="3103"/>
      <c r="DA263" s="3103"/>
      <c r="DB263" s="3103"/>
      <c r="DC263" s="3103"/>
      <c r="DD263" s="3103"/>
      <c r="DE263" s="2567"/>
      <c r="DF263" s="1349"/>
      <c r="DG263" s="1349"/>
      <c r="DH263" s="1349"/>
      <c r="DI263" s="1349"/>
      <c r="DJ263" s="1349"/>
      <c r="DK263" s="1349"/>
      <c r="DL263" s="1349"/>
      <c r="DM263" s="1349"/>
      <c r="DN263" s="1349"/>
      <c r="DO263" s="1349"/>
      <c r="DP263" s="1349"/>
      <c r="DQ263" s="1349"/>
      <c r="DR263" s="1349"/>
      <c r="DS263" s="1349"/>
      <c r="DT263" s="1349"/>
    </row>
    <row r="264" spans="1:192" ht="6.75" customHeight="1">
      <c r="A264" s="2564"/>
      <c r="B264" s="2564"/>
      <c r="C264" s="2564"/>
      <c r="D264" s="2564"/>
      <c r="E264" s="2564"/>
      <c r="F264" s="2564"/>
      <c r="G264" s="2564"/>
      <c r="H264" s="2566"/>
      <c r="I264" s="2564"/>
      <c r="J264" s="2564"/>
      <c r="K264" s="2564"/>
      <c r="L264" s="2564"/>
      <c r="M264" s="2564"/>
      <c r="N264" s="2564"/>
      <c r="O264" s="2564"/>
      <c r="P264" s="2564"/>
      <c r="Q264" s="2564"/>
      <c r="R264" s="2566"/>
      <c r="S264" s="2566"/>
      <c r="T264" s="2566"/>
      <c r="U264" s="2570"/>
      <c r="V264" s="2564"/>
      <c r="W264" s="3105"/>
      <c r="X264" s="3105"/>
      <c r="Y264" s="3105"/>
      <c r="Z264" s="3105"/>
      <c r="AA264" s="3105"/>
      <c r="AB264" s="3105"/>
      <c r="AC264" s="3105"/>
      <c r="AD264" s="3105"/>
      <c r="AE264" s="3105"/>
      <c r="AF264" s="3105"/>
      <c r="AG264" s="3105"/>
      <c r="AH264" s="3105"/>
      <c r="AI264" s="3105"/>
      <c r="AJ264" s="2564"/>
      <c r="AK264" s="2571"/>
      <c r="AL264" s="2569"/>
      <c r="AM264" s="2564"/>
      <c r="AN264" s="3104"/>
      <c r="AO264" s="3104"/>
      <c r="AP264" s="3104"/>
      <c r="AQ264" s="3104"/>
      <c r="AR264" s="3104"/>
      <c r="AS264" s="3104"/>
      <c r="AT264" s="3104"/>
      <c r="AU264" s="3104"/>
      <c r="AV264" s="3104"/>
      <c r="AW264" s="3104"/>
      <c r="AX264" s="3104"/>
      <c r="AY264" s="3104"/>
      <c r="AZ264" s="2566"/>
      <c r="BA264" s="2569"/>
      <c r="BB264" s="2569"/>
      <c r="BC264" s="2564"/>
      <c r="BD264" s="3103"/>
      <c r="BE264" s="3103"/>
      <c r="BF264" s="3103"/>
      <c r="BG264" s="3103"/>
      <c r="BH264" s="3103"/>
      <c r="BI264" s="3103"/>
      <c r="BJ264" s="3103"/>
      <c r="BK264" s="3103"/>
      <c r="BL264" s="3103"/>
      <c r="BM264" s="3103"/>
      <c r="BN264" s="3103"/>
      <c r="BO264" s="3103"/>
      <c r="BP264" s="3103"/>
      <c r="BQ264" s="3103"/>
      <c r="BR264" s="3103"/>
      <c r="BS264" s="3103"/>
      <c r="BT264" s="3103"/>
      <c r="BU264" s="3103"/>
      <c r="BV264" s="3103"/>
      <c r="BW264" s="3103"/>
      <c r="BX264" s="3103"/>
      <c r="BY264" s="3103"/>
      <c r="BZ264" s="3103"/>
      <c r="CA264" s="3103"/>
      <c r="CB264" s="3103"/>
      <c r="CC264" s="3103"/>
      <c r="CD264" s="3103"/>
      <c r="CE264" s="3103"/>
      <c r="CF264" s="3103"/>
      <c r="CG264" s="3103"/>
      <c r="CH264" s="3103"/>
      <c r="CI264" s="3103"/>
      <c r="CJ264" s="3103"/>
      <c r="CK264" s="3103"/>
      <c r="CL264" s="3103"/>
      <c r="CM264" s="3103"/>
      <c r="CN264" s="3103"/>
      <c r="CO264" s="3103"/>
      <c r="CP264" s="3103"/>
      <c r="CQ264" s="3103"/>
      <c r="CR264" s="3103"/>
      <c r="CS264" s="3103"/>
      <c r="CT264" s="3103"/>
      <c r="CU264" s="3103"/>
      <c r="CV264" s="3103"/>
      <c r="CW264" s="3103"/>
      <c r="CX264" s="3103"/>
      <c r="CY264" s="3103"/>
      <c r="CZ264" s="3103"/>
      <c r="DA264" s="3103"/>
      <c r="DB264" s="3103"/>
      <c r="DC264" s="3103"/>
      <c r="DD264" s="3103"/>
      <c r="DE264" s="2564"/>
      <c r="DF264" s="1349"/>
      <c r="DG264" s="1349"/>
      <c r="DH264" s="1349"/>
      <c r="DI264" s="1349"/>
      <c r="DJ264" s="1349"/>
      <c r="DK264" s="1349"/>
      <c r="DL264" s="1349"/>
      <c r="DM264" s="1349"/>
      <c r="DN264" s="1349"/>
      <c r="DO264" s="1349"/>
      <c r="DP264" s="1349"/>
      <c r="DQ264" s="1349"/>
      <c r="DR264" s="1349"/>
      <c r="DS264" s="1349"/>
      <c r="DT264" s="1349"/>
    </row>
    <row r="265" spans="1:192" ht="6.75" customHeight="1">
      <c r="A265" s="2564"/>
      <c r="B265" s="2564"/>
      <c r="C265" s="2564"/>
      <c r="D265" s="2564"/>
      <c r="E265" s="2564"/>
      <c r="F265" s="2564"/>
      <c r="G265" s="2564"/>
      <c r="H265" s="2566"/>
      <c r="I265" s="2564"/>
      <c r="J265" s="2564"/>
      <c r="K265" s="2564"/>
      <c r="L265" s="2564"/>
      <c r="M265" s="2564"/>
      <c r="N265" s="2564"/>
      <c r="O265" s="2564"/>
      <c r="P265" s="2564"/>
      <c r="Q265" s="2564"/>
      <c r="R265" s="2566"/>
      <c r="S265" s="2566"/>
      <c r="T265" s="2566"/>
      <c r="U265" s="2570"/>
      <c r="V265" s="2564"/>
      <c r="W265" s="3105"/>
      <c r="X265" s="3105"/>
      <c r="Y265" s="3105"/>
      <c r="Z265" s="3105"/>
      <c r="AA265" s="3105"/>
      <c r="AB265" s="3105"/>
      <c r="AC265" s="3105"/>
      <c r="AD265" s="3105"/>
      <c r="AE265" s="3105"/>
      <c r="AF265" s="3105"/>
      <c r="AG265" s="3105"/>
      <c r="AH265" s="3105"/>
      <c r="AI265" s="3105"/>
      <c r="AJ265" s="2564"/>
      <c r="AK265" s="2570"/>
      <c r="AL265" s="2566"/>
      <c r="AM265" s="2564"/>
      <c r="AN265" s="2567"/>
      <c r="AO265" s="2567"/>
      <c r="AP265" s="2567"/>
      <c r="AQ265" s="2567"/>
      <c r="AR265" s="2567"/>
      <c r="AS265" s="2567"/>
      <c r="AT265" s="2567"/>
      <c r="AU265" s="2567"/>
      <c r="AV265" s="2567"/>
      <c r="AW265" s="2567"/>
      <c r="AX265" s="2567"/>
      <c r="AY265" s="2567"/>
      <c r="AZ265" s="2567"/>
      <c r="BA265" s="2567"/>
      <c r="BB265" s="2567"/>
      <c r="BC265" s="2567"/>
      <c r="BD265" s="2567"/>
      <c r="BE265" s="2567"/>
      <c r="BF265" s="2567"/>
      <c r="BG265" s="2567"/>
      <c r="BH265" s="2567"/>
      <c r="BI265" s="2567"/>
      <c r="BJ265" s="2567"/>
      <c r="BK265" s="2567"/>
      <c r="BL265" s="2567"/>
      <c r="BM265" s="2567"/>
      <c r="BN265" s="2567"/>
      <c r="BO265" s="2567"/>
      <c r="BP265" s="2567"/>
      <c r="BQ265" s="2567"/>
      <c r="BR265" s="2567"/>
      <c r="BS265" s="2567"/>
      <c r="BT265" s="2567"/>
      <c r="BU265" s="2567"/>
      <c r="BV265" s="2567"/>
      <c r="BW265" s="2567"/>
      <c r="BX265" s="2567"/>
      <c r="BY265" s="2567"/>
      <c r="BZ265" s="2567"/>
      <c r="CA265" s="2567"/>
      <c r="CB265" s="2567"/>
      <c r="CC265" s="2567"/>
      <c r="CD265" s="2567"/>
      <c r="CE265" s="2567"/>
      <c r="CF265" s="2567"/>
      <c r="CG265" s="2567"/>
      <c r="CH265" s="2567"/>
      <c r="CI265" s="2567"/>
      <c r="CJ265" s="2567"/>
      <c r="CK265" s="2567"/>
      <c r="CL265" s="2567"/>
      <c r="CM265" s="2567"/>
      <c r="CN265" s="2567"/>
      <c r="CO265" s="2567"/>
      <c r="CP265" s="2567"/>
      <c r="CQ265" s="2567"/>
      <c r="CR265" s="2567"/>
      <c r="CS265" s="2567"/>
      <c r="CT265" s="2567"/>
      <c r="CU265" s="2567"/>
      <c r="CV265" s="2567"/>
      <c r="CW265" s="2567"/>
      <c r="CX265" s="2567"/>
      <c r="CY265" s="2567"/>
      <c r="CZ265" s="2567"/>
      <c r="DA265" s="2567"/>
      <c r="DB265" s="2567"/>
      <c r="DC265" s="2567"/>
      <c r="DD265" s="2567"/>
      <c r="DE265" s="2567"/>
    </row>
    <row r="266" spans="1:192" ht="6.75" customHeight="1">
      <c r="A266" s="2564"/>
      <c r="B266" s="2564"/>
      <c r="C266" s="2564"/>
      <c r="D266" s="2564"/>
      <c r="E266" s="2564"/>
      <c r="F266" s="2564"/>
      <c r="G266" s="2564"/>
      <c r="H266" s="2566"/>
      <c r="I266" s="2564"/>
      <c r="J266" s="2564"/>
      <c r="K266" s="2564"/>
      <c r="L266" s="2564"/>
      <c r="M266" s="2564"/>
      <c r="N266" s="2564"/>
      <c r="O266" s="2564"/>
      <c r="P266" s="2564"/>
      <c r="Q266" s="2564"/>
      <c r="R266" s="2566"/>
      <c r="S266" s="2566"/>
      <c r="T266" s="2566"/>
      <c r="U266" s="2570"/>
      <c r="V266" s="2564"/>
      <c r="W266" s="3105"/>
      <c r="X266" s="3105"/>
      <c r="Y266" s="3105"/>
      <c r="Z266" s="3105"/>
      <c r="AA266" s="3105"/>
      <c r="AB266" s="3105"/>
      <c r="AC266" s="3105"/>
      <c r="AD266" s="3105"/>
      <c r="AE266" s="3105"/>
      <c r="AF266" s="3105"/>
      <c r="AG266" s="3105"/>
      <c r="AH266" s="3105"/>
      <c r="AI266" s="3105"/>
      <c r="AJ266" s="2564"/>
      <c r="AK266" s="2570"/>
      <c r="AL266" s="2566"/>
      <c r="AM266" s="2564"/>
      <c r="AN266" s="3104" t="s">
        <v>8379</v>
      </c>
      <c r="AO266" s="3104"/>
      <c r="AP266" s="3104"/>
      <c r="AQ266" s="3104"/>
      <c r="AR266" s="3104"/>
      <c r="AS266" s="3104"/>
      <c r="AT266" s="3104"/>
      <c r="AU266" s="3104"/>
      <c r="AV266" s="3104"/>
      <c r="AW266" s="3104"/>
      <c r="AX266" s="3104"/>
      <c r="AY266" s="3104"/>
      <c r="AZ266" s="3104"/>
      <c r="BA266" s="3104"/>
      <c r="BB266" s="3104"/>
      <c r="BC266" s="3104"/>
      <c r="BD266" s="3104"/>
      <c r="BE266" s="3104"/>
      <c r="BF266" s="3104"/>
      <c r="BG266" s="3104"/>
      <c r="BH266" s="3104"/>
      <c r="BI266" s="3104"/>
      <c r="BJ266" s="2567"/>
      <c r="BK266" s="2567"/>
      <c r="BL266" s="2567"/>
      <c r="BM266" s="2567"/>
      <c r="BN266" s="2567"/>
      <c r="BO266" s="2567"/>
      <c r="BP266" s="2567"/>
      <c r="BQ266" s="2567"/>
      <c r="BR266" s="2567"/>
      <c r="BS266" s="2567"/>
      <c r="BT266" s="2567"/>
      <c r="BU266" s="2567"/>
      <c r="BV266" s="2567"/>
      <c r="BW266" s="2567"/>
      <c r="BX266" s="2567"/>
      <c r="BY266" s="2567"/>
      <c r="BZ266" s="2567"/>
      <c r="CA266" s="2567"/>
      <c r="CB266" s="2567"/>
      <c r="CC266" s="2567"/>
      <c r="CD266" s="2567"/>
      <c r="CE266" s="2567"/>
      <c r="CF266" s="2567"/>
      <c r="CG266" s="2567"/>
      <c r="CH266" s="2567"/>
      <c r="CI266" s="2567"/>
      <c r="CJ266" s="2567"/>
      <c r="CK266" s="2567"/>
      <c r="CL266" s="2567"/>
      <c r="CM266" s="2567"/>
      <c r="CN266" s="2567"/>
      <c r="CO266" s="2567"/>
      <c r="CP266" s="2567"/>
      <c r="CQ266" s="2567"/>
      <c r="CR266" s="2567"/>
      <c r="CS266" s="2567"/>
      <c r="CT266" s="2567"/>
      <c r="CU266" s="2567"/>
      <c r="CV266" s="2567"/>
      <c r="CW266" s="2567"/>
      <c r="CX266" s="2567"/>
      <c r="CY266" s="2567"/>
      <c r="CZ266" s="2567"/>
      <c r="DA266" s="2567"/>
      <c r="DB266" s="2567"/>
      <c r="DC266" s="2567"/>
      <c r="DD266" s="2567"/>
      <c r="DE266" s="2567"/>
      <c r="DF266" s="1349"/>
      <c r="DG266" s="1349"/>
      <c r="DH266" s="1349"/>
      <c r="DI266" s="1349"/>
      <c r="DJ266" s="1349"/>
      <c r="DK266" s="1349"/>
      <c r="DL266" s="1349"/>
      <c r="DM266" s="1349"/>
      <c r="DN266" s="1349"/>
      <c r="DO266" s="1349"/>
      <c r="DP266" s="1349"/>
      <c r="DQ266" s="1349"/>
      <c r="DR266" s="1349"/>
      <c r="DS266" s="1349"/>
      <c r="DT266" s="1349"/>
      <c r="DU266" s="1349"/>
      <c r="DV266" s="1349"/>
      <c r="DW266" s="1349"/>
      <c r="DX266" s="1349"/>
      <c r="DY266" s="1349"/>
      <c r="DZ266" s="1349"/>
      <c r="EA266" s="1349"/>
      <c r="EB266" s="1349"/>
      <c r="EC266" s="1349"/>
      <c r="ED266" s="1349"/>
      <c r="EE266" s="1349"/>
      <c r="EF266" s="1349"/>
      <c r="EG266" s="1349"/>
      <c r="EH266" s="1349"/>
      <c r="EI266" s="1349"/>
      <c r="EJ266" s="1349"/>
      <c r="EK266" s="1349"/>
      <c r="EL266" s="1349"/>
      <c r="EM266" s="1349"/>
      <c r="EN266" s="1349"/>
      <c r="EO266" s="1349"/>
      <c r="EP266" s="1349"/>
      <c r="EQ266" s="1349"/>
      <c r="ER266" s="1349"/>
      <c r="ES266" s="1349"/>
      <c r="ET266" s="1349"/>
      <c r="EU266" s="1349"/>
      <c r="EV266" s="1349"/>
      <c r="EW266" s="1349"/>
      <c r="EX266" s="1349"/>
      <c r="EY266" s="1349"/>
      <c r="EZ266" s="1349"/>
      <c r="FA266" s="1349"/>
      <c r="FB266" s="1349"/>
      <c r="FC266" s="1349"/>
      <c r="FD266" s="1349"/>
      <c r="FE266" s="1349"/>
      <c r="FF266" s="1349"/>
      <c r="FG266" s="1349"/>
      <c r="FH266" s="1349"/>
      <c r="FI266" s="1349"/>
      <c r="FJ266" s="1349"/>
      <c r="FK266" s="1349"/>
      <c r="FL266" s="1349"/>
      <c r="FM266" s="1349"/>
      <c r="FN266" s="1349"/>
      <c r="FO266" s="1349"/>
      <c r="FP266" s="1349"/>
      <c r="FQ266" s="1349"/>
      <c r="FR266" s="1349"/>
      <c r="FS266" s="1349"/>
      <c r="FT266" s="1349"/>
      <c r="FU266" s="1349"/>
      <c r="FV266" s="1349"/>
      <c r="FW266" s="1349"/>
      <c r="FX266" s="1349"/>
      <c r="FY266" s="1349"/>
      <c r="FZ266" s="1349"/>
      <c r="GA266" s="1349"/>
      <c r="GB266" s="1349"/>
      <c r="GC266" s="1349"/>
      <c r="GD266" s="1349"/>
      <c r="GE266" s="1349"/>
      <c r="GF266" s="1349"/>
      <c r="GG266" s="1349"/>
      <c r="GH266" s="1349"/>
      <c r="GI266" s="1349"/>
      <c r="GJ266" s="1349"/>
    </row>
    <row r="267" spans="1:192" ht="6.75" customHeight="1">
      <c r="A267" s="2564"/>
      <c r="B267" s="2564"/>
      <c r="C267" s="2564"/>
      <c r="D267" s="2564"/>
      <c r="E267" s="2564"/>
      <c r="F267" s="2564"/>
      <c r="G267" s="2564"/>
      <c r="H267" s="2566"/>
      <c r="I267" s="2564"/>
      <c r="J267" s="2564"/>
      <c r="K267" s="2564"/>
      <c r="L267" s="2564"/>
      <c r="M267" s="2564"/>
      <c r="N267" s="2564"/>
      <c r="O267" s="2564"/>
      <c r="P267" s="2564"/>
      <c r="Q267" s="2564"/>
      <c r="R267" s="2566"/>
      <c r="S267" s="2566"/>
      <c r="T267" s="2566"/>
      <c r="U267" s="2570"/>
      <c r="V267" s="2564"/>
      <c r="W267" s="3105"/>
      <c r="X267" s="3105"/>
      <c r="Y267" s="3105"/>
      <c r="Z267" s="3105"/>
      <c r="AA267" s="3105"/>
      <c r="AB267" s="3105"/>
      <c r="AC267" s="3105"/>
      <c r="AD267" s="3105"/>
      <c r="AE267" s="3105"/>
      <c r="AF267" s="3105"/>
      <c r="AG267" s="3105"/>
      <c r="AH267" s="3105"/>
      <c r="AI267" s="3105"/>
      <c r="AJ267" s="2564"/>
      <c r="AK267" s="2571"/>
      <c r="AL267" s="2569"/>
      <c r="AM267" s="2564"/>
      <c r="AN267" s="3104"/>
      <c r="AO267" s="3104"/>
      <c r="AP267" s="3104"/>
      <c r="AQ267" s="3104"/>
      <c r="AR267" s="3104"/>
      <c r="AS267" s="3104"/>
      <c r="AT267" s="3104"/>
      <c r="AU267" s="3104"/>
      <c r="AV267" s="3104"/>
      <c r="AW267" s="3104"/>
      <c r="AX267" s="3104"/>
      <c r="AY267" s="3104"/>
      <c r="AZ267" s="3104"/>
      <c r="BA267" s="3104"/>
      <c r="BB267" s="3104"/>
      <c r="BC267" s="3104"/>
      <c r="BD267" s="3104"/>
      <c r="BE267" s="3104"/>
      <c r="BF267" s="3104"/>
      <c r="BG267" s="3104"/>
      <c r="BH267" s="3104"/>
      <c r="BI267" s="3104"/>
      <c r="BJ267" s="2567"/>
      <c r="BK267" s="2567"/>
      <c r="BL267" s="2567"/>
      <c r="BM267" s="2567"/>
      <c r="BN267" s="2567"/>
      <c r="BO267" s="2567"/>
      <c r="BP267" s="2567"/>
      <c r="BQ267" s="2567"/>
      <c r="BR267" s="2567"/>
      <c r="BS267" s="2567"/>
      <c r="BT267" s="2567"/>
      <c r="BU267" s="2567"/>
      <c r="BV267" s="2567"/>
      <c r="BW267" s="2567"/>
      <c r="BX267" s="2567"/>
      <c r="BY267" s="2567"/>
      <c r="BZ267" s="2567"/>
      <c r="CA267" s="2567"/>
      <c r="CB267" s="2567"/>
      <c r="CC267" s="2567"/>
      <c r="CD267" s="2567"/>
      <c r="CE267" s="2567"/>
      <c r="CF267" s="2567"/>
      <c r="CG267" s="2567"/>
      <c r="CH267" s="2567"/>
      <c r="CI267" s="2567"/>
      <c r="CJ267" s="2567"/>
      <c r="CK267" s="2567"/>
      <c r="CL267" s="2567"/>
      <c r="CM267" s="2567"/>
      <c r="CN267" s="2567"/>
      <c r="CO267" s="2567"/>
      <c r="CP267" s="2567"/>
      <c r="CQ267" s="2567"/>
      <c r="CR267" s="2567"/>
      <c r="CS267" s="2567"/>
      <c r="CT267" s="2567"/>
      <c r="CU267" s="2567"/>
      <c r="CV267" s="2567"/>
      <c r="CW267" s="2567"/>
      <c r="CX267" s="2567"/>
      <c r="CY267" s="2567"/>
      <c r="CZ267" s="2567"/>
      <c r="DA267" s="2567"/>
      <c r="DB267" s="2567"/>
      <c r="DC267" s="2567"/>
      <c r="DD267" s="2567"/>
      <c r="DE267" s="2567"/>
      <c r="DF267" s="1349"/>
      <c r="DG267" s="1349"/>
      <c r="DH267" s="1349"/>
      <c r="DI267" s="1349"/>
      <c r="DJ267" s="1349"/>
      <c r="DK267" s="1349"/>
      <c r="DL267" s="1349"/>
      <c r="DM267" s="1349"/>
      <c r="DN267" s="1349"/>
      <c r="DO267" s="1349"/>
      <c r="DP267" s="1349"/>
      <c r="DQ267" s="1349"/>
      <c r="DR267" s="1349"/>
      <c r="DS267" s="1349"/>
      <c r="DT267" s="1349"/>
      <c r="DU267" s="1349"/>
      <c r="DV267" s="1349"/>
      <c r="DW267" s="1349"/>
      <c r="DX267" s="1349"/>
      <c r="DY267" s="1349"/>
      <c r="DZ267" s="1349"/>
      <c r="EA267" s="1349"/>
      <c r="EB267" s="1349"/>
      <c r="EC267" s="1349"/>
      <c r="ED267" s="1349"/>
      <c r="EE267" s="1349"/>
      <c r="EF267" s="1349"/>
      <c r="EG267" s="1349"/>
      <c r="EH267" s="1349"/>
      <c r="EI267" s="1349"/>
      <c r="EJ267" s="1349"/>
      <c r="EK267" s="1349"/>
      <c r="EL267" s="1349"/>
      <c r="EM267" s="1349"/>
      <c r="EN267" s="1349"/>
      <c r="EO267" s="1349"/>
      <c r="EP267" s="1349"/>
      <c r="EQ267" s="1349"/>
      <c r="ER267" s="1349"/>
      <c r="ES267" s="1349"/>
      <c r="ET267" s="1349"/>
      <c r="EU267" s="1349"/>
      <c r="EV267" s="1349"/>
      <c r="EW267" s="1349"/>
      <c r="EX267" s="1349"/>
      <c r="EY267" s="1349"/>
      <c r="EZ267" s="1349"/>
      <c r="FA267" s="1349"/>
      <c r="FB267" s="1349"/>
      <c r="FC267" s="1349"/>
      <c r="FD267" s="1349"/>
      <c r="FE267" s="1349"/>
      <c r="FF267" s="1349"/>
      <c r="FG267" s="1349"/>
      <c r="FH267" s="1349"/>
      <c r="FI267" s="1349"/>
      <c r="FJ267" s="1349"/>
      <c r="FK267" s="1349"/>
      <c r="FL267" s="1349"/>
      <c r="FM267" s="1349"/>
      <c r="FN267" s="1349"/>
      <c r="FO267" s="1349"/>
      <c r="FP267" s="1349"/>
      <c r="FQ267" s="1349"/>
      <c r="FR267" s="1349"/>
      <c r="FS267" s="1349"/>
      <c r="FT267" s="1349"/>
      <c r="FU267" s="1349"/>
      <c r="FV267" s="1349"/>
      <c r="FW267" s="1349"/>
      <c r="FX267" s="1349"/>
      <c r="FY267" s="1349"/>
      <c r="FZ267" s="1349"/>
      <c r="GA267" s="1349"/>
      <c r="GB267" s="1349"/>
      <c r="GC267" s="1349"/>
      <c r="GD267" s="1349"/>
      <c r="GE267" s="1349"/>
      <c r="GF267" s="1349"/>
      <c r="GG267" s="1349"/>
      <c r="GH267" s="1349"/>
      <c r="GI267" s="1349"/>
      <c r="GJ267" s="1349"/>
    </row>
    <row r="268" spans="1:192" ht="6.75" customHeight="1">
      <c r="A268" s="2564"/>
      <c r="B268" s="2564"/>
      <c r="C268" s="2564"/>
      <c r="D268" s="2564"/>
      <c r="E268" s="2564"/>
      <c r="F268" s="2564"/>
      <c r="G268" s="2564"/>
      <c r="H268" s="2566"/>
      <c r="I268" s="2564"/>
      <c r="J268" s="2564"/>
      <c r="K268" s="2564"/>
      <c r="L268" s="2564"/>
      <c r="M268" s="2564"/>
      <c r="N268" s="2564"/>
      <c r="O268" s="2564"/>
      <c r="P268" s="2564"/>
      <c r="Q268" s="2564"/>
      <c r="R268" s="2566"/>
      <c r="S268" s="2566"/>
      <c r="T268" s="2566"/>
      <c r="U268" s="2570"/>
      <c r="V268" s="2564"/>
      <c r="W268" s="3105"/>
      <c r="X268" s="3105"/>
      <c r="Y268" s="3105"/>
      <c r="Z268" s="3105"/>
      <c r="AA268" s="3105"/>
      <c r="AB268" s="3105"/>
      <c r="AC268" s="3105"/>
      <c r="AD268" s="3105"/>
      <c r="AE268" s="3105"/>
      <c r="AF268" s="3105"/>
      <c r="AG268" s="3105"/>
      <c r="AH268" s="3105"/>
      <c r="AI268" s="3105"/>
      <c r="AJ268" s="2564"/>
      <c r="AK268" s="2570"/>
      <c r="AL268" s="2566"/>
      <c r="AM268" s="2564"/>
      <c r="AN268" s="2567"/>
      <c r="AO268" s="2567"/>
      <c r="AP268" s="2567"/>
      <c r="AQ268" s="2567"/>
      <c r="AR268" s="2567"/>
      <c r="AS268" s="2567"/>
      <c r="AT268" s="2567"/>
      <c r="AU268" s="2567"/>
      <c r="AV268" s="2567"/>
      <c r="AW268" s="2567"/>
      <c r="AX268" s="2567"/>
      <c r="AY268" s="2567"/>
      <c r="AZ268" s="2567"/>
      <c r="BA268" s="2567"/>
      <c r="BB268" s="2567"/>
      <c r="BC268" s="2567"/>
      <c r="BD268" s="2567"/>
      <c r="BE268" s="2567"/>
      <c r="BF268" s="2567"/>
      <c r="BG268" s="2567"/>
      <c r="BH268" s="2567"/>
      <c r="BI268" s="2567"/>
      <c r="BJ268" s="2567"/>
      <c r="BK268" s="2567"/>
      <c r="BL268" s="2567"/>
      <c r="BM268" s="2567"/>
      <c r="BN268" s="2567"/>
      <c r="BO268" s="2567"/>
      <c r="BP268" s="2567"/>
      <c r="BQ268" s="2567"/>
      <c r="BR268" s="2567"/>
      <c r="BS268" s="2567"/>
      <c r="BT268" s="2567"/>
      <c r="BU268" s="2567"/>
      <c r="BV268" s="2567"/>
      <c r="BW268" s="2567"/>
      <c r="BX268" s="2567"/>
      <c r="BY268" s="2567"/>
      <c r="BZ268" s="2567"/>
      <c r="CA268" s="2567"/>
      <c r="CB268" s="2567"/>
      <c r="CC268" s="2567"/>
      <c r="CD268" s="2567"/>
      <c r="CE268" s="2567"/>
      <c r="CF268" s="2567"/>
      <c r="CG268" s="2567"/>
      <c r="CH268" s="2567"/>
      <c r="CI268" s="2567"/>
      <c r="CJ268" s="2567"/>
      <c r="CK268" s="2567"/>
      <c r="CL268" s="2567"/>
      <c r="CM268" s="2567"/>
      <c r="CN268" s="2567"/>
      <c r="CO268" s="2567"/>
      <c r="CP268" s="2567"/>
      <c r="CQ268" s="2567"/>
      <c r="CR268" s="2567"/>
      <c r="CS268" s="2567"/>
      <c r="CT268" s="2567"/>
      <c r="CU268" s="2567"/>
      <c r="CV268" s="2567"/>
      <c r="CW268" s="2567"/>
      <c r="CX268" s="2567"/>
      <c r="CY268" s="2567"/>
      <c r="CZ268" s="2567"/>
      <c r="DA268" s="2567"/>
      <c r="DB268" s="2567"/>
      <c r="DC268" s="2567"/>
      <c r="DD268" s="2567"/>
      <c r="DE268" s="2567"/>
    </row>
    <row r="269" spans="1:192" ht="6.75" customHeight="1">
      <c r="A269" s="2564"/>
      <c r="B269" s="2564"/>
      <c r="C269" s="2564"/>
      <c r="D269" s="2564"/>
      <c r="E269" s="2564"/>
      <c r="F269" s="2564"/>
      <c r="G269" s="2564"/>
      <c r="H269" s="2566"/>
      <c r="I269" s="2564"/>
      <c r="J269" s="2564"/>
      <c r="K269" s="2564"/>
      <c r="L269" s="2564"/>
      <c r="M269" s="2564"/>
      <c r="N269" s="2564"/>
      <c r="O269" s="2564"/>
      <c r="P269" s="2564"/>
      <c r="Q269" s="2564"/>
      <c r="R269" s="2566"/>
      <c r="S269" s="2566"/>
      <c r="T269" s="2566"/>
      <c r="U269" s="2570"/>
      <c r="V269" s="2564"/>
      <c r="W269" s="3134" t="s">
        <v>213</v>
      </c>
      <c r="X269" s="3134"/>
      <c r="Y269" s="3134"/>
      <c r="Z269" s="3134"/>
      <c r="AA269" s="3134"/>
      <c r="AB269" s="3134"/>
      <c r="AC269" s="3134"/>
      <c r="AD269" s="3134"/>
      <c r="AE269" s="3134"/>
      <c r="AF269" s="3134"/>
      <c r="AG269" s="3134"/>
      <c r="AH269" s="3134"/>
      <c r="AI269" s="3134"/>
      <c r="AJ269" s="2564"/>
      <c r="AK269" s="2570"/>
      <c r="AL269" s="2566"/>
      <c r="AM269" s="2564"/>
      <c r="AN269" s="3104" t="s">
        <v>214</v>
      </c>
      <c r="AO269" s="3104"/>
      <c r="AP269" s="3104"/>
      <c r="AQ269" s="3104"/>
      <c r="AR269" s="3104"/>
      <c r="AS269" s="3104"/>
      <c r="AT269" s="3104"/>
      <c r="AU269" s="3104"/>
      <c r="AV269" s="3104"/>
      <c r="AW269" s="3104"/>
      <c r="AX269" s="3104"/>
      <c r="AY269" s="3104"/>
      <c r="AZ269" s="3104"/>
      <c r="BA269" s="3104"/>
      <c r="BB269" s="3104"/>
      <c r="BC269" s="3104"/>
      <c r="BD269" s="3104"/>
      <c r="BE269" s="3104"/>
      <c r="BF269" s="3104"/>
      <c r="BG269" s="3104"/>
      <c r="BH269" s="3104"/>
      <c r="BI269" s="3104"/>
      <c r="BJ269" s="2567"/>
      <c r="BK269" s="2567"/>
      <c r="BL269" s="2567"/>
      <c r="BM269" s="2567"/>
      <c r="BN269" s="2567"/>
      <c r="BO269" s="2567"/>
      <c r="BP269" s="2567"/>
      <c r="BQ269" s="2567"/>
      <c r="BR269" s="2567"/>
      <c r="BS269" s="2567"/>
      <c r="BT269" s="2567"/>
      <c r="BU269" s="2567"/>
      <c r="BV269" s="2567"/>
      <c r="BW269" s="2567"/>
      <c r="BX269" s="2567"/>
      <c r="BY269" s="2567"/>
      <c r="BZ269" s="2567"/>
      <c r="CA269" s="2567"/>
      <c r="CB269" s="2567"/>
      <c r="CC269" s="2567"/>
      <c r="CD269" s="2567"/>
      <c r="CE269" s="2567"/>
      <c r="CF269" s="2567"/>
      <c r="CG269" s="2567"/>
      <c r="CH269" s="2567"/>
      <c r="CI269" s="2567"/>
      <c r="CJ269" s="2567"/>
      <c r="CK269" s="2567"/>
      <c r="CL269" s="2567"/>
      <c r="CM269" s="2567"/>
      <c r="CN269" s="2567"/>
      <c r="CO269" s="2567"/>
      <c r="CP269" s="2567"/>
      <c r="CQ269" s="2567"/>
      <c r="CR269" s="2567"/>
      <c r="CS269" s="2567"/>
      <c r="CT269" s="2567"/>
      <c r="CU269" s="2567"/>
      <c r="CV269" s="2567"/>
      <c r="CW269" s="2567"/>
      <c r="CX269" s="2567"/>
      <c r="CY269" s="2567"/>
      <c r="CZ269" s="2567"/>
      <c r="DA269" s="2567"/>
      <c r="DB269" s="2567"/>
      <c r="DC269" s="2567"/>
      <c r="DD269" s="2567"/>
      <c r="DE269" s="2567"/>
      <c r="DF269" s="1349"/>
      <c r="DG269" s="1349"/>
      <c r="DH269" s="1349"/>
      <c r="DI269" s="1349"/>
      <c r="DJ269" s="1349"/>
      <c r="DK269" s="1349"/>
      <c r="DL269" s="1349"/>
      <c r="DM269" s="1349"/>
      <c r="DN269" s="1349"/>
      <c r="DO269" s="1349"/>
      <c r="DP269" s="1349"/>
      <c r="DQ269" s="1349"/>
      <c r="DR269" s="1349"/>
      <c r="DS269" s="1349"/>
      <c r="DT269" s="1349"/>
      <c r="DU269" s="1349"/>
      <c r="DV269" s="1349"/>
      <c r="DW269" s="1349"/>
      <c r="DX269" s="1349"/>
      <c r="DY269" s="1349"/>
      <c r="DZ269" s="1349"/>
      <c r="EA269" s="1349"/>
      <c r="EB269" s="1349"/>
      <c r="EC269" s="1349"/>
      <c r="ED269" s="1349"/>
      <c r="EE269" s="1349"/>
      <c r="EF269" s="1349"/>
      <c r="EG269" s="1349"/>
      <c r="EH269" s="1349"/>
      <c r="EI269" s="1349"/>
      <c r="EJ269" s="1349"/>
      <c r="EK269" s="1349"/>
      <c r="EL269" s="1349"/>
      <c r="EM269" s="1349"/>
      <c r="EN269" s="1349"/>
      <c r="EO269" s="1349"/>
      <c r="EP269" s="1349"/>
      <c r="EQ269" s="1349"/>
      <c r="ER269" s="1349"/>
      <c r="ES269" s="1349"/>
      <c r="ET269" s="1349"/>
      <c r="EU269" s="1349"/>
      <c r="EV269" s="1349"/>
      <c r="EW269" s="1349"/>
      <c r="EX269" s="1349"/>
      <c r="EY269" s="1349"/>
      <c r="EZ269" s="1349"/>
      <c r="FA269" s="1349"/>
      <c r="FB269" s="1349"/>
      <c r="FC269" s="1349"/>
      <c r="FD269" s="1349"/>
      <c r="FE269" s="1349"/>
      <c r="FF269" s="1349"/>
      <c r="FG269" s="1349"/>
      <c r="FH269" s="1349"/>
      <c r="FI269" s="1349"/>
      <c r="FJ269" s="1349"/>
      <c r="FK269" s="1349"/>
      <c r="FL269" s="1349"/>
      <c r="FM269" s="1349"/>
      <c r="FN269" s="1349"/>
      <c r="FO269" s="1349"/>
      <c r="FP269" s="1349"/>
      <c r="FQ269" s="1349"/>
      <c r="FR269" s="1349"/>
      <c r="FS269" s="1349"/>
      <c r="FT269" s="1349"/>
      <c r="FU269" s="1349"/>
      <c r="FV269" s="1349"/>
      <c r="FW269" s="1349"/>
      <c r="FX269" s="1349"/>
      <c r="FY269" s="1349"/>
      <c r="FZ269" s="1349"/>
      <c r="GA269" s="1349"/>
      <c r="GB269" s="1349"/>
      <c r="GC269" s="1349"/>
      <c r="GD269" s="1349"/>
      <c r="GE269" s="1349"/>
      <c r="GF269" s="1349"/>
      <c r="GG269" s="1349"/>
      <c r="GH269" s="1349"/>
      <c r="GI269" s="1349"/>
      <c r="GJ269" s="1349"/>
    </row>
    <row r="270" spans="1:192" ht="6.75" customHeight="1">
      <c r="A270" s="2564"/>
      <c r="B270" s="2564"/>
      <c r="C270" s="2564"/>
      <c r="D270" s="2564"/>
      <c r="E270" s="2564"/>
      <c r="F270" s="2564"/>
      <c r="G270" s="2564"/>
      <c r="H270" s="2566"/>
      <c r="I270" s="2564"/>
      <c r="J270" s="2564"/>
      <c r="K270" s="2564"/>
      <c r="L270" s="2564"/>
      <c r="M270" s="2564"/>
      <c r="N270" s="2564"/>
      <c r="O270" s="2564"/>
      <c r="P270" s="2564"/>
      <c r="Q270" s="2564"/>
      <c r="R270" s="2566"/>
      <c r="S270" s="2566"/>
      <c r="T270" s="2566"/>
      <c r="U270" s="2570"/>
      <c r="V270" s="2564"/>
      <c r="W270" s="3134"/>
      <c r="X270" s="3134"/>
      <c r="Y270" s="3134"/>
      <c r="Z270" s="3134"/>
      <c r="AA270" s="3134"/>
      <c r="AB270" s="3134"/>
      <c r="AC270" s="3134"/>
      <c r="AD270" s="3134"/>
      <c r="AE270" s="3134"/>
      <c r="AF270" s="3134"/>
      <c r="AG270" s="3134"/>
      <c r="AH270" s="3134"/>
      <c r="AI270" s="3134"/>
      <c r="AJ270" s="2564"/>
      <c r="AK270" s="2571"/>
      <c r="AL270" s="2569"/>
      <c r="AM270" s="2564"/>
      <c r="AN270" s="3104"/>
      <c r="AO270" s="3104"/>
      <c r="AP270" s="3104"/>
      <c r="AQ270" s="3104"/>
      <c r="AR270" s="3104"/>
      <c r="AS270" s="3104"/>
      <c r="AT270" s="3104"/>
      <c r="AU270" s="3104"/>
      <c r="AV270" s="3104"/>
      <c r="AW270" s="3104"/>
      <c r="AX270" s="3104"/>
      <c r="AY270" s="3104"/>
      <c r="AZ270" s="3104"/>
      <c r="BA270" s="3104"/>
      <c r="BB270" s="3104"/>
      <c r="BC270" s="3104"/>
      <c r="BD270" s="3104"/>
      <c r="BE270" s="3104"/>
      <c r="BF270" s="3104"/>
      <c r="BG270" s="3104"/>
      <c r="BH270" s="3104"/>
      <c r="BI270" s="3104"/>
      <c r="BJ270" s="2574"/>
      <c r="BK270" s="2574"/>
      <c r="BL270" s="2574"/>
      <c r="BM270" s="2574"/>
      <c r="BN270" s="2574"/>
      <c r="BO270" s="2574"/>
      <c r="BP270" s="2567"/>
      <c r="BQ270" s="2567"/>
      <c r="BR270" s="2567"/>
      <c r="BS270" s="2567"/>
      <c r="BT270" s="2567"/>
      <c r="BU270" s="2567"/>
      <c r="BV270" s="2567"/>
      <c r="BW270" s="2567"/>
      <c r="BX270" s="2567"/>
      <c r="BY270" s="2567"/>
      <c r="BZ270" s="2567"/>
      <c r="CA270" s="2567"/>
      <c r="CB270" s="2567"/>
      <c r="CC270" s="2567"/>
      <c r="CD270" s="2567"/>
      <c r="CE270" s="2567"/>
      <c r="CF270" s="2567"/>
      <c r="CG270" s="2567"/>
      <c r="CH270" s="2567"/>
      <c r="CI270" s="2567"/>
      <c r="CJ270" s="2567"/>
      <c r="CK270" s="2567"/>
      <c r="CL270" s="2567"/>
      <c r="CM270" s="2567"/>
      <c r="CN270" s="2567"/>
      <c r="CO270" s="2567"/>
      <c r="CP270" s="2567"/>
      <c r="CQ270" s="2567"/>
      <c r="CR270" s="2567"/>
      <c r="CS270" s="2567"/>
      <c r="CT270" s="2567"/>
      <c r="CU270" s="2567"/>
      <c r="CV270" s="2567"/>
      <c r="CW270" s="2567"/>
      <c r="CX270" s="2567"/>
      <c r="CY270" s="2567"/>
      <c r="CZ270" s="2567"/>
      <c r="DA270" s="2567"/>
      <c r="DB270" s="2567"/>
      <c r="DC270" s="2567"/>
      <c r="DD270" s="2567"/>
      <c r="DE270" s="2567"/>
      <c r="DF270" s="1349"/>
      <c r="DG270" s="1349"/>
      <c r="DH270" s="1349"/>
      <c r="DI270" s="1349"/>
      <c r="DJ270" s="1349"/>
      <c r="DK270" s="1349"/>
      <c r="DL270" s="1349"/>
      <c r="DM270" s="1349"/>
      <c r="DN270" s="1349"/>
      <c r="DO270" s="1349"/>
      <c r="DP270" s="1349"/>
      <c r="DQ270" s="1349"/>
      <c r="DR270" s="1349"/>
      <c r="DS270" s="1349"/>
      <c r="DT270" s="1349"/>
      <c r="DU270" s="1349"/>
      <c r="DV270" s="1349"/>
      <c r="DW270" s="1349"/>
      <c r="DX270" s="1349"/>
      <c r="DY270" s="1349"/>
      <c r="DZ270" s="1349"/>
      <c r="EA270" s="1349"/>
      <c r="EB270" s="1349"/>
      <c r="EC270" s="1349"/>
      <c r="ED270" s="1349"/>
      <c r="EE270" s="1349"/>
      <c r="EF270" s="1349"/>
      <c r="EG270" s="1349"/>
      <c r="EH270" s="1349"/>
      <c r="EI270" s="1349"/>
      <c r="EJ270" s="1349"/>
      <c r="EK270" s="1349"/>
      <c r="EL270" s="1349"/>
      <c r="EM270" s="1349"/>
      <c r="EN270" s="1349"/>
      <c r="EO270" s="1349"/>
      <c r="EP270" s="1349"/>
      <c r="EQ270" s="1349"/>
      <c r="ER270" s="1349"/>
      <c r="ES270" s="1349"/>
      <c r="ET270" s="1349"/>
      <c r="EU270" s="1349"/>
      <c r="EV270" s="1349"/>
      <c r="EW270" s="1349"/>
      <c r="EX270" s="1349"/>
      <c r="EY270" s="1349"/>
      <c r="EZ270" s="1349"/>
      <c r="FA270" s="1349"/>
      <c r="FB270" s="1349"/>
      <c r="FC270" s="1349"/>
      <c r="FD270" s="1349"/>
      <c r="FE270" s="1349"/>
      <c r="FF270" s="1349"/>
      <c r="FG270" s="1349"/>
      <c r="FH270" s="1349"/>
      <c r="FI270" s="1349"/>
      <c r="FJ270" s="1349"/>
      <c r="FK270" s="1349"/>
      <c r="FL270" s="1349"/>
      <c r="FM270" s="1349"/>
      <c r="FN270" s="1349"/>
      <c r="FO270" s="1349"/>
      <c r="FP270" s="1349"/>
      <c r="FQ270" s="1349"/>
      <c r="FR270" s="1349"/>
      <c r="FS270" s="1349"/>
      <c r="FT270" s="1349"/>
      <c r="FU270" s="1349"/>
      <c r="FV270" s="1349"/>
      <c r="FW270" s="1349"/>
      <c r="FX270" s="1349"/>
      <c r="FY270" s="1349"/>
      <c r="FZ270" s="1349"/>
      <c r="GA270" s="1349"/>
      <c r="GB270" s="1349"/>
      <c r="GC270" s="1349"/>
      <c r="GD270" s="1349"/>
      <c r="GE270" s="1349"/>
      <c r="GF270" s="1349"/>
      <c r="GG270" s="1349"/>
      <c r="GH270" s="1349"/>
      <c r="GI270" s="1349"/>
      <c r="GJ270" s="1349"/>
    </row>
    <row r="271" spans="1:192" ht="6.75" customHeight="1">
      <c r="A271" s="2564"/>
      <c r="B271" s="2564"/>
      <c r="C271" s="2564"/>
      <c r="D271" s="2564"/>
      <c r="E271" s="2564"/>
      <c r="F271" s="2564"/>
      <c r="G271" s="2564"/>
      <c r="H271" s="2566"/>
      <c r="I271" s="2564"/>
      <c r="J271" s="2564"/>
      <c r="K271" s="2564"/>
      <c r="L271" s="2564"/>
      <c r="M271" s="2564"/>
      <c r="N271" s="2564"/>
      <c r="O271" s="2564"/>
      <c r="P271" s="2564"/>
      <c r="Q271" s="2564"/>
      <c r="R271" s="2566"/>
      <c r="S271" s="2566"/>
      <c r="T271" s="2566"/>
      <c r="U271" s="2570"/>
      <c r="V271" s="2564"/>
      <c r="W271" s="2599"/>
      <c r="X271" s="2599"/>
      <c r="Y271" s="2599"/>
      <c r="Z271" s="2599"/>
      <c r="AA271" s="2599"/>
      <c r="AB271" s="2599"/>
      <c r="AC271" s="2599"/>
      <c r="AD271" s="2599"/>
      <c r="AE271" s="2599"/>
      <c r="AF271" s="2599"/>
      <c r="AG271" s="2599"/>
      <c r="AH271" s="2599"/>
      <c r="AI271" s="2599"/>
      <c r="AJ271" s="2564"/>
      <c r="AK271" s="2570"/>
      <c r="AL271" s="2566"/>
      <c r="AM271" s="2564"/>
      <c r="AN271" s="2567"/>
      <c r="AO271" s="2567"/>
      <c r="AP271" s="2567"/>
      <c r="AQ271" s="2567"/>
      <c r="AR271" s="2567"/>
      <c r="AS271" s="2567"/>
      <c r="AT271" s="2567"/>
      <c r="AU271" s="2567"/>
      <c r="AV271" s="2567"/>
      <c r="AW271" s="2567"/>
      <c r="AX271" s="2567"/>
      <c r="AY271" s="2567"/>
      <c r="AZ271" s="2567"/>
      <c r="BA271" s="2567"/>
      <c r="BB271" s="2567"/>
      <c r="BC271" s="2567"/>
      <c r="BD271" s="2567"/>
      <c r="BE271" s="2567"/>
      <c r="BF271" s="2567"/>
      <c r="BG271" s="2567"/>
      <c r="BH271" s="2567"/>
      <c r="BI271" s="2567"/>
      <c r="BJ271" s="2567"/>
      <c r="BK271" s="2567"/>
      <c r="BL271" s="2567"/>
      <c r="BM271" s="2567"/>
      <c r="BN271" s="2567"/>
      <c r="BO271" s="2567"/>
      <c r="BP271" s="2567"/>
      <c r="BQ271" s="2567"/>
      <c r="BR271" s="2567"/>
      <c r="BS271" s="2567"/>
      <c r="BT271" s="2567"/>
      <c r="BU271" s="2567"/>
      <c r="BV271" s="2567"/>
      <c r="BW271" s="2567"/>
      <c r="BX271" s="2567"/>
      <c r="BY271" s="2567"/>
      <c r="BZ271" s="2567"/>
      <c r="CA271" s="2567"/>
      <c r="CB271" s="2567"/>
      <c r="CC271" s="2567"/>
      <c r="CD271" s="2567"/>
      <c r="CE271" s="2567"/>
      <c r="CF271" s="2567"/>
      <c r="CG271" s="2567"/>
      <c r="CH271" s="2567"/>
      <c r="CI271" s="2567"/>
      <c r="CJ271" s="2567"/>
      <c r="CK271" s="2567"/>
      <c r="CL271" s="2567"/>
      <c r="CM271" s="2567"/>
      <c r="CN271" s="2567"/>
      <c r="CO271" s="2567"/>
      <c r="CP271" s="2567"/>
      <c r="CQ271" s="2567"/>
      <c r="CR271" s="2567"/>
      <c r="CS271" s="2567"/>
      <c r="CT271" s="2567"/>
      <c r="CU271" s="2567"/>
      <c r="CV271" s="2567"/>
      <c r="CW271" s="2567"/>
      <c r="CX271" s="2567"/>
      <c r="CY271" s="2567"/>
      <c r="CZ271" s="2567"/>
      <c r="DA271" s="2567"/>
      <c r="DB271" s="2567"/>
      <c r="DC271" s="2567"/>
      <c r="DD271" s="2567"/>
      <c r="DE271" s="2567"/>
    </row>
    <row r="272" spans="1:192" ht="6.75" customHeight="1">
      <c r="A272" s="2564"/>
      <c r="B272" s="2564"/>
      <c r="C272" s="2564"/>
      <c r="D272" s="2564"/>
      <c r="E272" s="2564"/>
      <c r="F272" s="2564"/>
      <c r="G272" s="2564"/>
      <c r="H272" s="2566"/>
      <c r="I272" s="2564"/>
      <c r="J272" s="2564"/>
      <c r="K272" s="2564"/>
      <c r="L272" s="2564"/>
      <c r="M272" s="2564"/>
      <c r="N272" s="2564"/>
      <c r="O272" s="2564"/>
      <c r="P272" s="2564"/>
      <c r="Q272" s="2564"/>
      <c r="R272" s="2566"/>
      <c r="S272" s="2566"/>
      <c r="T272" s="2566"/>
      <c r="U272" s="2570"/>
      <c r="V272" s="2564"/>
      <c r="W272" s="3111" t="s">
        <v>210</v>
      </c>
      <c r="X272" s="3111"/>
      <c r="Y272" s="3111"/>
      <c r="Z272" s="3111"/>
      <c r="AA272" s="3111"/>
      <c r="AB272" s="3111"/>
      <c r="AC272" s="3111"/>
      <c r="AD272" s="3111"/>
      <c r="AE272" s="3111"/>
      <c r="AF272" s="3111"/>
      <c r="AG272" s="2564"/>
      <c r="AH272" s="2564"/>
      <c r="AI272" s="2564"/>
      <c r="AJ272" s="2564"/>
      <c r="AK272" s="2570"/>
      <c r="AL272" s="2566"/>
      <c r="AM272" s="2564"/>
      <c r="AN272" s="3104" t="s">
        <v>55</v>
      </c>
      <c r="AO272" s="3104"/>
      <c r="AP272" s="3104"/>
      <c r="AQ272" s="3104"/>
      <c r="AR272" s="3104"/>
      <c r="AS272" s="3104"/>
      <c r="AT272" s="3104"/>
      <c r="AU272" s="3104"/>
      <c r="AV272" s="3104"/>
      <c r="AW272" s="3104"/>
      <c r="AX272" s="3104"/>
      <c r="AY272" s="2567"/>
      <c r="AZ272" s="2567"/>
      <c r="BA272" s="2567"/>
      <c r="BB272" s="2567"/>
      <c r="BC272" s="2567"/>
      <c r="BD272" s="3103" t="s">
        <v>212</v>
      </c>
      <c r="BE272" s="3109"/>
      <c r="BF272" s="3109"/>
      <c r="BG272" s="3109"/>
      <c r="BH272" s="3109"/>
      <c r="BI272" s="3109"/>
      <c r="BJ272" s="3109"/>
      <c r="BK272" s="3109"/>
      <c r="BL272" s="3109"/>
      <c r="BM272" s="3109"/>
      <c r="BN272" s="3109"/>
      <c r="BO272" s="3109"/>
      <c r="BP272" s="3109"/>
      <c r="BQ272" s="3109"/>
      <c r="BR272" s="3109"/>
      <c r="BS272" s="3109"/>
      <c r="BT272" s="3109"/>
      <c r="BU272" s="3109"/>
      <c r="BV272" s="3109"/>
      <c r="BW272" s="3109"/>
      <c r="BX272" s="3109"/>
      <c r="BY272" s="3109"/>
      <c r="BZ272" s="3109"/>
      <c r="CA272" s="3109"/>
      <c r="CB272" s="3109"/>
      <c r="CC272" s="3109"/>
      <c r="CD272" s="3109"/>
      <c r="CE272" s="3109"/>
      <c r="CF272" s="3109"/>
      <c r="CG272" s="3109"/>
      <c r="CH272" s="3109"/>
      <c r="CI272" s="3109"/>
      <c r="CJ272" s="3109"/>
      <c r="CK272" s="3109"/>
      <c r="CL272" s="3109"/>
      <c r="CM272" s="3109"/>
      <c r="CN272" s="3109"/>
      <c r="CO272" s="3109"/>
      <c r="CP272" s="3109"/>
      <c r="CQ272" s="3109"/>
      <c r="CR272" s="3109"/>
      <c r="CS272" s="3109"/>
      <c r="CT272" s="3109"/>
      <c r="CU272" s="3109"/>
      <c r="CV272" s="3109"/>
      <c r="CW272" s="3109"/>
      <c r="CX272" s="3109"/>
      <c r="CY272" s="3109"/>
      <c r="CZ272" s="3109"/>
      <c r="DA272" s="3109"/>
      <c r="DB272" s="3109"/>
      <c r="DC272" s="3109"/>
      <c r="DD272" s="3109"/>
      <c r="DE272" s="2567"/>
      <c r="DF272" s="1349"/>
      <c r="DG272" s="1349"/>
      <c r="DH272" s="1349"/>
      <c r="DI272" s="1349"/>
      <c r="DJ272" s="1349"/>
      <c r="DK272" s="1349"/>
      <c r="DL272" s="1349"/>
      <c r="DM272" s="1349"/>
      <c r="DN272" s="1349"/>
      <c r="DO272" s="1349"/>
      <c r="DP272" s="1349"/>
      <c r="DQ272" s="1349"/>
      <c r="DR272" s="1349"/>
      <c r="DS272" s="1349"/>
      <c r="DT272" s="1349"/>
      <c r="DU272" s="1349"/>
      <c r="DV272" s="1349"/>
      <c r="DW272" s="1349"/>
      <c r="DX272" s="1349"/>
      <c r="DY272" s="1349"/>
      <c r="DZ272" s="1349"/>
      <c r="EA272" s="1349"/>
      <c r="EB272" s="1349"/>
      <c r="EC272" s="1349"/>
      <c r="ED272" s="1349"/>
      <c r="EE272" s="1349"/>
      <c r="EF272" s="1349"/>
      <c r="EG272" s="1349"/>
      <c r="EH272" s="1349"/>
      <c r="EI272" s="1349"/>
      <c r="EJ272" s="1349"/>
      <c r="EK272" s="1349"/>
      <c r="EL272" s="1349"/>
      <c r="EM272" s="1349"/>
      <c r="EN272" s="1349"/>
      <c r="EO272" s="1349"/>
      <c r="EP272" s="1349"/>
      <c r="EQ272" s="1349"/>
      <c r="ER272" s="1349"/>
      <c r="ES272" s="1349"/>
      <c r="ET272" s="1349"/>
      <c r="EU272" s="1349"/>
      <c r="EV272" s="1349"/>
      <c r="EW272" s="1349"/>
      <c r="EX272" s="1349"/>
      <c r="EY272" s="1349"/>
      <c r="EZ272" s="1349"/>
      <c r="FA272" s="1349"/>
      <c r="FB272" s="1349"/>
      <c r="FC272" s="1349"/>
      <c r="FD272" s="1349"/>
      <c r="FE272" s="1349"/>
      <c r="FF272" s="1349"/>
      <c r="FG272" s="1349"/>
      <c r="FH272" s="1349"/>
      <c r="FI272" s="1349"/>
      <c r="FJ272" s="1349"/>
      <c r="FK272" s="1349"/>
      <c r="FL272" s="1349"/>
      <c r="FM272" s="1349"/>
      <c r="FN272" s="1349"/>
      <c r="FO272" s="1349"/>
      <c r="FP272" s="1349"/>
      <c r="FQ272" s="1349"/>
      <c r="FR272" s="1349"/>
      <c r="FS272" s="1349"/>
      <c r="FT272" s="1349"/>
      <c r="FU272" s="1349"/>
      <c r="FV272" s="1349"/>
      <c r="FW272" s="1349"/>
      <c r="FX272" s="1349"/>
      <c r="FY272" s="1349"/>
      <c r="FZ272" s="1349"/>
      <c r="GA272" s="1349"/>
      <c r="GB272" s="1349"/>
      <c r="GC272" s="1349"/>
      <c r="GD272" s="1349"/>
      <c r="GE272" s="1349"/>
      <c r="GF272" s="1349"/>
      <c r="GG272" s="1349"/>
      <c r="GH272" s="1349"/>
    </row>
    <row r="273" spans="1:198" ht="6.75" customHeight="1">
      <c r="A273" s="2564"/>
      <c r="B273" s="2564"/>
      <c r="C273" s="2564"/>
      <c r="D273" s="2564"/>
      <c r="E273" s="2564"/>
      <c r="F273" s="2592"/>
      <c r="G273" s="2567"/>
      <c r="H273" s="2567"/>
      <c r="I273" s="2567"/>
      <c r="J273" s="2567"/>
      <c r="K273" s="2567"/>
      <c r="L273" s="2567"/>
      <c r="M273" s="2567"/>
      <c r="N273" s="2567"/>
      <c r="O273" s="2567"/>
      <c r="P273" s="2564"/>
      <c r="Q273" s="2564"/>
      <c r="R273" s="2566"/>
      <c r="S273" s="2566"/>
      <c r="T273" s="2566"/>
      <c r="U273" s="2621"/>
      <c r="V273" s="2564"/>
      <c r="W273" s="3111"/>
      <c r="X273" s="3111"/>
      <c r="Y273" s="3111"/>
      <c r="Z273" s="3111"/>
      <c r="AA273" s="3111"/>
      <c r="AB273" s="3111"/>
      <c r="AC273" s="3111"/>
      <c r="AD273" s="3111"/>
      <c r="AE273" s="3111"/>
      <c r="AF273" s="3111"/>
      <c r="AG273" s="2564"/>
      <c r="AH273" s="2564"/>
      <c r="AI273" s="2564"/>
      <c r="AJ273" s="2564"/>
      <c r="AK273" s="2571"/>
      <c r="AL273" s="2569"/>
      <c r="AM273" s="2564"/>
      <c r="AN273" s="3104"/>
      <c r="AO273" s="3104"/>
      <c r="AP273" s="3104"/>
      <c r="AQ273" s="3104"/>
      <c r="AR273" s="3104"/>
      <c r="AS273" s="3104"/>
      <c r="AT273" s="3104"/>
      <c r="AU273" s="3104"/>
      <c r="AV273" s="3104"/>
      <c r="AW273" s="3104"/>
      <c r="AX273" s="3104"/>
      <c r="AY273" s="2567"/>
      <c r="AZ273" s="2573"/>
      <c r="BA273" s="2573"/>
      <c r="BB273" s="2573"/>
      <c r="BC273" s="2564"/>
      <c r="BD273" s="3109"/>
      <c r="BE273" s="3109"/>
      <c r="BF273" s="3109"/>
      <c r="BG273" s="3109"/>
      <c r="BH273" s="3109"/>
      <c r="BI273" s="3109"/>
      <c r="BJ273" s="3109"/>
      <c r="BK273" s="3109"/>
      <c r="BL273" s="3109"/>
      <c r="BM273" s="3109"/>
      <c r="BN273" s="3109"/>
      <c r="BO273" s="3109"/>
      <c r="BP273" s="3109"/>
      <c r="BQ273" s="3109"/>
      <c r="BR273" s="3109"/>
      <c r="BS273" s="3109"/>
      <c r="BT273" s="3109"/>
      <c r="BU273" s="3109"/>
      <c r="BV273" s="3109"/>
      <c r="BW273" s="3109"/>
      <c r="BX273" s="3109"/>
      <c r="BY273" s="3109"/>
      <c r="BZ273" s="3109"/>
      <c r="CA273" s="3109"/>
      <c r="CB273" s="3109"/>
      <c r="CC273" s="3109"/>
      <c r="CD273" s="3109"/>
      <c r="CE273" s="3109"/>
      <c r="CF273" s="3109"/>
      <c r="CG273" s="3109"/>
      <c r="CH273" s="3109"/>
      <c r="CI273" s="3109"/>
      <c r="CJ273" s="3109"/>
      <c r="CK273" s="3109"/>
      <c r="CL273" s="3109"/>
      <c r="CM273" s="3109"/>
      <c r="CN273" s="3109"/>
      <c r="CO273" s="3109"/>
      <c r="CP273" s="3109"/>
      <c r="CQ273" s="3109"/>
      <c r="CR273" s="3109"/>
      <c r="CS273" s="3109"/>
      <c r="CT273" s="3109"/>
      <c r="CU273" s="3109"/>
      <c r="CV273" s="3109"/>
      <c r="CW273" s="3109"/>
      <c r="CX273" s="3109"/>
      <c r="CY273" s="3109"/>
      <c r="CZ273" s="3109"/>
      <c r="DA273" s="3109"/>
      <c r="DB273" s="3109"/>
      <c r="DC273" s="3109"/>
      <c r="DD273" s="3109"/>
      <c r="DE273" s="2564"/>
      <c r="DF273" s="1349"/>
      <c r="DG273" s="1349"/>
      <c r="DH273" s="1349"/>
      <c r="DI273" s="1349"/>
      <c r="DJ273" s="1349"/>
      <c r="DK273" s="1349"/>
      <c r="DL273" s="1349"/>
      <c r="DM273" s="1349"/>
      <c r="DN273" s="1349"/>
      <c r="DO273" s="1349"/>
      <c r="DP273" s="1349"/>
      <c r="DQ273" s="1349"/>
      <c r="DR273" s="1349"/>
      <c r="DS273" s="1349"/>
      <c r="DT273" s="1349"/>
      <c r="DU273" s="1349"/>
      <c r="DV273" s="1349"/>
      <c r="DW273" s="1349"/>
      <c r="DX273" s="1349"/>
      <c r="DY273" s="1349"/>
      <c r="DZ273" s="1349"/>
      <c r="EA273" s="1349"/>
      <c r="EB273" s="1349"/>
      <c r="EC273" s="1349"/>
      <c r="ED273" s="1349"/>
      <c r="EE273" s="1349"/>
      <c r="EF273" s="1349"/>
      <c r="EG273" s="1349"/>
      <c r="EH273" s="1349"/>
      <c r="EI273" s="1349"/>
      <c r="EJ273" s="1349"/>
      <c r="EK273" s="1349"/>
      <c r="EL273" s="1349"/>
      <c r="EM273" s="1349"/>
      <c r="EN273" s="1349"/>
      <c r="EO273" s="1349"/>
      <c r="EP273" s="1349"/>
      <c r="EQ273" s="1349"/>
      <c r="ER273" s="1349"/>
      <c r="ES273" s="1349"/>
      <c r="ET273" s="1349"/>
      <c r="EU273" s="1349"/>
      <c r="EV273" s="1349"/>
      <c r="EW273" s="1349"/>
      <c r="EX273" s="1349"/>
      <c r="EY273" s="1349"/>
      <c r="EZ273" s="1349"/>
      <c r="FA273" s="1349"/>
      <c r="FB273" s="1349"/>
      <c r="FC273" s="1349"/>
      <c r="FD273" s="1349"/>
      <c r="FE273" s="1349"/>
      <c r="FF273" s="1349"/>
      <c r="FG273" s="1349"/>
      <c r="FH273" s="1349"/>
      <c r="FI273" s="1349"/>
      <c r="FJ273" s="1349"/>
      <c r="FK273" s="1349"/>
      <c r="FL273" s="1349"/>
      <c r="FM273" s="1349"/>
      <c r="FN273" s="1349"/>
      <c r="FO273" s="1349"/>
      <c r="FP273" s="1349"/>
      <c r="FQ273" s="1349"/>
      <c r="FR273" s="1349"/>
      <c r="FS273" s="1349"/>
      <c r="FT273" s="1349"/>
      <c r="FU273" s="1349"/>
      <c r="FV273" s="1349"/>
      <c r="FW273" s="1349"/>
      <c r="FX273" s="1349"/>
      <c r="FY273" s="1349"/>
      <c r="FZ273" s="1349"/>
      <c r="GA273" s="1349"/>
      <c r="GB273" s="1349"/>
      <c r="GC273" s="1349"/>
      <c r="GD273" s="1349"/>
      <c r="GE273" s="1349"/>
      <c r="GF273" s="1349"/>
      <c r="GG273" s="1349"/>
      <c r="GH273" s="1349"/>
    </row>
    <row r="274" spans="1:198" ht="6.75" customHeight="1">
      <c r="A274" s="2564"/>
      <c r="B274" s="2564"/>
      <c r="C274" s="2564"/>
      <c r="D274" s="2564"/>
      <c r="E274" s="2564"/>
      <c r="F274" s="2567"/>
      <c r="G274" s="2567"/>
      <c r="H274" s="2567"/>
      <c r="I274" s="2567"/>
      <c r="J274" s="2567"/>
      <c r="K274" s="2567"/>
      <c r="L274" s="2567"/>
      <c r="M274" s="2567"/>
      <c r="N274" s="2567"/>
      <c r="O274" s="2567"/>
      <c r="P274" s="2590"/>
      <c r="Q274" s="2590"/>
      <c r="R274" s="2566"/>
      <c r="S274" s="2566"/>
      <c r="T274" s="2566"/>
      <c r="U274" s="2564"/>
      <c r="V274" s="2564"/>
      <c r="W274" s="3111"/>
      <c r="X274" s="3111"/>
      <c r="Y274" s="3111"/>
      <c r="Z274" s="3111"/>
      <c r="AA274" s="3111"/>
      <c r="AB274" s="3111"/>
      <c r="AC274" s="3111"/>
      <c r="AD274" s="3111"/>
      <c r="AE274" s="3111"/>
      <c r="AF274" s="3111"/>
      <c r="AG274" s="2590"/>
      <c r="AH274" s="2590"/>
      <c r="AI274" s="2564"/>
      <c r="AJ274" s="2564"/>
      <c r="AK274" s="2570"/>
      <c r="AL274" s="2566"/>
      <c r="AM274" s="2566"/>
      <c r="AN274" s="2565"/>
      <c r="AO274" s="2565"/>
      <c r="AP274" s="2565"/>
      <c r="AQ274" s="2565"/>
      <c r="AR274" s="2565"/>
      <c r="AS274" s="2565"/>
      <c r="AT274" s="2565"/>
      <c r="AU274" s="2565"/>
      <c r="AV274" s="2565"/>
      <c r="AW274" s="2565"/>
      <c r="AX274" s="2565"/>
      <c r="AY274" s="2565"/>
      <c r="AZ274" s="2595"/>
      <c r="BA274" s="2565"/>
      <c r="BB274" s="2565"/>
      <c r="BC274" s="2567"/>
      <c r="BD274" s="3102" t="s">
        <v>211</v>
      </c>
      <c r="BE274" s="3102"/>
      <c r="BF274" s="3102"/>
      <c r="BG274" s="3102"/>
      <c r="BH274" s="3102"/>
      <c r="BI274" s="3102"/>
      <c r="BJ274" s="3102"/>
      <c r="BK274" s="3102"/>
      <c r="BL274" s="3102"/>
      <c r="BM274" s="3102"/>
      <c r="BN274" s="3102"/>
      <c r="BO274" s="3102"/>
      <c r="BP274" s="3102"/>
      <c r="BQ274" s="3102"/>
      <c r="BR274" s="3102"/>
      <c r="BS274" s="3102"/>
      <c r="BT274" s="3102"/>
      <c r="BU274" s="3102"/>
      <c r="BV274" s="3102"/>
      <c r="BW274" s="3102"/>
      <c r="BX274" s="3102"/>
      <c r="BY274" s="3102"/>
      <c r="BZ274" s="3102"/>
      <c r="CA274" s="3102"/>
      <c r="CB274" s="3102"/>
      <c r="CC274" s="3102"/>
      <c r="CD274" s="3102"/>
      <c r="CE274" s="3102"/>
      <c r="CF274" s="3102"/>
      <c r="CG274" s="3102"/>
      <c r="CH274" s="3102"/>
      <c r="CI274" s="3102"/>
      <c r="CJ274" s="3102"/>
      <c r="CK274" s="3102"/>
      <c r="CL274" s="3102"/>
      <c r="CM274" s="3102"/>
      <c r="CN274" s="3102"/>
      <c r="CO274" s="3102"/>
      <c r="CP274" s="3102"/>
      <c r="CQ274" s="3102"/>
      <c r="CR274" s="3102"/>
      <c r="CS274" s="3102"/>
      <c r="CT274" s="3102"/>
      <c r="CU274" s="3102"/>
      <c r="CV274" s="3102"/>
      <c r="CW274" s="3102"/>
      <c r="CX274" s="3102"/>
      <c r="CY274" s="3102"/>
      <c r="CZ274" s="3102"/>
      <c r="DA274" s="3102"/>
      <c r="DB274" s="3102"/>
      <c r="DC274" s="3102"/>
      <c r="DD274" s="3102"/>
      <c r="DE274" s="2564"/>
      <c r="DF274" s="1349"/>
      <c r="DG274" s="1349"/>
      <c r="DH274" s="1349"/>
      <c r="DI274" s="1349"/>
      <c r="DJ274" s="1349"/>
      <c r="DK274" s="1349"/>
      <c r="DL274" s="1349"/>
      <c r="DM274" s="1349"/>
      <c r="DN274" s="1349"/>
      <c r="DO274" s="1349"/>
      <c r="DP274" s="1349"/>
      <c r="DQ274" s="1349"/>
      <c r="DR274" s="1349"/>
      <c r="DS274" s="1349"/>
      <c r="DT274" s="1349"/>
      <c r="DU274" s="1349"/>
      <c r="DV274" s="1349"/>
      <c r="DW274" s="1349"/>
      <c r="DX274" s="1349"/>
      <c r="DY274" s="1349"/>
      <c r="DZ274" s="1349"/>
      <c r="EA274" s="1349"/>
      <c r="EB274" s="1349"/>
      <c r="EC274" s="1349"/>
      <c r="ED274" s="1349"/>
      <c r="EE274" s="1349"/>
      <c r="EF274" s="1349"/>
      <c r="EG274" s="1349"/>
      <c r="EH274" s="1349"/>
      <c r="EI274" s="1349"/>
      <c r="EJ274" s="1349"/>
      <c r="EK274" s="1349"/>
      <c r="EL274" s="1349"/>
      <c r="EM274" s="1349"/>
      <c r="EN274" s="1349"/>
      <c r="EO274" s="1349"/>
      <c r="EP274" s="1349"/>
      <c r="EQ274" s="1349"/>
      <c r="ER274" s="1349"/>
      <c r="ES274" s="1349"/>
      <c r="ET274" s="1349"/>
    </row>
    <row r="275" spans="1:198" ht="6.75" customHeight="1">
      <c r="A275" s="2564"/>
      <c r="B275" s="2564"/>
      <c r="C275" s="2564"/>
      <c r="D275" s="2564"/>
      <c r="E275" s="2564"/>
      <c r="F275" s="2567"/>
      <c r="G275" s="2567"/>
      <c r="H275" s="2567"/>
      <c r="I275" s="2567"/>
      <c r="J275" s="2567"/>
      <c r="K275" s="2567"/>
      <c r="L275" s="2567"/>
      <c r="M275" s="2567"/>
      <c r="N275" s="2567"/>
      <c r="O275" s="2567"/>
      <c r="P275" s="2590"/>
      <c r="Q275" s="2590"/>
      <c r="R275" s="2566"/>
      <c r="S275" s="2566"/>
      <c r="T275" s="2566"/>
      <c r="U275" s="2566"/>
      <c r="V275" s="2564"/>
      <c r="W275" s="3111"/>
      <c r="X275" s="3111"/>
      <c r="Y275" s="3111"/>
      <c r="Z275" s="3111"/>
      <c r="AA275" s="3111"/>
      <c r="AB275" s="3111"/>
      <c r="AC275" s="3111"/>
      <c r="AD275" s="3111"/>
      <c r="AE275" s="3111"/>
      <c r="AF275" s="3111"/>
      <c r="AG275" s="2671"/>
      <c r="AH275" s="2671"/>
      <c r="AI275" s="2671"/>
      <c r="AJ275" s="2564"/>
      <c r="AK275" s="2570"/>
      <c r="AL275" s="2566"/>
      <c r="AM275" s="2566"/>
      <c r="AN275" s="2595"/>
      <c r="AO275" s="2595"/>
      <c r="AP275" s="2595"/>
      <c r="AQ275" s="2595"/>
      <c r="AR275" s="2595"/>
      <c r="AS275" s="2595"/>
      <c r="AT275" s="2595"/>
      <c r="AU275" s="2595"/>
      <c r="AV275" s="2595"/>
      <c r="AW275" s="2595"/>
      <c r="AX275" s="2595"/>
      <c r="AY275" s="2595"/>
      <c r="AZ275" s="2595"/>
      <c r="BA275" s="2565"/>
      <c r="BB275" s="2565"/>
      <c r="BC275" s="2567"/>
      <c r="BD275" s="3102"/>
      <c r="BE275" s="3102"/>
      <c r="BF275" s="3102"/>
      <c r="BG275" s="3102"/>
      <c r="BH275" s="3102"/>
      <c r="BI275" s="3102"/>
      <c r="BJ275" s="3102"/>
      <c r="BK275" s="3102"/>
      <c r="BL275" s="3102"/>
      <c r="BM275" s="3102"/>
      <c r="BN275" s="3102"/>
      <c r="BO275" s="3102"/>
      <c r="BP275" s="3102"/>
      <c r="BQ275" s="3102"/>
      <c r="BR275" s="3102"/>
      <c r="BS275" s="3102"/>
      <c r="BT275" s="3102"/>
      <c r="BU275" s="3102"/>
      <c r="BV275" s="3102"/>
      <c r="BW275" s="3102"/>
      <c r="BX275" s="3102"/>
      <c r="BY275" s="3102"/>
      <c r="BZ275" s="3102"/>
      <c r="CA275" s="3102"/>
      <c r="CB275" s="3102"/>
      <c r="CC275" s="3102"/>
      <c r="CD275" s="3102"/>
      <c r="CE275" s="3102"/>
      <c r="CF275" s="3102"/>
      <c r="CG275" s="3102"/>
      <c r="CH275" s="3102"/>
      <c r="CI275" s="3102"/>
      <c r="CJ275" s="3102"/>
      <c r="CK275" s="3102"/>
      <c r="CL275" s="3102"/>
      <c r="CM275" s="3102"/>
      <c r="CN275" s="3102"/>
      <c r="CO275" s="3102"/>
      <c r="CP275" s="3102"/>
      <c r="CQ275" s="3102"/>
      <c r="CR275" s="3102"/>
      <c r="CS275" s="3102"/>
      <c r="CT275" s="3102"/>
      <c r="CU275" s="3102"/>
      <c r="CV275" s="3102"/>
      <c r="CW275" s="3102"/>
      <c r="CX275" s="3102"/>
      <c r="CY275" s="3102"/>
      <c r="CZ275" s="3102"/>
      <c r="DA275" s="3102"/>
      <c r="DB275" s="3102"/>
      <c r="DC275" s="3102"/>
      <c r="DD275" s="3102"/>
      <c r="DE275" s="2564"/>
      <c r="DF275" s="1349"/>
      <c r="DG275" s="1349"/>
      <c r="DH275" s="1349"/>
      <c r="DI275" s="1349"/>
      <c r="DJ275" s="1349"/>
      <c r="DK275" s="1349"/>
      <c r="DL275" s="1349"/>
      <c r="DM275" s="1349"/>
      <c r="DN275" s="1349"/>
      <c r="DO275" s="1349"/>
      <c r="DP275" s="1349"/>
      <c r="DQ275" s="1349"/>
      <c r="DR275" s="1349"/>
      <c r="DS275" s="1349"/>
      <c r="DT275" s="1349"/>
      <c r="DU275" s="1349"/>
      <c r="DV275" s="1349"/>
      <c r="DW275" s="1349"/>
      <c r="DX275" s="1349"/>
      <c r="DY275" s="1349"/>
      <c r="DZ275" s="1349"/>
      <c r="EA275" s="1349"/>
      <c r="EB275" s="1349"/>
      <c r="EC275" s="1349"/>
      <c r="ED275" s="1349"/>
      <c r="EE275" s="1349"/>
      <c r="EF275" s="1349"/>
      <c r="EG275" s="1349"/>
      <c r="EH275" s="1349"/>
      <c r="EI275" s="1349"/>
      <c r="EJ275" s="1349"/>
      <c r="EK275" s="1349"/>
      <c r="EL275" s="1349"/>
      <c r="EM275" s="1349"/>
      <c r="EN275" s="1349"/>
      <c r="EO275" s="1349"/>
      <c r="EP275" s="1349"/>
      <c r="EQ275" s="1349"/>
      <c r="ER275" s="1349"/>
      <c r="ES275" s="1349"/>
      <c r="ET275" s="1349"/>
    </row>
    <row r="276" spans="1:198" ht="6.75" customHeight="1">
      <c r="A276" s="2564"/>
      <c r="B276" s="2564"/>
      <c r="C276" s="2564"/>
      <c r="D276" s="2564"/>
      <c r="E276" s="2564"/>
      <c r="F276" s="2567"/>
      <c r="G276" s="2567"/>
      <c r="H276" s="2567"/>
      <c r="I276" s="2567"/>
      <c r="J276" s="2567"/>
      <c r="K276" s="2567"/>
      <c r="L276" s="2567"/>
      <c r="M276" s="2567"/>
      <c r="N276" s="2567"/>
      <c r="O276" s="2567"/>
      <c r="P276" s="2567"/>
      <c r="Q276" s="2567"/>
      <c r="R276" s="2566"/>
      <c r="S276" s="2566"/>
      <c r="T276" s="2566"/>
      <c r="U276" s="2566"/>
      <c r="V276" s="2564"/>
      <c r="W276" s="3111"/>
      <c r="X276" s="3111"/>
      <c r="Y276" s="3111"/>
      <c r="Z276" s="3111"/>
      <c r="AA276" s="3111"/>
      <c r="AB276" s="3111"/>
      <c r="AC276" s="3111"/>
      <c r="AD276" s="3111"/>
      <c r="AE276" s="3111"/>
      <c r="AF276" s="3111"/>
      <c r="AG276" s="2564"/>
      <c r="AH276" s="2564"/>
      <c r="AI276" s="2564"/>
      <c r="AJ276" s="2564"/>
      <c r="AK276" s="2570"/>
      <c r="AL276" s="2566"/>
      <c r="AM276" s="2564"/>
      <c r="AN276" s="2567"/>
      <c r="AO276" s="2567"/>
      <c r="AP276" s="2567"/>
      <c r="AQ276" s="2567"/>
      <c r="AR276" s="2567"/>
      <c r="AS276" s="2567"/>
      <c r="AT276" s="2567"/>
      <c r="AU276" s="2567"/>
      <c r="AV276" s="2567"/>
      <c r="AW276" s="2567"/>
      <c r="AX276" s="2567"/>
      <c r="AY276" s="2567"/>
      <c r="AZ276" s="2567"/>
      <c r="BA276" s="2567"/>
      <c r="BB276" s="2567"/>
      <c r="BC276" s="2567"/>
      <c r="BD276" s="3102" t="s">
        <v>209</v>
      </c>
      <c r="BE276" s="3102"/>
      <c r="BF276" s="3102"/>
      <c r="BG276" s="3102"/>
      <c r="BH276" s="3102"/>
      <c r="BI276" s="3102"/>
      <c r="BJ276" s="3102"/>
      <c r="BK276" s="3102"/>
      <c r="BL276" s="3102"/>
      <c r="BM276" s="3102"/>
      <c r="BN276" s="3102"/>
      <c r="BO276" s="3102"/>
      <c r="BP276" s="3102"/>
      <c r="BQ276" s="3102"/>
      <c r="BR276" s="3102"/>
      <c r="BS276" s="3102"/>
      <c r="BT276" s="3102"/>
      <c r="BU276" s="3102"/>
      <c r="BV276" s="3102"/>
      <c r="BW276" s="3102"/>
      <c r="BX276" s="3102"/>
      <c r="BY276" s="3102"/>
      <c r="BZ276" s="3102"/>
      <c r="CA276" s="3102"/>
      <c r="CB276" s="3102"/>
      <c r="CC276" s="3102"/>
      <c r="CD276" s="3102"/>
      <c r="CE276" s="3102"/>
      <c r="CF276" s="3102"/>
      <c r="CG276" s="3102"/>
      <c r="CH276" s="3102"/>
      <c r="CI276" s="3102"/>
      <c r="CJ276" s="3102"/>
      <c r="CK276" s="3102"/>
      <c r="CL276" s="3102"/>
      <c r="CM276" s="3102"/>
      <c r="CN276" s="3102"/>
      <c r="CO276" s="3102"/>
      <c r="CP276" s="3102"/>
      <c r="CQ276" s="3102"/>
      <c r="CR276" s="3102"/>
      <c r="CS276" s="3102"/>
      <c r="CT276" s="3102"/>
      <c r="CU276" s="3102"/>
      <c r="CV276" s="3102"/>
      <c r="CW276" s="3102"/>
      <c r="CX276" s="3102"/>
      <c r="CY276" s="3102"/>
      <c r="CZ276" s="3102"/>
      <c r="DA276" s="3102"/>
      <c r="DB276" s="3102"/>
      <c r="DC276" s="3102"/>
      <c r="DD276" s="3102"/>
      <c r="DE276" s="2567"/>
      <c r="DF276" s="1349"/>
      <c r="DG276" s="1349"/>
      <c r="DH276" s="1349"/>
      <c r="DI276" s="1349"/>
      <c r="DJ276" s="1349"/>
      <c r="DK276" s="1349"/>
      <c r="DL276" s="1349"/>
      <c r="DM276" s="1349"/>
      <c r="DN276" s="1349"/>
      <c r="DO276" s="1349"/>
      <c r="DP276" s="1349"/>
      <c r="DQ276" s="1349"/>
      <c r="DR276" s="1349"/>
      <c r="DS276" s="1349"/>
      <c r="DT276" s="1349"/>
      <c r="DU276" s="1349"/>
      <c r="DV276" s="1349"/>
      <c r="DW276" s="1349"/>
      <c r="DX276" s="1349"/>
      <c r="DY276" s="1349"/>
      <c r="DZ276" s="1349"/>
      <c r="EA276" s="1349"/>
      <c r="EB276" s="1349"/>
      <c r="EC276" s="1349"/>
      <c r="ED276" s="1349"/>
      <c r="EE276" s="1349"/>
      <c r="EF276" s="1349"/>
      <c r="EG276" s="1349"/>
      <c r="EH276" s="1349"/>
      <c r="EI276" s="1349"/>
      <c r="EJ276" s="1349"/>
      <c r="EK276" s="1349"/>
      <c r="EL276" s="1349"/>
      <c r="EM276" s="1349"/>
      <c r="EN276" s="1349"/>
      <c r="EO276" s="1349"/>
      <c r="EP276" s="1349"/>
      <c r="EQ276" s="1349"/>
      <c r="ER276" s="1349"/>
      <c r="ES276" s="1349"/>
      <c r="ET276" s="1349"/>
    </row>
    <row r="277" spans="1:198" ht="6.75" customHeight="1">
      <c r="A277" s="2564"/>
      <c r="B277" s="2564"/>
      <c r="C277" s="2564"/>
      <c r="D277" s="2564"/>
      <c r="E277" s="2564"/>
      <c r="F277" s="2564"/>
      <c r="G277" s="2564"/>
      <c r="H277" s="2566"/>
      <c r="I277" s="2564"/>
      <c r="J277" s="2564"/>
      <c r="K277" s="2564"/>
      <c r="L277" s="2564"/>
      <c r="M277" s="2564"/>
      <c r="N277" s="2564"/>
      <c r="O277" s="2564"/>
      <c r="P277" s="2564"/>
      <c r="Q277" s="2564"/>
      <c r="R277" s="2566"/>
      <c r="S277" s="2566"/>
      <c r="T277" s="2566"/>
      <c r="U277" s="2566"/>
      <c r="V277" s="2564"/>
      <c r="W277" s="3133" t="s">
        <v>338</v>
      </c>
      <c r="X277" s="3133"/>
      <c r="Y277" s="3133"/>
      <c r="Z277" s="3133"/>
      <c r="AA277" s="3133"/>
      <c r="AB277" s="3133"/>
      <c r="AC277" s="3133"/>
      <c r="AD277" s="3133"/>
      <c r="AE277" s="3133"/>
      <c r="AF277" s="3133"/>
      <c r="AG277" s="3133"/>
      <c r="AH277" s="3133"/>
      <c r="AI277" s="3133"/>
      <c r="AJ277" s="2564"/>
      <c r="AK277" s="2570"/>
      <c r="AL277" s="2566"/>
      <c r="AM277" s="2564"/>
      <c r="AN277" s="2567"/>
      <c r="AO277" s="2567"/>
      <c r="AP277" s="2567"/>
      <c r="AQ277" s="2567"/>
      <c r="AR277" s="2567"/>
      <c r="AS277" s="2567"/>
      <c r="AT277" s="2567"/>
      <c r="AU277" s="2567"/>
      <c r="AV277" s="2567"/>
      <c r="AW277" s="2567"/>
      <c r="AX277" s="2567"/>
      <c r="AY277" s="2567"/>
      <c r="AZ277" s="2567"/>
      <c r="BA277" s="2567"/>
      <c r="BB277" s="2567"/>
      <c r="BC277" s="2567"/>
      <c r="BD277" s="3102"/>
      <c r="BE277" s="3102"/>
      <c r="BF277" s="3102"/>
      <c r="BG277" s="3102"/>
      <c r="BH277" s="3102"/>
      <c r="BI277" s="3102"/>
      <c r="BJ277" s="3102"/>
      <c r="BK277" s="3102"/>
      <c r="BL277" s="3102"/>
      <c r="BM277" s="3102"/>
      <c r="BN277" s="3102"/>
      <c r="BO277" s="3102"/>
      <c r="BP277" s="3102"/>
      <c r="BQ277" s="3102"/>
      <c r="BR277" s="3102"/>
      <c r="BS277" s="3102"/>
      <c r="BT277" s="3102"/>
      <c r="BU277" s="3102"/>
      <c r="BV277" s="3102"/>
      <c r="BW277" s="3102"/>
      <c r="BX277" s="3102"/>
      <c r="BY277" s="3102"/>
      <c r="BZ277" s="3102"/>
      <c r="CA277" s="3102"/>
      <c r="CB277" s="3102"/>
      <c r="CC277" s="3102"/>
      <c r="CD277" s="3102"/>
      <c r="CE277" s="3102"/>
      <c r="CF277" s="3102"/>
      <c r="CG277" s="3102"/>
      <c r="CH277" s="3102"/>
      <c r="CI277" s="3102"/>
      <c r="CJ277" s="3102"/>
      <c r="CK277" s="3102"/>
      <c r="CL277" s="3102"/>
      <c r="CM277" s="3102"/>
      <c r="CN277" s="3102"/>
      <c r="CO277" s="3102"/>
      <c r="CP277" s="3102"/>
      <c r="CQ277" s="3102"/>
      <c r="CR277" s="3102"/>
      <c r="CS277" s="3102"/>
      <c r="CT277" s="3102"/>
      <c r="CU277" s="3102"/>
      <c r="CV277" s="3102"/>
      <c r="CW277" s="3102"/>
      <c r="CX277" s="3102"/>
      <c r="CY277" s="3102"/>
      <c r="CZ277" s="3102"/>
      <c r="DA277" s="3102"/>
      <c r="DB277" s="3102"/>
      <c r="DC277" s="3102"/>
      <c r="DD277" s="3102"/>
      <c r="DE277" s="2567"/>
      <c r="DF277" s="1349"/>
      <c r="DG277" s="1349"/>
      <c r="DH277" s="1349"/>
      <c r="DI277" s="1349"/>
      <c r="DJ277" s="1349"/>
      <c r="DK277" s="1349"/>
      <c r="DL277" s="1349"/>
      <c r="DM277" s="1349"/>
      <c r="DN277" s="1349"/>
      <c r="DO277" s="1349"/>
      <c r="DP277" s="1349"/>
      <c r="DQ277" s="1349"/>
      <c r="DR277" s="1349"/>
      <c r="DS277" s="1349"/>
      <c r="DT277" s="1349"/>
      <c r="DU277" s="1349"/>
      <c r="DV277" s="1349"/>
      <c r="DW277" s="1349"/>
      <c r="DX277" s="1349"/>
      <c r="DY277" s="1349"/>
      <c r="DZ277" s="1349"/>
      <c r="EA277" s="1349"/>
      <c r="EB277" s="1349"/>
      <c r="EC277" s="1349"/>
      <c r="ED277" s="1349"/>
      <c r="EE277" s="1349"/>
      <c r="EF277" s="1349"/>
      <c r="EG277" s="1349"/>
      <c r="EH277" s="1349"/>
      <c r="EI277" s="1349"/>
      <c r="EJ277" s="1349"/>
      <c r="EK277" s="1349"/>
      <c r="EL277" s="1349"/>
      <c r="EM277" s="1349"/>
      <c r="EN277" s="1349"/>
      <c r="EO277" s="1349"/>
      <c r="EP277" s="1349"/>
      <c r="EQ277" s="1349"/>
      <c r="ER277" s="1349"/>
      <c r="ES277" s="1349"/>
      <c r="ET277" s="1349"/>
    </row>
    <row r="278" spans="1:198" ht="6.75" customHeight="1">
      <c r="A278" s="2564"/>
      <c r="B278" s="2564"/>
      <c r="C278" s="2564"/>
      <c r="D278" s="2564"/>
      <c r="E278" s="2564"/>
      <c r="F278" s="2564"/>
      <c r="G278" s="2564"/>
      <c r="H278" s="2566"/>
      <c r="I278" s="2564"/>
      <c r="J278" s="2564"/>
      <c r="K278" s="2564"/>
      <c r="L278" s="2564"/>
      <c r="M278" s="2564"/>
      <c r="N278" s="2564"/>
      <c r="O278" s="2564"/>
      <c r="P278" s="2564"/>
      <c r="Q278" s="2564"/>
      <c r="R278" s="2566"/>
      <c r="S278" s="2566"/>
      <c r="T278" s="2566"/>
      <c r="U278" s="2566"/>
      <c r="V278" s="2564"/>
      <c r="W278" s="3133"/>
      <c r="X278" s="3133"/>
      <c r="Y278" s="3133"/>
      <c r="Z278" s="3133"/>
      <c r="AA278" s="3133"/>
      <c r="AB278" s="3133"/>
      <c r="AC278" s="3133"/>
      <c r="AD278" s="3133"/>
      <c r="AE278" s="3133"/>
      <c r="AF278" s="3133"/>
      <c r="AG278" s="3133"/>
      <c r="AH278" s="3133"/>
      <c r="AI278" s="3133"/>
      <c r="AJ278" s="2564"/>
      <c r="AK278" s="2570"/>
      <c r="AL278" s="2566"/>
      <c r="AM278" s="2564"/>
      <c r="AN278" s="2567"/>
      <c r="AO278" s="2567"/>
      <c r="AP278" s="2567"/>
      <c r="AQ278" s="2567"/>
      <c r="AR278" s="2567"/>
      <c r="AS278" s="2567"/>
      <c r="AT278" s="2567"/>
      <c r="AU278" s="2567"/>
      <c r="AV278" s="2567"/>
      <c r="AW278" s="2567"/>
      <c r="AX278" s="2567"/>
      <c r="AY278" s="2567"/>
      <c r="AZ278" s="2567"/>
      <c r="BA278" s="2567"/>
      <c r="BB278" s="2567"/>
      <c r="BC278" s="2567"/>
      <c r="BD278" s="3102" t="s">
        <v>8380</v>
      </c>
      <c r="BE278" s="3102"/>
      <c r="BF278" s="3102"/>
      <c r="BG278" s="3102"/>
      <c r="BH278" s="3102"/>
      <c r="BI278" s="3102"/>
      <c r="BJ278" s="3102"/>
      <c r="BK278" s="3102"/>
      <c r="BL278" s="3102"/>
      <c r="BM278" s="3102"/>
      <c r="BN278" s="3102"/>
      <c r="BO278" s="3102"/>
      <c r="BP278" s="3102"/>
      <c r="BQ278" s="3102"/>
      <c r="BR278" s="3102"/>
      <c r="BS278" s="3102"/>
      <c r="BT278" s="3102"/>
      <c r="BU278" s="3102"/>
      <c r="BV278" s="3102"/>
      <c r="BW278" s="3102"/>
      <c r="BX278" s="3102"/>
      <c r="BY278" s="3102"/>
      <c r="BZ278" s="3102"/>
      <c r="CA278" s="3102"/>
      <c r="CB278" s="3102"/>
      <c r="CC278" s="3102"/>
      <c r="CD278" s="3102"/>
      <c r="CE278" s="3102"/>
      <c r="CF278" s="3102"/>
      <c r="CG278" s="3102"/>
      <c r="CH278" s="3102"/>
      <c r="CI278" s="3102"/>
      <c r="CJ278" s="3102"/>
      <c r="CK278" s="3102"/>
      <c r="CL278" s="3102"/>
      <c r="CM278" s="3102"/>
      <c r="CN278" s="3102"/>
      <c r="CO278" s="3102"/>
      <c r="CP278" s="3102"/>
      <c r="CQ278" s="3102"/>
      <c r="CR278" s="3102"/>
      <c r="CS278" s="3102"/>
      <c r="CT278" s="3102"/>
      <c r="CU278" s="3102"/>
      <c r="CV278" s="3102"/>
      <c r="CW278" s="3102"/>
      <c r="CX278" s="3102"/>
      <c r="CY278" s="3102"/>
      <c r="CZ278" s="3102"/>
      <c r="DA278" s="3102"/>
      <c r="DB278" s="3102"/>
      <c r="DC278" s="3102"/>
      <c r="DD278" s="3102"/>
      <c r="DE278" s="3102"/>
      <c r="DF278" s="1349"/>
      <c r="DG278" s="1349"/>
      <c r="DH278" s="1349"/>
      <c r="DI278" s="1349"/>
      <c r="DJ278" s="1349"/>
      <c r="DK278" s="1349"/>
      <c r="DL278" s="1349"/>
      <c r="DM278" s="1349"/>
      <c r="DN278" s="1349"/>
      <c r="DO278" s="1349"/>
      <c r="DP278" s="1349"/>
      <c r="DQ278" s="1349"/>
      <c r="DR278" s="1349"/>
      <c r="DS278" s="1349"/>
      <c r="DT278" s="1349"/>
      <c r="DU278" s="1349"/>
      <c r="DV278" s="1349"/>
      <c r="DW278" s="1349"/>
      <c r="DX278" s="1349"/>
      <c r="DY278" s="1349"/>
      <c r="DZ278" s="1349"/>
      <c r="EA278" s="1349"/>
      <c r="EB278" s="1349"/>
      <c r="EC278" s="1349"/>
      <c r="ED278" s="1349"/>
      <c r="EE278" s="1349"/>
      <c r="EF278" s="1349"/>
      <c r="EG278" s="1349"/>
      <c r="EH278" s="1349"/>
      <c r="EI278" s="1349"/>
      <c r="EJ278" s="1349"/>
      <c r="EK278" s="1349"/>
      <c r="EL278" s="1349"/>
      <c r="EM278" s="1349"/>
      <c r="EN278" s="1349"/>
      <c r="EO278" s="1349"/>
      <c r="EP278" s="1349"/>
      <c r="EQ278" s="1349"/>
      <c r="ER278" s="1349"/>
      <c r="ES278" s="1349"/>
      <c r="ET278" s="1349"/>
    </row>
    <row r="279" spans="1:198" ht="6.75" customHeight="1">
      <c r="A279" s="2564"/>
      <c r="B279" s="2564"/>
      <c r="C279" s="2564"/>
      <c r="D279" s="2564"/>
      <c r="E279" s="2564"/>
      <c r="F279" s="2564"/>
      <c r="G279" s="2564"/>
      <c r="H279" s="2566"/>
      <c r="I279" s="2564"/>
      <c r="J279" s="2564"/>
      <c r="K279" s="2564"/>
      <c r="L279" s="2564"/>
      <c r="M279" s="2564"/>
      <c r="N279" s="2564"/>
      <c r="O279" s="2564"/>
      <c r="P279" s="2564"/>
      <c r="Q279" s="2564"/>
      <c r="R279" s="2566"/>
      <c r="S279" s="2566"/>
      <c r="T279" s="2566"/>
      <c r="U279" s="2566"/>
      <c r="V279" s="2564"/>
      <c r="W279" s="2673"/>
      <c r="X279" s="2672"/>
      <c r="Y279" s="2672"/>
      <c r="Z279" s="2672"/>
      <c r="AA279" s="2672"/>
      <c r="AB279" s="2672"/>
      <c r="AC279" s="2672"/>
      <c r="AD279" s="2672"/>
      <c r="AE279" s="2672"/>
      <c r="AF279" s="2672"/>
      <c r="AG279" s="2672"/>
      <c r="AH279" s="2672"/>
      <c r="AI279" s="2672"/>
      <c r="AJ279" s="2564"/>
      <c r="AK279" s="2570"/>
      <c r="AL279" s="2566"/>
      <c r="AM279" s="2564"/>
      <c r="AN279" s="2567"/>
      <c r="AO279" s="2567"/>
      <c r="AP279" s="2567"/>
      <c r="AQ279" s="2567"/>
      <c r="AR279" s="2567"/>
      <c r="AS279" s="2567"/>
      <c r="AT279" s="2567"/>
      <c r="AU279" s="2567"/>
      <c r="AV279" s="2567"/>
      <c r="AW279" s="2567"/>
      <c r="AX279" s="2567"/>
      <c r="AY279" s="2567"/>
      <c r="AZ279" s="2567"/>
      <c r="BA279" s="2567"/>
      <c r="BB279" s="2567"/>
      <c r="BC279" s="2567"/>
      <c r="BD279" s="3102"/>
      <c r="BE279" s="3102"/>
      <c r="BF279" s="3102"/>
      <c r="BG279" s="3102"/>
      <c r="BH279" s="3102"/>
      <c r="BI279" s="3102"/>
      <c r="BJ279" s="3102"/>
      <c r="BK279" s="3102"/>
      <c r="BL279" s="3102"/>
      <c r="BM279" s="3102"/>
      <c r="BN279" s="3102"/>
      <c r="BO279" s="3102"/>
      <c r="BP279" s="3102"/>
      <c r="BQ279" s="3102"/>
      <c r="BR279" s="3102"/>
      <c r="BS279" s="3102"/>
      <c r="BT279" s="3102"/>
      <c r="BU279" s="3102"/>
      <c r="BV279" s="3102"/>
      <c r="BW279" s="3102"/>
      <c r="BX279" s="3102"/>
      <c r="BY279" s="3102"/>
      <c r="BZ279" s="3102"/>
      <c r="CA279" s="3102"/>
      <c r="CB279" s="3102"/>
      <c r="CC279" s="3102"/>
      <c r="CD279" s="3102"/>
      <c r="CE279" s="3102"/>
      <c r="CF279" s="3102"/>
      <c r="CG279" s="3102"/>
      <c r="CH279" s="3102"/>
      <c r="CI279" s="3102"/>
      <c r="CJ279" s="3102"/>
      <c r="CK279" s="3102"/>
      <c r="CL279" s="3102"/>
      <c r="CM279" s="3102"/>
      <c r="CN279" s="3102"/>
      <c r="CO279" s="3102"/>
      <c r="CP279" s="3102"/>
      <c r="CQ279" s="3102"/>
      <c r="CR279" s="3102"/>
      <c r="CS279" s="3102"/>
      <c r="CT279" s="3102"/>
      <c r="CU279" s="3102"/>
      <c r="CV279" s="3102"/>
      <c r="CW279" s="3102"/>
      <c r="CX279" s="3102"/>
      <c r="CY279" s="3102"/>
      <c r="CZ279" s="3102"/>
      <c r="DA279" s="3102"/>
      <c r="DB279" s="3102"/>
      <c r="DC279" s="3102"/>
      <c r="DD279" s="3102"/>
      <c r="DE279" s="3102"/>
      <c r="DF279" s="1349"/>
      <c r="DG279" s="1349"/>
      <c r="DH279" s="1349"/>
      <c r="DI279" s="1349"/>
      <c r="DJ279" s="1349"/>
      <c r="DK279" s="1349"/>
      <c r="DL279" s="1349"/>
      <c r="DM279" s="1349"/>
      <c r="DN279" s="1349"/>
      <c r="DO279" s="1349"/>
      <c r="DP279" s="1349"/>
      <c r="DQ279" s="1349"/>
      <c r="DR279" s="1349"/>
      <c r="DS279" s="1349"/>
      <c r="DT279" s="1349"/>
      <c r="DU279" s="1349"/>
      <c r="DV279" s="1349"/>
      <c r="DW279" s="1349"/>
      <c r="DX279" s="1349"/>
      <c r="DY279" s="1349"/>
      <c r="DZ279" s="1349"/>
      <c r="EA279" s="1349"/>
      <c r="EB279" s="1349"/>
      <c r="EC279" s="1349"/>
      <c r="ED279" s="1349"/>
      <c r="EE279" s="1349"/>
      <c r="EF279" s="1349"/>
      <c r="EG279" s="1349"/>
      <c r="EH279" s="1349"/>
      <c r="EI279" s="1349"/>
      <c r="EJ279" s="1349"/>
      <c r="EK279" s="1349"/>
      <c r="EL279" s="1349"/>
      <c r="EM279" s="1349"/>
      <c r="EN279" s="1349"/>
      <c r="EO279" s="1349"/>
      <c r="EP279" s="1349"/>
      <c r="EQ279" s="1349"/>
      <c r="ER279" s="1349"/>
      <c r="ES279" s="1349"/>
      <c r="ET279" s="1349"/>
    </row>
    <row r="280" spans="1:198" ht="6.75" customHeight="1">
      <c r="A280" s="2564"/>
      <c r="B280" s="2564"/>
      <c r="C280" s="2564"/>
      <c r="D280" s="2564"/>
      <c r="E280" s="2564"/>
      <c r="F280" s="2564"/>
      <c r="G280" s="2564"/>
      <c r="H280" s="2566"/>
      <c r="I280" s="2564"/>
      <c r="J280" s="2564"/>
      <c r="K280" s="2564"/>
      <c r="L280" s="2564"/>
      <c r="M280" s="2564"/>
      <c r="N280" s="2564"/>
      <c r="O280" s="2564"/>
      <c r="P280" s="2564"/>
      <c r="Q280" s="2564"/>
      <c r="R280" s="2566"/>
      <c r="S280" s="2566"/>
      <c r="T280" s="2566"/>
      <c r="U280" s="2566"/>
      <c r="V280" s="2564"/>
      <c r="W280" s="2672"/>
      <c r="X280" s="2672"/>
      <c r="Y280" s="2672"/>
      <c r="Z280" s="2672"/>
      <c r="AA280" s="2672"/>
      <c r="AB280" s="2672"/>
      <c r="AC280" s="2672"/>
      <c r="AD280" s="2672"/>
      <c r="AE280" s="2672"/>
      <c r="AF280" s="2672"/>
      <c r="AG280" s="2672"/>
      <c r="AH280" s="2672"/>
      <c r="AI280" s="2672"/>
      <c r="AJ280" s="2564"/>
      <c r="AK280" s="2570"/>
      <c r="AL280" s="2566"/>
      <c r="AM280" s="2564"/>
      <c r="AN280" s="2567"/>
      <c r="AO280" s="2567"/>
      <c r="AP280" s="2567"/>
      <c r="AQ280" s="2567"/>
      <c r="AR280" s="2567"/>
      <c r="AS280" s="2567"/>
      <c r="AT280" s="2567"/>
      <c r="AU280" s="2567"/>
      <c r="AV280" s="2567"/>
      <c r="AW280" s="2567"/>
      <c r="AX280" s="2567"/>
      <c r="AY280" s="2567"/>
      <c r="AZ280" s="2567"/>
      <c r="BA280" s="2567"/>
      <c r="BB280" s="2567"/>
      <c r="BC280" s="2567"/>
      <c r="BD280" s="3104" t="s">
        <v>8381</v>
      </c>
      <c r="BE280" s="3104"/>
      <c r="BF280" s="3104"/>
      <c r="BG280" s="3104"/>
      <c r="BH280" s="3104"/>
      <c r="BI280" s="3104"/>
      <c r="BJ280" s="3104"/>
      <c r="BK280" s="3104"/>
      <c r="BL280" s="3104"/>
      <c r="BM280" s="3104"/>
      <c r="BN280" s="3104"/>
      <c r="BO280" s="3104"/>
      <c r="BP280" s="3104"/>
      <c r="BQ280" s="3104"/>
      <c r="BR280" s="3104"/>
      <c r="BS280" s="3104"/>
      <c r="BT280" s="3104"/>
      <c r="BU280" s="3104"/>
      <c r="BV280" s="3104"/>
      <c r="BW280" s="3104"/>
      <c r="BX280" s="3104"/>
      <c r="BY280" s="3104"/>
      <c r="BZ280" s="3104"/>
      <c r="CA280" s="3104"/>
      <c r="CB280" s="3104"/>
      <c r="CC280" s="3104"/>
      <c r="CD280" s="3104"/>
      <c r="CE280" s="3104"/>
      <c r="CF280" s="3104"/>
      <c r="CG280" s="3104"/>
      <c r="CH280" s="3104"/>
      <c r="CI280" s="3104"/>
      <c r="CJ280" s="3104"/>
      <c r="CK280" s="3104"/>
      <c r="CL280" s="3104"/>
      <c r="CM280" s="3104"/>
      <c r="CN280" s="3104"/>
      <c r="CO280" s="3104"/>
      <c r="CP280" s="3104"/>
      <c r="CQ280" s="3104"/>
      <c r="CR280" s="3104"/>
      <c r="CS280" s="3104"/>
      <c r="CT280" s="3104"/>
      <c r="CU280" s="3104"/>
      <c r="CV280" s="3104"/>
      <c r="CW280" s="3104"/>
      <c r="CX280" s="3104"/>
      <c r="CY280" s="3104"/>
      <c r="CZ280" s="3104"/>
      <c r="DA280" s="3104"/>
      <c r="DB280" s="3104"/>
      <c r="DC280" s="3104"/>
      <c r="DD280" s="3104"/>
      <c r="DE280" s="3104"/>
      <c r="DF280" s="1349"/>
      <c r="DG280" s="1349"/>
      <c r="DH280" s="1349"/>
      <c r="DI280" s="1349"/>
      <c r="DJ280" s="1349"/>
      <c r="DK280" s="1349"/>
      <c r="DL280" s="1349"/>
      <c r="DM280" s="1349"/>
      <c r="DN280" s="1349"/>
      <c r="DO280" s="1349"/>
      <c r="DP280" s="1349"/>
      <c r="DQ280" s="1349"/>
      <c r="DR280" s="1349"/>
      <c r="DS280" s="1349"/>
      <c r="DT280" s="1349"/>
      <c r="DU280" s="1349"/>
      <c r="DV280" s="1349"/>
      <c r="DW280" s="1349"/>
      <c r="DX280" s="1349"/>
      <c r="DY280" s="1349"/>
      <c r="DZ280" s="1349"/>
      <c r="EA280" s="1349"/>
      <c r="EB280" s="1349"/>
      <c r="EC280" s="1349"/>
      <c r="ED280" s="1349"/>
      <c r="EE280" s="1349"/>
      <c r="EF280" s="1349"/>
      <c r="EG280" s="1349"/>
      <c r="EH280" s="1349"/>
      <c r="EI280" s="1349"/>
      <c r="EJ280" s="1349"/>
      <c r="EK280" s="1349"/>
      <c r="EL280" s="1349"/>
      <c r="EM280" s="1349"/>
      <c r="EN280" s="1349"/>
      <c r="EO280" s="1349"/>
      <c r="EP280" s="1349"/>
      <c r="EQ280" s="1349"/>
      <c r="ER280" s="1349"/>
      <c r="ES280" s="1349"/>
      <c r="ET280" s="1349"/>
      <c r="EU280" s="1349"/>
      <c r="EV280" s="1349"/>
      <c r="EW280" s="1349"/>
      <c r="EX280" s="1349"/>
      <c r="EY280" s="1349"/>
      <c r="EZ280" s="1349"/>
      <c r="FA280" s="1349"/>
      <c r="FB280" s="1349"/>
      <c r="FC280" s="1349"/>
      <c r="FD280" s="1349"/>
      <c r="FE280" s="1349"/>
      <c r="FF280" s="1349"/>
      <c r="FG280" s="1349"/>
      <c r="FH280" s="1349"/>
      <c r="FI280" s="1349"/>
      <c r="FJ280" s="1349"/>
      <c r="FK280" s="1349"/>
      <c r="FL280" s="1349"/>
      <c r="FM280" s="1349"/>
      <c r="FN280" s="1349"/>
      <c r="FO280" s="1349"/>
      <c r="FP280" s="1349"/>
      <c r="FQ280" s="1349"/>
      <c r="FR280" s="1349"/>
      <c r="FS280" s="1349"/>
      <c r="FT280" s="1349"/>
      <c r="FU280" s="1349"/>
      <c r="FV280" s="1349"/>
      <c r="FW280" s="1349"/>
      <c r="FX280" s="1349"/>
      <c r="FY280" s="1349"/>
      <c r="FZ280" s="1349"/>
      <c r="GA280" s="1349"/>
      <c r="GB280" s="1349"/>
      <c r="GC280" s="1349"/>
      <c r="GD280" s="1349"/>
      <c r="GE280" s="1349"/>
      <c r="GF280" s="1349"/>
      <c r="GG280" s="1349"/>
      <c r="GH280" s="1349"/>
      <c r="GI280" s="1349"/>
      <c r="GJ280" s="1349"/>
      <c r="GK280" s="1349"/>
      <c r="GL280" s="1349"/>
      <c r="GM280" s="1349"/>
      <c r="GN280" s="1349"/>
      <c r="GO280" s="1349"/>
      <c r="GP280" s="1349"/>
    </row>
    <row r="281" spans="1:198" ht="6.75" customHeight="1">
      <c r="A281" s="2564"/>
      <c r="B281" s="2564"/>
      <c r="C281" s="2564"/>
      <c r="D281" s="2564"/>
      <c r="E281" s="2564"/>
      <c r="F281" s="2564"/>
      <c r="G281" s="2564"/>
      <c r="H281" s="2566"/>
      <c r="I281" s="2564"/>
      <c r="J281" s="2564"/>
      <c r="K281" s="2564"/>
      <c r="L281" s="2564"/>
      <c r="M281" s="2564"/>
      <c r="N281" s="2564"/>
      <c r="O281" s="2564"/>
      <c r="P281" s="2564"/>
      <c r="Q281" s="2564"/>
      <c r="R281" s="2566"/>
      <c r="S281" s="2566"/>
      <c r="T281" s="2566"/>
      <c r="U281" s="2566"/>
      <c r="V281" s="2564"/>
      <c r="W281" s="2564"/>
      <c r="X281" s="2564"/>
      <c r="Y281" s="2564"/>
      <c r="Z281" s="2564"/>
      <c r="AA281" s="2564"/>
      <c r="AB281" s="2564"/>
      <c r="AC281" s="2564"/>
      <c r="AD281" s="2564"/>
      <c r="AE281" s="2564"/>
      <c r="AF281" s="2564"/>
      <c r="AG281" s="2564"/>
      <c r="AH281" s="2564"/>
      <c r="AI281" s="2564"/>
      <c r="AJ281" s="2564"/>
      <c r="AK281" s="2570"/>
      <c r="AL281" s="2566"/>
      <c r="AM281" s="2564"/>
      <c r="AN281" s="2567"/>
      <c r="AO281" s="2567"/>
      <c r="AP281" s="2567"/>
      <c r="AQ281" s="2567"/>
      <c r="AR281" s="2567"/>
      <c r="AS281" s="2567"/>
      <c r="AT281" s="2567"/>
      <c r="AU281" s="2567"/>
      <c r="AV281" s="2567"/>
      <c r="AW281" s="2567"/>
      <c r="AX281" s="2567"/>
      <c r="AY281" s="2567"/>
      <c r="AZ281" s="2567"/>
      <c r="BA281" s="2567"/>
      <c r="BB281" s="2567"/>
      <c r="BC281" s="2567"/>
      <c r="BD281" s="3104"/>
      <c r="BE281" s="3104"/>
      <c r="BF281" s="3104"/>
      <c r="BG281" s="3104"/>
      <c r="BH281" s="3104"/>
      <c r="BI281" s="3104"/>
      <c r="BJ281" s="3104"/>
      <c r="BK281" s="3104"/>
      <c r="BL281" s="3104"/>
      <c r="BM281" s="3104"/>
      <c r="BN281" s="3104"/>
      <c r="BO281" s="3104"/>
      <c r="BP281" s="3104"/>
      <c r="BQ281" s="3104"/>
      <c r="BR281" s="3104"/>
      <c r="BS281" s="3104"/>
      <c r="BT281" s="3104"/>
      <c r="BU281" s="3104"/>
      <c r="BV281" s="3104"/>
      <c r="BW281" s="3104"/>
      <c r="BX281" s="3104"/>
      <c r="BY281" s="3104"/>
      <c r="BZ281" s="3104"/>
      <c r="CA281" s="3104"/>
      <c r="CB281" s="3104"/>
      <c r="CC281" s="3104"/>
      <c r="CD281" s="3104"/>
      <c r="CE281" s="3104"/>
      <c r="CF281" s="3104"/>
      <c r="CG281" s="3104"/>
      <c r="CH281" s="3104"/>
      <c r="CI281" s="3104"/>
      <c r="CJ281" s="3104"/>
      <c r="CK281" s="3104"/>
      <c r="CL281" s="3104"/>
      <c r="CM281" s="3104"/>
      <c r="CN281" s="3104"/>
      <c r="CO281" s="3104"/>
      <c r="CP281" s="3104"/>
      <c r="CQ281" s="3104"/>
      <c r="CR281" s="3104"/>
      <c r="CS281" s="3104"/>
      <c r="CT281" s="3104"/>
      <c r="CU281" s="3104"/>
      <c r="CV281" s="3104"/>
      <c r="CW281" s="3104"/>
      <c r="CX281" s="3104"/>
      <c r="CY281" s="3104"/>
      <c r="CZ281" s="3104"/>
      <c r="DA281" s="3104"/>
      <c r="DB281" s="3104"/>
      <c r="DC281" s="3104"/>
      <c r="DD281" s="3104"/>
      <c r="DE281" s="3104"/>
      <c r="DF281" s="1349"/>
      <c r="DG281" s="1349"/>
      <c r="DH281" s="1349"/>
      <c r="DI281" s="1349"/>
      <c r="DJ281" s="1349"/>
      <c r="DK281" s="1349"/>
      <c r="DL281" s="1349"/>
      <c r="DM281" s="1349"/>
      <c r="DN281" s="1349"/>
      <c r="DO281" s="1349"/>
      <c r="DP281" s="1349"/>
      <c r="DQ281" s="1349"/>
      <c r="DR281" s="1349"/>
      <c r="DS281" s="1349"/>
      <c r="DT281" s="1349"/>
      <c r="DU281" s="1349"/>
      <c r="DV281" s="1349"/>
      <c r="DW281" s="1349"/>
      <c r="DX281" s="1349"/>
      <c r="DY281" s="1349"/>
      <c r="DZ281" s="1349"/>
      <c r="EA281" s="1349"/>
      <c r="EB281" s="1349"/>
      <c r="EC281" s="1349"/>
      <c r="ED281" s="1349"/>
      <c r="EE281" s="1349"/>
      <c r="EF281" s="1349"/>
      <c r="EG281" s="1349"/>
      <c r="EH281" s="1349"/>
      <c r="EI281" s="1349"/>
      <c r="EJ281" s="1349"/>
      <c r="EK281" s="1349"/>
      <c r="EL281" s="1349"/>
      <c r="EM281" s="1349"/>
      <c r="EN281" s="1349"/>
      <c r="EO281" s="1349"/>
      <c r="EP281" s="1349"/>
      <c r="EQ281" s="1349"/>
      <c r="ER281" s="1349"/>
      <c r="ES281" s="1349"/>
      <c r="ET281" s="1349"/>
      <c r="EU281" s="1349"/>
      <c r="EV281" s="1349"/>
      <c r="EW281" s="1349"/>
      <c r="EX281" s="1349"/>
      <c r="EY281" s="1349"/>
      <c r="EZ281" s="1349"/>
      <c r="FA281" s="1349"/>
      <c r="FB281" s="1349"/>
      <c r="FC281" s="1349"/>
      <c r="FD281" s="1349"/>
      <c r="FE281" s="1349"/>
      <c r="FF281" s="1349"/>
      <c r="FG281" s="1349"/>
      <c r="FH281" s="1349"/>
      <c r="FI281" s="1349"/>
      <c r="FJ281" s="1349"/>
      <c r="FK281" s="1349"/>
      <c r="FL281" s="1349"/>
      <c r="FM281" s="1349"/>
      <c r="FN281" s="1349"/>
      <c r="FO281" s="1349"/>
      <c r="FP281" s="1349"/>
      <c r="FQ281" s="1349"/>
      <c r="FR281" s="1349"/>
      <c r="FS281" s="1349"/>
      <c r="FT281" s="1349"/>
      <c r="FU281" s="1349"/>
      <c r="FV281" s="1349"/>
      <c r="FW281" s="1349"/>
      <c r="FX281" s="1349"/>
      <c r="FY281" s="1349"/>
      <c r="FZ281" s="1349"/>
      <c r="GA281" s="1349"/>
      <c r="GB281" s="1349"/>
      <c r="GC281" s="1349"/>
      <c r="GD281" s="1349"/>
      <c r="GE281" s="1349"/>
      <c r="GF281" s="1349"/>
      <c r="GG281" s="1349"/>
      <c r="GH281" s="1349"/>
      <c r="GI281" s="1349"/>
      <c r="GJ281" s="1349"/>
      <c r="GK281" s="1349"/>
      <c r="GL281" s="1349"/>
      <c r="GM281" s="1349"/>
      <c r="GN281" s="1349"/>
      <c r="GO281" s="1349"/>
      <c r="GP281" s="1349"/>
    </row>
    <row r="282" spans="1:198" ht="6.75" customHeight="1">
      <c r="A282" s="2564"/>
      <c r="B282" s="2564"/>
      <c r="C282" s="2564"/>
      <c r="D282" s="2564"/>
      <c r="E282" s="2564"/>
      <c r="F282" s="2564"/>
      <c r="G282" s="2564"/>
      <c r="H282" s="2566"/>
      <c r="I282" s="2564"/>
      <c r="J282" s="2564"/>
      <c r="K282" s="2564"/>
      <c r="L282" s="2564"/>
      <c r="M282" s="2564"/>
      <c r="N282" s="2564"/>
      <c r="O282" s="2564"/>
      <c r="P282" s="2564"/>
      <c r="Q282" s="2564"/>
      <c r="R282" s="2566"/>
      <c r="S282" s="2566"/>
      <c r="T282" s="2566"/>
      <c r="U282" s="2566"/>
      <c r="V282" s="2564"/>
      <c r="W282" s="2564"/>
      <c r="X282" s="2564"/>
      <c r="Y282" s="2564"/>
      <c r="Z282" s="2564"/>
      <c r="AA282" s="2564"/>
      <c r="AB282" s="2564"/>
      <c r="AC282" s="2564"/>
      <c r="AD282" s="2564"/>
      <c r="AE282" s="2564"/>
      <c r="AF282" s="2564"/>
      <c r="AG282" s="2564"/>
      <c r="AH282" s="2564"/>
      <c r="AI282" s="2564"/>
      <c r="AJ282" s="2564"/>
      <c r="AK282" s="2570"/>
      <c r="AL282" s="2566"/>
      <c r="AM282" s="2564"/>
      <c r="AN282" s="2567"/>
      <c r="AO282" s="2567"/>
      <c r="AP282" s="2567"/>
      <c r="AQ282" s="2567"/>
      <c r="AR282" s="2567"/>
      <c r="AS282" s="2567"/>
      <c r="AT282" s="2567"/>
      <c r="AU282" s="2567"/>
      <c r="AV282" s="2567"/>
      <c r="AW282" s="2567"/>
      <c r="AX282" s="2567"/>
      <c r="AY282" s="2567"/>
      <c r="AZ282" s="2567"/>
      <c r="BA282" s="2567"/>
      <c r="BB282" s="2567"/>
      <c r="BC282" s="2567"/>
      <c r="BD282" s="2574"/>
      <c r="BE282" s="2574"/>
      <c r="BF282" s="2574"/>
      <c r="BG282" s="2574"/>
      <c r="BH282" s="2574"/>
      <c r="BI282" s="2574"/>
      <c r="BJ282" s="2574"/>
      <c r="BK282" s="2574"/>
      <c r="BL282" s="2574"/>
      <c r="BM282" s="2574"/>
      <c r="BN282" s="2574"/>
      <c r="BO282" s="2574"/>
      <c r="BP282" s="2574"/>
      <c r="BQ282" s="2574"/>
      <c r="BR282" s="2574"/>
      <c r="BS282" s="2574"/>
      <c r="BT282" s="2574"/>
      <c r="BU282" s="2574"/>
      <c r="BV282" s="2574"/>
      <c r="BW282" s="2574"/>
      <c r="BX282" s="2574"/>
      <c r="BY282" s="2574"/>
      <c r="BZ282" s="2574"/>
      <c r="CA282" s="2574"/>
      <c r="CB282" s="2574"/>
      <c r="CC282" s="2574"/>
      <c r="CD282" s="2574"/>
      <c r="CE282" s="2574"/>
      <c r="CF282" s="2574"/>
      <c r="CG282" s="2574"/>
      <c r="CH282" s="2574"/>
      <c r="CI282" s="2574"/>
      <c r="CJ282" s="2574"/>
      <c r="CK282" s="2574"/>
      <c r="CL282" s="2574"/>
      <c r="CM282" s="2574"/>
      <c r="CN282" s="2574"/>
      <c r="CO282" s="2574"/>
      <c r="CP282" s="2574"/>
      <c r="CQ282" s="2574"/>
      <c r="CR282" s="2574"/>
      <c r="CS282" s="2574"/>
      <c r="CT282" s="2574"/>
      <c r="CU282" s="2574"/>
      <c r="CV282" s="2574"/>
      <c r="CW282" s="2574"/>
      <c r="CX282" s="2574"/>
      <c r="CY282" s="2574"/>
      <c r="CZ282" s="2574"/>
      <c r="DA282" s="2574"/>
      <c r="DB282" s="2574"/>
      <c r="DC282" s="2574"/>
      <c r="DD282" s="2574"/>
      <c r="DE282" s="2574"/>
      <c r="DF282" s="1349"/>
      <c r="DG282" s="1349"/>
      <c r="DH282" s="1349"/>
      <c r="DI282" s="1349"/>
      <c r="DJ282" s="1349"/>
      <c r="DK282" s="1349"/>
      <c r="DL282" s="1349"/>
      <c r="DM282" s="1349"/>
      <c r="DN282" s="1349"/>
      <c r="DO282" s="1349"/>
      <c r="DP282" s="1349"/>
      <c r="DQ282" s="1349"/>
      <c r="DR282" s="1349"/>
      <c r="DS282" s="1349"/>
      <c r="DT282" s="1349"/>
      <c r="DU282" s="1349"/>
      <c r="DV282" s="1349"/>
      <c r="DW282" s="1349"/>
      <c r="DX282" s="1349"/>
    </row>
    <row r="283" spans="1:198" ht="6.75" customHeight="1">
      <c r="A283" s="2564"/>
      <c r="B283" s="2564"/>
      <c r="C283" s="2564"/>
      <c r="D283" s="2564"/>
      <c r="E283" s="2564"/>
      <c r="F283" s="2564"/>
      <c r="G283" s="2564"/>
      <c r="H283" s="2566"/>
      <c r="I283" s="2564"/>
      <c r="J283" s="2564"/>
      <c r="K283" s="2564"/>
      <c r="L283" s="2564"/>
      <c r="M283" s="2564"/>
      <c r="N283" s="2564"/>
      <c r="O283" s="2564"/>
      <c r="P283" s="2564"/>
      <c r="Q283" s="2564"/>
      <c r="R283" s="2566"/>
      <c r="S283" s="2566"/>
      <c r="T283" s="2566"/>
      <c r="U283" s="2566"/>
      <c r="V283" s="2564"/>
      <c r="W283" s="2564"/>
      <c r="X283" s="2564"/>
      <c r="Y283" s="2564"/>
      <c r="Z283" s="2564"/>
      <c r="AA283" s="2564"/>
      <c r="AB283" s="2564"/>
      <c r="AC283" s="2564"/>
      <c r="AD283" s="2564"/>
      <c r="AE283" s="2564"/>
      <c r="AF283" s="2564"/>
      <c r="AG283" s="2564"/>
      <c r="AH283" s="2564"/>
      <c r="AI283" s="2564"/>
      <c r="AJ283" s="2564"/>
      <c r="AK283" s="2570"/>
      <c r="AL283" s="2566"/>
      <c r="AM283" s="2564"/>
      <c r="AN283" s="3103" t="s">
        <v>207</v>
      </c>
      <c r="AO283" s="3103"/>
      <c r="AP283" s="3103"/>
      <c r="AQ283" s="3103"/>
      <c r="AR283" s="3103"/>
      <c r="AS283" s="3103"/>
      <c r="AT283" s="3103"/>
      <c r="AU283" s="3103"/>
      <c r="AV283" s="3103"/>
      <c r="AW283" s="3103"/>
      <c r="AX283" s="3103"/>
      <c r="AY283" s="3103"/>
      <c r="AZ283" s="3103"/>
      <c r="BA283" s="3103"/>
      <c r="BB283" s="3103"/>
      <c r="BC283" s="3103"/>
      <c r="BD283" s="3103"/>
      <c r="BE283" s="3103"/>
      <c r="BF283" s="3103"/>
      <c r="BG283" s="3103"/>
      <c r="BH283" s="3103"/>
      <c r="BI283" s="3103"/>
      <c r="BJ283" s="3103"/>
      <c r="BK283" s="3103"/>
      <c r="BL283" s="3103"/>
      <c r="BM283" s="2574"/>
      <c r="BN283" s="2574"/>
      <c r="BO283" s="2574"/>
      <c r="BP283" s="2574"/>
      <c r="BQ283" s="2574"/>
      <c r="BR283" s="2574"/>
      <c r="BS283" s="2574"/>
      <c r="BT283" s="2574"/>
      <c r="BU283" s="2574"/>
      <c r="BV283" s="2574"/>
      <c r="BW283" s="2574"/>
      <c r="BX283" s="2574"/>
      <c r="BY283" s="2574"/>
      <c r="BZ283" s="2574"/>
      <c r="CA283" s="2574"/>
      <c r="CB283" s="2574"/>
      <c r="CC283" s="2574"/>
      <c r="CD283" s="2574"/>
      <c r="CE283" s="2574"/>
      <c r="CF283" s="2574"/>
      <c r="CG283" s="2574"/>
      <c r="CH283" s="2574"/>
      <c r="CI283" s="2574"/>
      <c r="CJ283" s="2574"/>
      <c r="CK283" s="2574"/>
      <c r="CL283" s="2574"/>
      <c r="CM283" s="2574"/>
      <c r="CN283" s="2574"/>
      <c r="CO283" s="2574"/>
      <c r="CP283" s="2574"/>
      <c r="CQ283" s="2574"/>
      <c r="CR283" s="2574"/>
      <c r="CS283" s="2574"/>
      <c r="CT283" s="2574"/>
      <c r="CU283" s="2574"/>
      <c r="CV283" s="2574"/>
      <c r="CW283" s="2574"/>
      <c r="CX283" s="2574"/>
      <c r="CY283" s="2574"/>
      <c r="CZ283" s="2574"/>
      <c r="DA283" s="2574"/>
      <c r="DB283" s="2574"/>
      <c r="DC283" s="2574"/>
      <c r="DD283" s="2574"/>
      <c r="DE283" s="2574"/>
      <c r="DF283" s="1349"/>
      <c r="DG283" s="1349"/>
      <c r="DH283" s="1349"/>
      <c r="DI283" s="1349"/>
      <c r="DJ283" s="1349"/>
      <c r="DK283" s="1349"/>
      <c r="DL283" s="1349"/>
      <c r="DM283" s="1349"/>
      <c r="DN283" s="1349"/>
      <c r="DO283" s="1349"/>
      <c r="DP283" s="1349"/>
      <c r="DQ283" s="1349"/>
      <c r="DR283" s="1349"/>
      <c r="DS283" s="1349"/>
      <c r="DT283" s="1349"/>
      <c r="DU283" s="1349"/>
      <c r="DV283" s="1349"/>
      <c r="DW283" s="1349"/>
      <c r="DX283" s="1349"/>
    </row>
    <row r="284" spans="1:198" ht="6.75" customHeight="1">
      <c r="A284" s="2564"/>
      <c r="B284" s="2564"/>
      <c r="C284" s="2564"/>
      <c r="D284" s="2564"/>
      <c r="E284" s="2564"/>
      <c r="F284" s="2564"/>
      <c r="G284" s="2564"/>
      <c r="H284" s="2566"/>
      <c r="I284" s="2564"/>
      <c r="J284" s="2564"/>
      <c r="K284" s="2564"/>
      <c r="L284" s="2564"/>
      <c r="M284" s="2564"/>
      <c r="N284" s="2564"/>
      <c r="O284" s="2564"/>
      <c r="P284" s="2564"/>
      <c r="Q284" s="2564"/>
      <c r="R284" s="2566"/>
      <c r="S284" s="2566"/>
      <c r="T284" s="2566"/>
      <c r="U284" s="2566"/>
      <c r="V284" s="2564"/>
      <c r="W284" s="2564"/>
      <c r="X284" s="2564"/>
      <c r="Y284" s="2564"/>
      <c r="Z284" s="2564"/>
      <c r="AA284" s="2564"/>
      <c r="AB284" s="2564"/>
      <c r="AC284" s="2564"/>
      <c r="AD284" s="2564"/>
      <c r="AE284" s="2564"/>
      <c r="AF284" s="2564"/>
      <c r="AG284" s="2564"/>
      <c r="AH284" s="2564"/>
      <c r="AI284" s="2564"/>
      <c r="AJ284" s="2564"/>
      <c r="AK284" s="2571"/>
      <c r="AL284" s="2569"/>
      <c r="AM284" s="2564"/>
      <c r="AN284" s="3103"/>
      <c r="AO284" s="3103"/>
      <c r="AP284" s="3103"/>
      <c r="AQ284" s="3103"/>
      <c r="AR284" s="3103"/>
      <c r="AS284" s="3103"/>
      <c r="AT284" s="3103"/>
      <c r="AU284" s="3103"/>
      <c r="AV284" s="3103"/>
      <c r="AW284" s="3103"/>
      <c r="AX284" s="3103"/>
      <c r="AY284" s="3103"/>
      <c r="AZ284" s="3103"/>
      <c r="BA284" s="3103"/>
      <c r="BB284" s="3103"/>
      <c r="BC284" s="3103"/>
      <c r="BD284" s="3103"/>
      <c r="BE284" s="3103"/>
      <c r="BF284" s="3103"/>
      <c r="BG284" s="3103"/>
      <c r="BH284" s="3103"/>
      <c r="BI284" s="3103"/>
      <c r="BJ284" s="3103"/>
      <c r="BK284" s="3103"/>
      <c r="BL284" s="3103"/>
      <c r="BM284" s="2574"/>
      <c r="BN284" s="2574"/>
      <c r="BO284" s="2574"/>
      <c r="BP284" s="2574"/>
      <c r="BQ284" s="2574"/>
      <c r="BR284" s="2574"/>
      <c r="BS284" s="2574"/>
      <c r="BT284" s="2574"/>
      <c r="BU284" s="2574"/>
      <c r="BV284" s="2574"/>
      <c r="BW284" s="2574"/>
      <c r="BX284" s="2574"/>
      <c r="BY284" s="2574"/>
      <c r="BZ284" s="2574"/>
      <c r="CA284" s="2574"/>
      <c r="CB284" s="2574"/>
      <c r="CC284" s="2574"/>
      <c r="CD284" s="2574"/>
      <c r="CE284" s="2574"/>
      <c r="CF284" s="2574"/>
      <c r="CG284" s="2574"/>
      <c r="CH284" s="2574"/>
      <c r="CI284" s="2574"/>
      <c r="CJ284" s="2574"/>
      <c r="CK284" s="2574"/>
      <c r="CL284" s="2574"/>
      <c r="CM284" s="2574"/>
      <c r="CN284" s="2574"/>
      <c r="CO284" s="2574"/>
      <c r="CP284" s="2574"/>
      <c r="CQ284" s="2574"/>
      <c r="CR284" s="2574"/>
      <c r="CS284" s="2574"/>
      <c r="CT284" s="2574"/>
      <c r="CU284" s="2574"/>
      <c r="CV284" s="2574"/>
      <c r="CW284" s="2574"/>
      <c r="CX284" s="2574"/>
      <c r="CY284" s="2574"/>
      <c r="CZ284" s="2574"/>
      <c r="DA284" s="2574"/>
      <c r="DB284" s="2574"/>
      <c r="DC284" s="2574"/>
      <c r="DD284" s="2574"/>
      <c r="DE284" s="2574"/>
    </row>
    <row r="285" spans="1:198" ht="6.75" customHeight="1">
      <c r="A285" s="2564"/>
      <c r="B285" s="2564"/>
      <c r="C285" s="2564"/>
      <c r="D285" s="2564"/>
      <c r="E285" s="2564"/>
      <c r="F285" s="2564"/>
      <c r="G285" s="2564"/>
      <c r="H285" s="2566"/>
      <c r="I285" s="2564"/>
      <c r="J285" s="2564"/>
      <c r="K285" s="2564"/>
      <c r="L285" s="2564"/>
      <c r="M285" s="2564"/>
      <c r="N285" s="2564"/>
      <c r="O285" s="2564"/>
      <c r="P285" s="2564"/>
      <c r="Q285" s="2564"/>
      <c r="R285" s="2566"/>
      <c r="S285" s="2566"/>
      <c r="T285" s="2566"/>
      <c r="U285" s="2566"/>
      <c r="V285" s="2564"/>
      <c r="W285" s="2564"/>
      <c r="X285" s="2564"/>
      <c r="Y285" s="2564"/>
      <c r="Z285" s="2564"/>
      <c r="AA285" s="2564"/>
      <c r="AB285" s="2564"/>
      <c r="AC285" s="2564"/>
      <c r="AD285" s="2564"/>
      <c r="AE285" s="2564"/>
      <c r="AF285" s="2564"/>
      <c r="AG285" s="2564"/>
      <c r="AH285" s="2564"/>
      <c r="AI285" s="2564"/>
      <c r="AJ285" s="2564"/>
      <c r="AK285" s="2570"/>
      <c r="AL285" s="2566"/>
      <c r="AM285" s="2564"/>
      <c r="AN285" s="2567"/>
      <c r="AO285" s="2567"/>
      <c r="AP285" s="2567"/>
      <c r="AQ285" s="2567"/>
      <c r="AR285" s="2567"/>
      <c r="AS285" s="2567"/>
      <c r="AT285" s="2567"/>
      <c r="AU285" s="2567"/>
      <c r="AV285" s="2567"/>
      <c r="AW285" s="2567"/>
      <c r="AX285" s="2567"/>
      <c r="AY285" s="2567"/>
      <c r="AZ285" s="2567"/>
      <c r="BA285" s="2567"/>
      <c r="BB285" s="2567"/>
      <c r="BC285" s="2567"/>
      <c r="BD285" s="2567"/>
      <c r="BE285" s="2567"/>
      <c r="BF285" s="2567"/>
      <c r="BG285" s="2567"/>
      <c r="BH285" s="2567"/>
      <c r="BI285" s="2567"/>
      <c r="BJ285" s="2567"/>
      <c r="BK285" s="2567"/>
      <c r="BL285" s="2567"/>
      <c r="BM285" s="2567"/>
      <c r="BN285" s="2567"/>
      <c r="BO285" s="2567"/>
      <c r="BP285" s="2567"/>
      <c r="BQ285" s="2567"/>
      <c r="BR285" s="2567"/>
      <c r="BS285" s="2567"/>
      <c r="BT285" s="2567"/>
      <c r="BU285" s="2567"/>
      <c r="BV285" s="2567"/>
      <c r="BW285" s="2567"/>
      <c r="BX285" s="2567"/>
      <c r="BY285" s="2567"/>
      <c r="BZ285" s="2567"/>
      <c r="CA285" s="2567"/>
      <c r="CB285" s="2567"/>
      <c r="CC285" s="2567"/>
      <c r="CD285" s="2567"/>
      <c r="CE285" s="2567"/>
      <c r="CF285" s="2567"/>
      <c r="CG285" s="2567"/>
      <c r="CH285" s="2567"/>
      <c r="CI285" s="2567"/>
      <c r="CJ285" s="2567"/>
      <c r="CK285" s="2567"/>
      <c r="CL285" s="2567"/>
      <c r="CM285" s="2567"/>
      <c r="CN285" s="2567"/>
      <c r="CO285" s="2567"/>
      <c r="CP285" s="2567"/>
      <c r="CQ285" s="2567"/>
      <c r="CR285" s="2567"/>
      <c r="CS285" s="2567"/>
      <c r="CT285" s="2567"/>
      <c r="CU285" s="2567"/>
      <c r="CV285" s="2567"/>
      <c r="CW285" s="2567"/>
      <c r="CX285" s="2567"/>
      <c r="CY285" s="2567"/>
      <c r="CZ285" s="2567"/>
      <c r="DA285" s="2567"/>
      <c r="DB285" s="2567"/>
      <c r="DC285" s="2567"/>
      <c r="DD285" s="2567"/>
      <c r="DE285" s="2567"/>
      <c r="DF285" s="1349"/>
      <c r="DG285" s="1349"/>
      <c r="DH285" s="1349"/>
      <c r="DI285" s="1349"/>
      <c r="DJ285" s="1349"/>
      <c r="DK285" s="1349"/>
      <c r="DL285" s="1349"/>
      <c r="DM285" s="1349"/>
      <c r="DN285" s="1349"/>
      <c r="DO285" s="1349"/>
      <c r="DP285" s="1349"/>
      <c r="DQ285" s="1349"/>
      <c r="DR285" s="1349"/>
      <c r="DS285" s="1349"/>
      <c r="DT285" s="1349"/>
      <c r="DU285" s="1349"/>
      <c r="DV285" s="1349"/>
      <c r="DW285" s="1349"/>
      <c r="DX285" s="1349"/>
      <c r="DY285" s="1349"/>
      <c r="DZ285" s="1349"/>
      <c r="EA285" s="1349"/>
      <c r="EB285" s="1349"/>
      <c r="EC285" s="1349"/>
      <c r="ED285" s="1349"/>
      <c r="EE285" s="1349"/>
      <c r="EF285" s="1349"/>
      <c r="EG285" s="1349"/>
      <c r="EH285" s="1349"/>
      <c r="EI285" s="1349"/>
      <c r="EJ285" s="1349"/>
      <c r="EK285" s="1349"/>
      <c r="EL285" s="1349"/>
      <c r="EM285" s="1349"/>
      <c r="EN285" s="1349"/>
      <c r="EO285" s="1349"/>
      <c r="EP285" s="1349"/>
      <c r="EQ285" s="1349"/>
      <c r="ER285" s="1349"/>
      <c r="ES285" s="1349"/>
      <c r="ET285" s="1349"/>
      <c r="EU285" s="1349"/>
      <c r="EV285" s="1349"/>
      <c r="EW285" s="1349"/>
      <c r="EX285" s="1349"/>
      <c r="EY285" s="1349"/>
      <c r="EZ285" s="1349"/>
      <c r="FA285" s="1349"/>
      <c r="FB285" s="1349"/>
      <c r="FC285" s="1349"/>
      <c r="FD285" s="1349"/>
      <c r="FE285" s="1349"/>
      <c r="FF285" s="1349"/>
      <c r="FG285" s="1349"/>
      <c r="FH285" s="1349"/>
      <c r="FI285" s="1349"/>
      <c r="FJ285" s="1349"/>
      <c r="FK285" s="1349"/>
      <c r="FL285" s="1349"/>
      <c r="FM285" s="1349"/>
      <c r="FN285" s="1349"/>
      <c r="FO285" s="1349"/>
      <c r="FP285" s="1349"/>
      <c r="FQ285" s="1349"/>
      <c r="FR285" s="1349"/>
      <c r="FS285" s="1349"/>
      <c r="FT285" s="1349"/>
      <c r="FU285" s="1349"/>
      <c r="FV285" s="1349"/>
      <c r="FW285" s="1349"/>
      <c r="FX285" s="1349"/>
      <c r="FY285" s="1349"/>
      <c r="FZ285" s="1349"/>
      <c r="GA285" s="1349"/>
      <c r="GB285" s="1349"/>
      <c r="GC285" s="1349"/>
      <c r="GD285" s="1349"/>
      <c r="GE285" s="1349"/>
      <c r="GF285" s="1349"/>
      <c r="GG285" s="1349"/>
      <c r="GH285" s="1349"/>
    </row>
    <row r="286" spans="1:198" ht="6.75" customHeight="1">
      <c r="A286" s="2564"/>
      <c r="B286" s="2564"/>
      <c r="C286" s="2564"/>
      <c r="D286" s="2564"/>
      <c r="E286" s="2564"/>
      <c r="F286" s="2564"/>
      <c r="G286" s="2564"/>
      <c r="H286" s="2566"/>
      <c r="I286" s="2564"/>
      <c r="J286" s="2564"/>
      <c r="K286" s="2564"/>
      <c r="L286" s="2564"/>
      <c r="M286" s="2564"/>
      <c r="N286" s="2564"/>
      <c r="O286" s="2564"/>
      <c r="P286" s="2564"/>
      <c r="Q286" s="2564"/>
      <c r="R286" s="2566"/>
      <c r="S286" s="2566"/>
      <c r="T286" s="2566"/>
      <c r="U286" s="2566"/>
      <c r="V286" s="2564"/>
      <c r="W286" s="2564"/>
      <c r="X286" s="2564"/>
      <c r="Y286" s="2564"/>
      <c r="Z286" s="2564"/>
      <c r="AA286" s="2564"/>
      <c r="AB286" s="2564"/>
      <c r="AC286" s="2564"/>
      <c r="AD286" s="2564"/>
      <c r="AE286" s="2564"/>
      <c r="AF286" s="2564"/>
      <c r="AG286" s="2564"/>
      <c r="AH286" s="2564"/>
      <c r="AI286" s="2564"/>
      <c r="AJ286" s="2564"/>
      <c r="AK286" s="2570"/>
      <c r="AL286" s="2566"/>
      <c r="AM286" s="2564"/>
      <c r="AN286" s="3103" t="s">
        <v>206</v>
      </c>
      <c r="AO286" s="3103"/>
      <c r="AP286" s="3103"/>
      <c r="AQ286" s="3103"/>
      <c r="AR286" s="3103"/>
      <c r="AS286" s="3103"/>
      <c r="AT286" s="3103"/>
      <c r="AU286" s="3103"/>
      <c r="AV286" s="3103"/>
      <c r="AW286" s="3103"/>
      <c r="AX286" s="3103"/>
      <c r="AY286" s="3103"/>
      <c r="AZ286" s="3103"/>
      <c r="BA286" s="3103"/>
      <c r="BB286" s="3103"/>
      <c r="BC286" s="3103"/>
      <c r="BD286" s="3103"/>
      <c r="BE286" s="3103"/>
      <c r="BF286" s="3103"/>
      <c r="BG286" s="3103"/>
      <c r="BH286" s="3103"/>
      <c r="BI286" s="3103"/>
      <c r="BJ286" s="3103"/>
      <c r="BK286" s="3103"/>
      <c r="BL286" s="3103"/>
      <c r="BM286" s="2567"/>
      <c r="BN286" s="2567"/>
      <c r="BO286" s="2567"/>
      <c r="BP286" s="2567"/>
      <c r="BQ286" s="2567"/>
      <c r="BR286" s="2567"/>
      <c r="BS286" s="2567"/>
      <c r="BT286" s="2567"/>
      <c r="BU286" s="2567"/>
      <c r="BV286" s="2567"/>
      <c r="BW286" s="2567"/>
      <c r="BX286" s="2567"/>
      <c r="BY286" s="2567"/>
      <c r="BZ286" s="2567"/>
      <c r="CA286" s="2567"/>
      <c r="CB286" s="2567"/>
      <c r="CC286" s="2567"/>
      <c r="CD286" s="2567"/>
      <c r="CE286" s="2567"/>
      <c r="CF286" s="2567"/>
      <c r="CG286" s="2567"/>
      <c r="CH286" s="2567"/>
      <c r="CI286" s="2567"/>
      <c r="CJ286" s="2567"/>
      <c r="CK286" s="2567"/>
      <c r="CL286" s="2567"/>
      <c r="CM286" s="2567"/>
      <c r="CN286" s="2567"/>
      <c r="CO286" s="2567"/>
      <c r="CP286" s="2567"/>
      <c r="CQ286" s="2567"/>
      <c r="CR286" s="2567"/>
      <c r="CS286" s="2567"/>
      <c r="CT286" s="2567"/>
      <c r="CU286" s="2567"/>
      <c r="CV286" s="2567"/>
      <c r="CW286" s="2567"/>
      <c r="CX286" s="2567"/>
      <c r="CY286" s="2567"/>
      <c r="CZ286" s="2567"/>
      <c r="DA286" s="2567"/>
      <c r="DB286" s="2567"/>
      <c r="DC286" s="2567"/>
      <c r="DD286" s="2567"/>
      <c r="DE286" s="2567"/>
      <c r="DF286" s="1349"/>
      <c r="DG286" s="1349"/>
      <c r="DH286" s="1349"/>
      <c r="DI286" s="1349"/>
      <c r="DJ286" s="1349"/>
      <c r="DK286" s="1349"/>
      <c r="DL286" s="1349"/>
      <c r="DM286" s="1349"/>
      <c r="DN286" s="1349"/>
      <c r="DO286" s="1349"/>
      <c r="DP286" s="1349"/>
      <c r="DQ286" s="1349"/>
      <c r="DR286" s="1349"/>
      <c r="DS286" s="1349"/>
      <c r="DT286" s="1349"/>
      <c r="DU286" s="1349"/>
      <c r="DV286" s="1349"/>
      <c r="DW286" s="1349"/>
      <c r="DX286" s="1349"/>
      <c r="DY286" s="1349"/>
      <c r="DZ286" s="1349"/>
      <c r="EA286" s="1349"/>
      <c r="EB286" s="1349"/>
      <c r="EC286" s="1349"/>
      <c r="ED286" s="1349"/>
      <c r="EE286" s="1349"/>
      <c r="EF286" s="1349"/>
      <c r="EG286" s="1349"/>
      <c r="EH286" s="1349"/>
      <c r="EI286" s="1349"/>
      <c r="EJ286" s="1349"/>
      <c r="EK286" s="1349"/>
      <c r="EL286" s="1349"/>
      <c r="EM286" s="1349"/>
      <c r="EN286" s="1349"/>
      <c r="EO286" s="1349"/>
      <c r="EP286" s="1349"/>
      <c r="EQ286" s="1349"/>
      <c r="ER286" s="1349"/>
      <c r="ES286" s="1349"/>
      <c r="ET286" s="1349"/>
      <c r="EU286" s="1349"/>
      <c r="EV286" s="1349"/>
      <c r="EW286" s="1349"/>
      <c r="EX286" s="1349"/>
      <c r="EY286" s="1349"/>
      <c r="EZ286" s="1349"/>
      <c r="FA286" s="1349"/>
      <c r="FB286" s="1349"/>
      <c r="FC286" s="1349"/>
      <c r="FD286" s="1349"/>
      <c r="FE286" s="1349"/>
      <c r="FF286" s="1349"/>
      <c r="FG286" s="1349"/>
      <c r="FH286" s="1349"/>
      <c r="FI286" s="1349"/>
      <c r="FJ286" s="1349"/>
      <c r="FK286" s="1349"/>
      <c r="FL286" s="1349"/>
      <c r="FM286" s="1349"/>
      <c r="FN286" s="1349"/>
      <c r="FO286" s="1349"/>
      <c r="FP286" s="1349"/>
      <c r="FQ286" s="1349"/>
      <c r="FR286" s="1349"/>
      <c r="FS286" s="1349"/>
      <c r="FT286" s="1349"/>
      <c r="FU286" s="1349"/>
      <c r="FV286" s="1349"/>
      <c r="FW286" s="1349"/>
      <c r="FX286" s="1349"/>
      <c r="FY286" s="1349"/>
      <c r="FZ286" s="1349"/>
      <c r="GA286" s="1349"/>
      <c r="GB286" s="1349"/>
      <c r="GC286" s="1349"/>
      <c r="GD286" s="1349"/>
      <c r="GE286" s="1349"/>
      <c r="GF286" s="1349"/>
      <c r="GG286" s="1349"/>
      <c r="GH286" s="1349"/>
    </row>
    <row r="287" spans="1:198" ht="6.75" customHeight="1">
      <c r="A287" s="2564"/>
      <c r="B287" s="2564"/>
      <c r="C287" s="2564"/>
      <c r="D287" s="2564"/>
      <c r="E287" s="2564"/>
      <c r="F287" s="2564"/>
      <c r="G287" s="2564"/>
      <c r="H287" s="2566"/>
      <c r="I287" s="2564"/>
      <c r="J287" s="2564"/>
      <c r="K287" s="2564"/>
      <c r="L287" s="2564"/>
      <c r="M287" s="2564"/>
      <c r="N287" s="2564"/>
      <c r="O287" s="2564"/>
      <c r="P287" s="2564"/>
      <c r="Q287" s="2564"/>
      <c r="R287" s="2566"/>
      <c r="S287" s="2566"/>
      <c r="T287" s="2566"/>
      <c r="U287" s="2566"/>
      <c r="V287" s="2564"/>
      <c r="W287" s="2591"/>
      <c r="X287" s="2591"/>
      <c r="Y287" s="2591"/>
      <c r="Z287" s="2591"/>
      <c r="AA287" s="2591"/>
      <c r="AB287" s="2591"/>
      <c r="AC287" s="2591"/>
      <c r="AD287" s="2591"/>
      <c r="AE287" s="2591"/>
      <c r="AF287" s="2591"/>
      <c r="AG287" s="2591"/>
      <c r="AH287" s="2591"/>
      <c r="AI287" s="2564"/>
      <c r="AJ287" s="2564"/>
      <c r="AK287" s="2571"/>
      <c r="AL287" s="2569"/>
      <c r="AM287" s="2564"/>
      <c r="AN287" s="3103"/>
      <c r="AO287" s="3103"/>
      <c r="AP287" s="3103"/>
      <c r="AQ287" s="3103"/>
      <c r="AR287" s="3103"/>
      <c r="AS287" s="3103"/>
      <c r="AT287" s="3103"/>
      <c r="AU287" s="3103"/>
      <c r="AV287" s="3103"/>
      <c r="AW287" s="3103"/>
      <c r="AX287" s="3103"/>
      <c r="AY287" s="3103"/>
      <c r="AZ287" s="3103"/>
      <c r="BA287" s="3103"/>
      <c r="BB287" s="3103"/>
      <c r="BC287" s="3103"/>
      <c r="BD287" s="3103"/>
      <c r="BE287" s="3103"/>
      <c r="BF287" s="3103"/>
      <c r="BG287" s="3103"/>
      <c r="BH287" s="3103"/>
      <c r="BI287" s="3103"/>
      <c r="BJ287" s="3103"/>
      <c r="BK287" s="3103"/>
      <c r="BL287" s="3103"/>
      <c r="BM287" s="2567"/>
      <c r="BN287" s="2567"/>
      <c r="BO287" s="2567"/>
      <c r="BP287" s="2567"/>
      <c r="BQ287" s="2567"/>
      <c r="BR287" s="2567"/>
      <c r="BS287" s="2567"/>
      <c r="BT287" s="2567"/>
      <c r="BU287" s="2567"/>
      <c r="BV287" s="2567"/>
      <c r="BW287" s="2567"/>
      <c r="BX287" s="2567"/>
      <c r="BY287" s="2567"/>
      <c r="BZ287" s="2567"/>
      <c r="CA287" s="2567"/>
      <c r="CB287" s="2567"/>
      <c r="CC287" s="2567"/>
      <c r="CD287" s="2567"/>
      <c r="CE287" s="2567"/>
      <c r="CF287" s="2567"/>
      <c r="CG287" s="2567"/>
      <c r="CH287" s="2567"/>
      <c r="CI287" s="2567"/>
      <c r="CJ287" s="2567"/>
      <c r="CK287" s="2567"/>
      <c r="CL287" s="2567"/>
      <c r="CM287" s="2567"/>
      <c r="CN287" s="2567"/>
      <c r="CO287" s="2567"/>
      <c r="CP287" s="2567"/>
      <c r="CQ287" s="2567"/>
      <c r="CR287" s="2567"/>
      <c r="CS287" s="2567"/>
      <c r="CT287" s="2567"/>
      <c r="CU287" s="2567"/>
      <c r="CV287" s="2567"/>
      <c r="CW287" s="2567"/>
      <c r="CX287" s="2567"/>
      <c r="CY287" s="2567"/>
      <c r="CZ287" s="2567"/>
      <c r="DA287" s="2567"/>
      <c r="DB287" s="2567"/>
      <c r="DC287" s="2567"/>
      <c r="DD287" s="2567"/>
      <c r="DE287" s="2567"/>
    </row>
    <row r="288" spans="1:198" ht="6.75" customHeight="1">
      <c r="A288" s="2564"/>
      <c r="B288" s="2564"/>
      <c r="C288" s="2564"/>
      <c r="D288" s="2564"/>
      <c r="E288" s="2564"/>
      <c r="F288" s="2564"/>
      <c r="G288" s="2564"/>
      <c r="H288" s="2566"/>
      <c r="I288" s="2564"/>
      <c r="J288" s="2564"/>
      <c r="K288" s="2564"/>
      <c r="L288" s="2564"/>
      <c r="M288" s="2564"/>
      <c r="N288" s="2564"/>
      <c r="O288" s="2564"/>
      <c r="P288" s="2564"/>
      <c r="Q288" s="2564"/>
      <c r="R288" s="2566"/>
      <c r="S288" s="2566"/>
      <c r="T288" s="2566"/>
      <c r="U288" s="2566"/>
      <c r="V288" s="2564"/>
      <c r="W288" s="2567"/>
      <c r="X288" s="2567"/>
      <c r="Y288" s="2567"/>
      <c r="Z288" s="2567"/>
      <c r="AA288" s="2567"/>
      <c r="AB288" s="2567"/>
      <c r="AC288" s="2567"/>
      <c r="AD288" s="2567"/>
      <c r="AE288" s="2564"/>
      <c r="AF288" s="2564"/>
      <c r="AG288" s="2564"/>
      <c r="AH288" s="2564"/>
      <c r="AI288" s="2564"/>
      <c r="AJ288" s="2564"/>
      <c r="AK288" s="2570"/>
      <c r="AL288" s="2566"/>
      <c r="AM288" s="2564"/>
      <c r="AN288" s="2567"/>
      <c r="AO288" s="2567"/>
      <c r="AP288" s="2567"/>
      <c r="AQ288" s="2567"/>
      <c r="AR288" s="2567"/>
      <c r="AS288" s="2567"/>
      <c r="AT288" s="2567"/>
      <c r="AU288" s="2567"/>
      <c r="AV288" s="2567"/>
      <c r="AW288" s="2567"/>
      <c r="AX288" s="2567"/>
      <c r="AY288" s="2567"/>
      <c r="AZ288" s="2567"/>
      <c r="BA288" s="2567"/>
      <c r="BB288" s="2567"/>
      <c r="BC288" s="2567"/>
      <c r="BD288" s="2567"/>
      <c r="BE288" s="2567"/>
      <c r="BF288" s="2567"/>
      <c r="BG288" s="2567"/>
      <c r="BH288" s="2567"/>
      <c r="BI288" s="2567"/>
      <c r="BJ288" s="2567"/>
      <c r="BK288" s="2567"/>
      <c r="BL288" s="2567"/>
      <c r="BM288" s="2567"/>
      <c r="BN288" s="2567"/>
      <c r="BO288" s="2567"/>
      <c r="BP288" s="2567"/>
      <c r="BQ288" s="2567"/>
      <c r="BR288" s="2567"/>
      <c r="BS288" s="2567"/>
      <c r="BT288" s="2567"/>
      <c r="BU288" s="2567"/>
      <c r="BV288" s="2567"/>
      <c r="BW288" s="2567"/>
      <c r="BX288" s="2567"/>
      <c r="BY288" s="2567"/>
      <c r="BZ288" s="2567"/>
      <c r="CA288" s="2567"/>
      <c r="CB288" s="2567"/>
      <c r="CC288" s="2567"/>
      <c r="CD288" s="2567"/>
      <c r="CE288" s="2567"/>
      <c r="CF288" s="2567"/>
      <c r="CG288" s="2567"/>
      <c r="CH288" s="2567"/>
      <c r="CI288" s="2567"/>
      <c r="CJ288" s="2567"/>
      <c r="CK288" s="2567"/>
      <c r="CL288" s="2567"/>
      <c r="CM288" s="2567"/>
      <c r="CN288" s="2567"/>
      <c r="CO288" s="2567"/>
      <c r="CP288" s="2567"/>
      <c r="CQ288" s="2567"/>
      <c r="CR288" s="2567"/>
      <c r="CS288" s="2567"/>
      <c r="CT288" s="2567"/>
      <c r="CU288" s="2567"/>
      <c r="CV288" s="2567"/>
      <c r="CW288" s="2567"/>
      <c r="CX288" s="2567"/>
      <c r="CY288" s="2567"/>
      <c r="CZ288" s="2567"/>
      <c r="DA288" s="2567"/>
      <c r="DB288" s="2567"/>
      <c r="DC288" s="2567"/>
      <c r="DD288" s="2567"/>
      <c r="DE288" s="2567"/>
    </row>
    <row r="289" spans="1:114" ht="6.75" customHeight="1">
      <c r="A289" s="2564"/>
      <c r="B289" s="2564"/>
      <c r="C289" s="2564"/>
      <c r="D289" s="2564"/>
      <c r="E289" s="2564"/>
      <c r="F289" s="2564"/>
      <c r="G289" s="2564"/>
      <c r="H289" s="2566"/>
      <c r="I289" s="2564"/>
      <c r="J289" s="2564"/>
      <c r="K289" s="2564"/>
      <c r="L289" s="2564"/>
      <c r="M289" s="2564"/>
      <c r="N289" s="2564"/>
      <c r="O289" s="2564"/>
      <c r="P289" s="2564"/>
      <c r="Q289" s="2564"/>
      <c r="R289" s="2566"/>
      <c r="S289" s="2566"/>
      <c r="T289" s="2566"/>
      <c r="U289" s="2566"/>
      <c r="V289" s="2564"/>
      <c r="W289" s="2564"/>
      <c r="X289" s="2564"/>
      <c r="Y289" s="2564"/>
      <c r="Z289" s="2564"/>
      <c r="AA289" s="2564"/>
      <c r="AB289" s="2564"/>
      <c r="AC289" s="2564"/>
      <c r="AD289" s="2564"/>
      <c r="AE289" s="2564"/>
      <c r="AF289" s="2564"/>
      <c r="AG289" s="2564"/>
      <c r="AH289" s="2564"/>
      <c r="AI289" s="2564"/>
      <c r="AJ289" s="2564"/>
      <c r="AK289" s="2621"/>
      <c r="AL289" s="2622"/>
      <c r="AM289" s="2564"/>
      <c r="AN289" s="3103" t="s">
        <v>205</v>
      </c>
      <c r="AO289" s="3103"/>
      <c r="AP289" s="3103"/>
      <c r="AQ289" s="3103"/>
      <c r="AR289" s="3103"/>
      <c r="AS289" s="3103"/>
      <c r="AT289" s="3103"/>
      <c r="AU289" s="3103"/>
      <c r="AV289" s="3103"/>
      <c r="AW289" s="3103"/>
      <c r="AX289" s="3103"/>
      <c r="AY289" s="3103"/>
      <c r="AZ289" s="3103"/>
      <c r="BA289" s="3103"/>
      <c r="BB289" s="3103"/>
      <c r="BC289" s="3103"/>
      <c r="BD289" s="3103"/>
      <c r="BE289" s="3103"/>
      <c r="BF289" s="3103"/>
      <c r="BG289" s="3103"/>
      <c r="BH289" s="3103"/>
      <c r="BI289" s="2567"/>
      <c r="BJ289" s="2567"/>
      <c r="BK289" s="2567"/>
      <c r="BL289" s="2567"/>
      <c r="BM289" s="2567"/>
      <c r="BN289" s="2567"/>
      <c r="BO289" s="2567"/>
      <c r="BP289" s="2567"/>
      <c r="BQ289" s="2567"/>
      <c r="BR289" s="2567"/>
      <c r="BS289" s="2567"/>
      <c r="BT289" s="2567"/>
      <c r="BU289" s="2567"/>
      <c r="BV289" s="2567"/>
      <c r="BW289" s="2564"/>
      <c r="BX289" s="2564"/>
      <c r="BY289" s="2564"/>
      <c r="BZ289" s="2564"/>
      <c r="CA289" s="2564"/>
      <c r="CB289" s="2564"/>
      <c r="CC289" s="2564"/>
      <c r="CD289" s="2564"/>
      <c r="CE289" s="2564"/>
      <c r="CF289" s="2564"/>
      <c r="CG289" s="2564"/>
      <c r="CH289" s="2564"/>
      <c r="CI289" s="2564"/>
      <c r="CJ289" s="2564"/>
      <c r="CK289" s="2564"/>
      <c r="CL289" s="2564"/>
      <c r="CM289" s="2564"/>
      <c r="CN289" s="2564"/>
      <c r="CO289" s="2564"/>
      <c r="CP289" s="2564"/>
      <c r="CQ289" s="2564"/>
      <c r="CR289" s="2564"/>
      <c r="CS289" s="2564"/>
      <c r="CT289" s="2564"/>
      <c r="CU289" s="2564"/>
      <c r="CV289" s="2564"/>
      <c r="CW289" s="2564"/>
      <c r="CX289" s="2564"/>
      <c r="CY289" s="2564"/>
      <c r="CZ289" s="2564"/>
      <c r="DA289" s="2564"/>
      <c r="DB289" s="2564"/>
      <c r="DC289" s="2564"/>
      <c r="DD289" s="2564"/>
      <c r="DE289" s="2564"/>
    </row>
    <row r="290" spans="1:114" ht="6.75" customHeight="1">
      <c r="A290" s="2564"/>
      <c r="B290" s="2564"/>
      <c r="C290" s="2564"/>
      <c r="D290" s="2564"/>
      <c r="E290" s="2564"/>
      <c r="F290" s="2564"/>
      <c r="G290" s="2564"/>
      <c r="H290" s="2566"/>
      <c r="I290" s="2564"/>
      <c r="J290" s="2564"/>
      <c r="K290" s="2564"/>
      <c r="L290" s="2564"/>
      <c r="M290" s="2564"/>
      <c r="N290" s="2564"/>
      <c r="O290" s="2564"/>
      <c r="P290" s="2564"/>
      <c r="Q290" s="2564"/>
      <c r="R290" s="2566"/>
      <c r="S290" s="2566"/>
      <c r="T290" s="2566"/>
      <c r="U290" s="2566"/>
      <c r="V290" s="2564"/>
      <c r="W290" s="2564"/>
      <c r="X290" s="2564"/>
      <c r="Y290" s="2564"/>
      <c r="Z290" s="2564"/>
      <c r="AA290" s="2564"/>
      <c r="AB290" s="2564"/>
      <c r="AC290" s="2564"/>
      <c r="AD290" s="2564"/>
      <c r="AE290" s="2564"/>
      <c r="AF290" s="2564"/>
      <c r="AG290" s="2564"/>
      <c r="AH290" s="2564"/>
      <c r="AI290" s="2564"/>
      <c r="AJ290" s="2564"/>
      <c r="AK290" s="2570"/>
      <c r="AL290" s="2566"/>
      <c r="AM290" s="2564"/>
      <c r="AN290" s="3103"/>
      <c r="AO290" s="3103"/>
      <c r="AP290" s="3103"/>
      <c r="AQ290" s="3103"/>
      <c r="AR290" s="3103"/>
      <c r="AS290" s="3103"/>
      <c r="AT290" s="3103"/>
      <c r="AU290" s="3103"/>
      <c r="AV290" s="3103"/>
      <c r="AW290" s="3103"/>
      <c r="AX290" s="3103"/>
      <c r="AY290" s="3103"/>
      <c r="AZ290" s="3103"/>
      <c r="BA290" s="3103"/>
      <c r="BB290" s="3103"/>
      <c r="BC290" s="3103"/>
      <c r="BD290" s="3103"/>
      <c r="BE290" s="3103"/>
      <c r="BF290" s="3103"/>
      <c r="BG290" s="3103"/>
      <c r="BH290" s="3103"/>
      <c r="BI290" s="2567"/>
      <c r="BJ290" s="2567"/>
      <c r="BK290" s="2567"/>
      <c r="BL290" s="2567"/>
      <c r="BM290" s="2567"/>
      <c r="BN290" s="2567"/>
      <c r="BO290" s="2567"/>
      <c r="BP290" s="2567"/>
      <c r="BQ290" s="2567"/>
      <c r="BR290" s="2567"/>
      <c r="BS290" s="2567"/>
      <c r="BT290" s="2567"/>
      <c r="BU290" s="2567"/>
      <c r="BV290" s="2567"/>
      <c r="BW290" s="2564"/>
      <c r="BX290" s="2564"/>
      <c r="BY290" s="2564"/>
      <c r="BZ290" s="2564"/>
      <c r="CA290" s="2564"/>
      <c r="CB290" s="2564"/>
      <c r="CC290" s="2564"/>
      <c r="CD290" s="2564"/>
      <c r="CE290" s="2564"/>
      <c r="CF290" s="2564"/>
      <c r="CG290" s="2564"/>
      <c r="CH290" s="2564"/>
      <c r="CI290" s="2564"/>
      <c r="CJ290" s="2564"/>
      <c r="CK290" s="2564"/>
      <c r="CL290" s="2564"/>
      <c r="CM290" s="2564"/>
      <c r="CN290" s="2564"/>
      <c r="CO290" s="2564"/>
      <c r="CP290" s="2564"/>
      <c r="CQ290" s="2564"/>
      <c r="CR290" s="2564"/>
      <c r="CS290" s="2564"/>
      <c r="CT290" s="2564"/>
      <c r="CU290" s="2564"/>
      <c r="CV290" s="2564"/>
      <c r="CW290" s="2564"/>
      <c r="CX290" s="2564"/>
      <c r="CY290" s="2564"/>
      <c r="CZ290" s="2564"/>
      <c r="DA290" s="2564"/>
      <c r="DB290" s="2564"/>
      <c r="DC290" s="2564"/>
      <c r="DD290" s="2564"/>
      <c r="DE290" s="2564"/>
    </row>
    <row r="291" spans="1:114" ht="6.75" customHeight="1">
      <c r="A291" s="2564"/>
      <c r="B291" s="2564"/>
      <c r="C291" s="2564"/>
      <c r="D291" s="2564"/>
      <c r="E291" s="2564"/>
      <c r="F291" s="2564"/>
      <c r="G291" s="2564"/>
      <c r="H291" s="2566"/>
      <c r="I291" s="2564"/>
      <c r="J291" s="2564"/>
      <c r="K291" s="2564"/>
      <c r="L291" s="2564"/>
      <c r="M291" s="2564"/>
      <c r="N291" s="2564"/>
      <c r="O291" s="2564"/>
      <c r="P291" s="2564"/>
      <c r="Q291" s="2564"/>
      <c r="R291" s="2566"/>
      <c r="S291" s="2566"/>
      <c r="T291" s="2566"/>
      <c r="U291" s="2566"/>
      <c r="V291" s="2564"/>
      <c r="W291" s="2564"/>
      <c r="X291" s="2564"/>
      <c r="Y291" s="2564"/>
      <c r="Z291" s="2564"/>
      <c r="AA291" s="2564"/>
      <c r="AB291" s="2564"/>
      <c r="AC291" s="2564"/>
      <c r="AD291" s="2564"/>
      <c r="AE291" s="2564"/>
      <c r="AF291" s="2564"/>
      <c r="AG291" s="2564"/>
      <c r="AH291" s="2564"/>
      <c r="AI291" s="2564"/>
      <c r="AJ291" s="2564"/>
      <c r="AK291" s="2570"/>
      <c r="AL291" s="2566"/>
      <c r="AM291" s="2564"/>
      <c r="AN291" s="2567"/>
      <c r="AO291" s="2567"/>
      <c r="AP291" s="2567"/>
      <c r="AQ291" s="2567"/>
      <c r="AR291" s="2567"/>
      <c r="AS291" s="2567"/>
      <c r="AT291" s="2567"/>
      <c r="AU291" s="2567"/>
      <c r="AV291" s="2567"/>
      <c r="AW291" s="2567"/>
      <c r="AX291" s="2567"/>
      <c r="AY291" s="2567"/>
      <c r="AZ291" s="2567"/>
      <c r="BA291" s="2567"/>
      <c r="BB291" s="2567"/>
      <c r="BC291" s="2567"/>
      <c r="BD291" s="2567"/>
      <c r="BE291" s="2567"/>
      <c r="BF291" s="2567"/>
      <c r="BG291" s="2567"/>
      <c r="BH291" s="2567"/>
      <c r="BI291" s="2567"/>
      <c r="BJ291" s="2567"/>
      <c r="BK291" s="2567"/>
      <c r="BL291" s="2567"/>
      <c r="BM291" s="2567"/>
      <c r="BN291" s="2567"/>
      <c r="BO291" s="2567"/>
      <c r="BP291" s="2567"/>
      <c r="BQ291" s="2567"/>
      <c r="BR291" s="2567"/>
      <c r="BS291" s="2567"/>
      <c r="BT291" s="2567"/>
      <c r="BU291" s="2567"/>
      <c r="BV291" s="2567"/>
      <c r="BW291" s="2564"/>
      <c r="BX291" s="2564"/>
      <c r="BY291" s="2564"/>
      <c r="BZ291" s="2564"/>
      <c r="CA291" s="2564"/>
      <c r="CB291" s="2564"/>
      <c r="CC291" s="2564"/>
      <c r="CD291" s="2564"/>
      <c r="CE291" s="2564"/>
      <c r="CF291" s="2564"/>
      <c r="CG291" s="2564"/>
      <c r="CH291" s="2564"/>
      <c r="CI291" s="2564"/>
      <c r="CJ291" s="2564"/>
      <c r="CK291" s="2564"/>
      <c r="CL291" s="2564"/>
      <c r="CM291" s="2564"/>
      <c r="CN291" s="2564"/>
      <c r="CO291" s="2564"/>
      <c r="CP291" s="2564"/>
      <c r="CQ291" s="2564"/>
      <c r="CR291" s="2564"/>
      <c r="CS291" s="2564"/>
      <c r="CT291" s="2564"/>
      <c r="CU291" s="2564"/>
      <c r="CV291" s="2564"/>
      <c r="CW291" s="2564"/>
      <c r="CX291" s="2564"/>
      <c r="CY291" s="2564"/>
      <c r="CZ291" s="2564"/>
      <c r="DA291" s="2564"/>
      <c r="DB291" s="2564"/>
      <c r="DC291" s="2564"/>
      <c r="DD291" s="2564"/>
      <c r="DE291" s="2564"/>
    </row>
    <row r="292" spans="1:114" ht="6.75" customHeight="1">
      <c r="A292" s="2564"/>
      <c r="B292" s="2564"/>
      <c r="C292" s="2564"/>
      <c r="D292" s="2564"/>
      <c r="E292" s="2564"/>
      <c r="F292" s="2564"/>
      <c r="G292" s="2564"/>
      <c r="H292" s="2566"/>
      <c r="I292" s="2564"/>
      <c r="J292" s="2564"/>
      <c r="K292" s="2564"/>
      <c r="L292" s="2564"/>
      <c r="M292" s="2564"/>
      <c r="N292" s="2564"/>
      <c r="O292" s="2564"/>
      <c r="P292" s="2564"/>
      <c r="Q292" s="2564"/>
      <c r="R292" s="2566"/>
      <c r="S292" s="2566"/>
      <c r="T292" s="2566"/>
      <c r="U292" s="2566"/>
      <c r="V292" s="2564"/>
      <c r="W292" s="2564"/>
      <c r="X292" s="2564"/>
      <c r="Y292" s="2564"/>
      <c r="Z292" s="2564"/>
      <c r="AA292" s="2564"/>
      <c r="AB292" s="2564"/>
      <c r="AC292" s="2564"/>
      <c r="AD292" s="2564"/>
      <c r="AE292" s="2564"/>
      <c r="AF292" s="2564"/>
      <c r="AG292" s="2564"/>
      <c r="AH292" s="2564"/>
      <c r="AI292" s="2564"/>
      <c r="AJ292" s="2564"/>
      <c r="AK292" s="2621"/>
      <c r="AL292" s="2622"/>
      <c r="AM292" s="2564"/>
      <c r="AN292" s="3104" t="s">
        <v>204</v>
      </c>
      <c r="AO292" s="3104"/>
      <c r="AP292" s="3104"/>
      <c r="AQ292" s="3104"/>
      <c r="AR292" s="3104"/>
      <c r="AS292" s="3104"/>
      <c r="AT292" s="3104"/>
      <c r="AU292" s="3104"/>
      <c r="AV292" s="3104"/>
      <c r="AW292" s="3104"/>
      <c r="AX292" s="3104"/>
      <c r="AY292" s="3104"/>
      <c r="AZ292" s="3104"/>
      <c r="BA292" s="3104"/>
      <c r="BB292" s="3104"/>
      <c r="BC292" s="3104"/>
      <c r="BD292" s="3104"/>
      <c r="BE292" s="3104"/>
      <c r="BF292" s="3104"/>
      <c r="BG292" s="3104"/>
      <c r="BH292" s="3104"/>
      <c r="BI292" s="3104"/>
      <c r="BJ292" s="3104"/>
      <c r="BK292" s="3104"/>
      <c r="BL292" s="3104"/>
      <c r="BM292" s="2567"/>
      <c r="BN292" s="2567"/>
      <c r="BO292" s="2567"/>
      <c r="BP292" s="2567"/>
      <c r="BQ292" s="2567"/>
      <c r="BR292" s="2567"/>
      <c r="BS292" s="2567"/>
      <c r="BT292" s="2567"/>
      <c r="BU292" s="2564"/>
      <c r="BV292" s="2564"/>
      <c r="BW292" s="2564"/>
      <c r="BX292" s="2564"/>
      <c r="BY292" s="2564"/>
      <c r="BZ292" s="2564"/>
      <c r="CA292" s="2564"/>
      <c r="CB292" s="2564"/>
      <c r="CC292" s="2564"/>
      <c r="CD292" s="2564"/>
      <c r="CE292" s="2564"/>
      <c r="CF292" s="2564"/>
      <c r="CG292" s="2564"/>
      <c r="CH292" s="2564"/>
      <c r="CI292" s="2564"/>
      <c r="CJ292" s="2564"/>
      <c r="CK292" s="2564"/>
      <c r="CL292" s="2564"/>
      <c r="CM292" s="2564"/>
      <c r="CN292" s="2564"/>
      <c r="CO292" s="2564"/>
      <c r="CP292" s="2564"/>
      <c r="CQ292" s="2564"/>
      <c r="CR292" s="2564"/>
      <c r="CS292" s="2564"/>
      <c r="CT292" s="2564"/>
      <c r="CU292" s="2564"/>
      <c r="CV292" s="2564"/>
      <c r="CW292" s="2564"/>
      <c r="CX292" s="2564"/>
      <c r="CY292" s="2564"/>
      <c r="CZ292" s="2564"/>
      <c r="DA292" s="2564"/>
      <c r="DB292" s="2564"/>
      <c r="DC292" s="2564"/>
      <c r="DD292" s="2564"/>
      <c r="DE292" s="2564"/>
    </row>
    <row r="293" spans="1:114" ht="6.75" customHeight="1">
      <c r="A293" s="2564"/>
      <c r="B293" s="2564"/>
      <c r="C293" s="2564"/>
      <c r="D293" s="2564"/>
      <c r="E293" s="2564"/>
      <c r="F293" s="2564"/>
      <c r="G293" s="2564"/>
      <c r="H293" s="2566"/>
      <c r="I293" s="2564"/>
      <c r="J293" s="2564"/>
      <c r="K293" s="2564"/>
      <c r="L293" s="2564"/>
      <c r="M293" s="2564"/>
      <c r="N293" s="2564"/>
      <c r="O293" s="2564"/>
      <c r="P293" s="2564"/>
      <c r="Q293" s="2564"/>
      <c r="R293" s="2566"/>
      <c r="S293" s="2566"/>
      <c r="T293" s="2566"/>
      <c r="U293" s="2566"/>
      <c r="V293" s="2564"/>
      <c r="W293" s="2564"/>
      <c r="X293" s="2564"/>
      <c r="Y293" s="2564"/>
      <c r="Z293" s="2564"/>
      <c r="AA293" s="2564"/>
      <c r="AB293" s="2564"/>
      <c r="AC293" s="2564"/>
      <c r="AD293" s="2564"/>
      <c r="AE293" s="2564"/>
      <c r="AF293" s="2564"/>
      <c r="AG293" s="2564"/>
      <c r="AH293" s="2564"/>
      <c r="AI293" s="2564"/>
      <c r="AJ293" s="2564"/>
      <c r="AK293" s="2571"/>
      <c r="AL293" s="2566"/>
      <c r="AM293" s="2564"/>
      <c r="AN293" s="3104"/>
      <c r="AO293" s="3104"/>
      <c r="AP293" s="3104"/>
      <c r="AQ293" s="3104"/>
      <c r="AR293" s="3104"/>
      <c r="AS293" s="3104"/>
      <c r="AT293" s="3104"/>
      <c r="AU293" s="3104"/>
      <c r="AV293" s="3104"/>
      <c r="AW293" s="3104"/>
      <c r="AX293" s="3104"/>
      <c r="AY293" s="3104"/>
      <c r="AZ293" s="3104"/>
      <c r="BA293" s="3104"/>
      <c r="BB293" s="3104"/>
      <c r="BC293" s="3104"/>
      <c r="BD293" s="3104"/>
      <c r="BE293" s="3104"/>
      <c r="BF293" s="3104"/>
      <c r="BG293" s="3104"/>
      <c r="BH293" s="3104"/>
      <c r="BI293" s="3104"/>
      <c r="BJ293" s="3104"/>
      <c r="BK293" s="3104"/>
      <c r="BL293" s="3104"/>
      <c r="BM293" s="2567"/>
      <c r="BN293" s="2567"/>
      <c r="BO293" s="2567"/>
      <c r="BP293" s="2567"/>
      <c r="BQ293" s="2567"/>
      <c r="BR293" s="2567"/>
      <c r="BS293" s="2567"/>
      <c r="BT293" s="2567"/>
      <c r="BU293" s="2564"/>
      <c r="BV293" s="2564"/>
      <c r="BW293" s="2564"/>
      <c r="BX293" s="2564"/>
      <c r="BY293" s="2564"/>
      <c r="BZ293" s="2564"/>
      <c r="CA293" s="2564"/>
      <c r="CB293" s="2564"/>
      <c r="CC293" s="2564"/>
      <c r="CD293" s="2564"/>
      <c r="CE293" s="2564"/>
      <c r="CF293" s="2564"/>
      <c r="CG293" s="2564"/>
      <c r="CH293" s="2564"/>
      <c r="CI293" s="2564"/>
      <c r="CJ293" s="2564"/>
      <c r="CK293" s="2564"/>
      <c r="CL293" s="2564"/>
      <c r="CM293" s="2564"/>
      <c r="CN293" s="2564"/>
      <c r="CO293" s="2564"/>
      <c r="CP293" s="2564"/>
      <c r="CQ293" s="2564"/>
      <c r="CR293" s="2564"/>
      <c r="CS293" s="2564"/>
      <c r="CT293" s="2564"/>
      <c r="CU293" s="2564"/>
      <c r="CV293" s="2564"/>
      <c r="CW293" s="2564"/>
      <c r="CX293" s="2564"/>
      <c r="CY293" s="2564"/>
      <c r="CZ293" s="2564"/>
      <c r="DA293" s="2564"/>
      <c r="DB293" s="2564"/>
      <c r="DC293" s="2564"/>
      <c r="DD293" s="2564"/>
      <c r="DE293" s="2564"/>
    </row>
    <row r="294" spans="1:114" ht="6.75" customHeight="1">
      <c r="A294" s="2564"/>
      <c r="B294" s="2564"/>
      <c r="C294" s="2564"/>
      <c r="D294" s="2564"/>
      <c r="E294" s="2564"/>
      <c r="F294" s="2564"/>
      <c r="G294" s="2564"/>
      <c r="H294" s="2566"/>
      <c r="I294" s="2564"/>
      <c r="J294" s="2564"/>
      <c r="K294" s="2564"/>
      <c r="L294" s="2564"/>
      <c r="M294" s="2564"/>
      <c r="N294" s="2564"/>
      <c r="O294" s="2564"/>
      <c r="P294" s="2564"/>
      <c r="Q294" s="2564"/>
      <c r="R294" s="2566"/>
      <c r="S294" s="2566"/>
      <c r="T294" s="2566"/>
      <c r="U294" s="2566"/>
      <c r="V294" s="2564"/>
      <c r="W294" s="2564"/>
      <c r="X294" s="2564"/>
      <c r="Y294" s="2564"/>
      <c r="Z294" s="2564"/>
      <c r="AA294" s="2564"/>
      <c r="AB294" s="2564"/>
      <c r="AC294" s="2564"/>
      <c r="AD294" s="2564"/>
      <c r="AE294" s="2564"/>
      <c r="AF294" s="2564"/>
      <c r="AG294" s="2564"/>
      <c r="AH294" s="2564"/>
      <c r="AI294" s="2564"/>
      <c r="AJ294" s="2564"/>
      <c r="AK294" s="2570"/>
      <c r="AL294" s="2566"/>
      <c r="AM294" s="2564"/>
      <c r="AN294" s="2574"/>
      <c r="AO294" s="2574"/>
      <c r="AP294" s="2574"/>
      <c r="AQ294" s="2574"/>
      <c r="AR294" s="2574"/>
      <c r="AS294" s="2574"/>
      <c r="AT294" s="2574"/>
      <c r="AU294" s="2574"/>
      <c r="AV294" s="2574"/>
      <c r="AW294" s="2574"/>
      <c r="AX294" s="2574"/>
      <c r="AY294" s="2574"/>
      <c r="AZ294" s="2574"/>
      <c r="BA294" s="2574"/>
      <c r="BB294" s="2574"/>
      <c r="BC294" s="2574"/>
      <c r="BD294" s="2574"/>
      <c r="BE294" s="2574"/>
      <c r="BF294" s="2574"/>
      <c r="BG294" s="2574"/>
      <c r="BH294" s="2574"/>
      <c r="BI294" s="2574"/>
      <c r="BJ294" s="2574"/>
      <c r="BK294" s="2574"/>
      <c r="BL294" s="2574"/>
      <c r="BM294" s="2567"/>
      <c r="BN294" s="2567"/>
      <c r="BO294" s="2567"/>
      <c r="BP294" s="2567"/>
      <c r="BQ294" s="2567"/>
      <c r="BR294" s="2567"/>
      <c r="BS294" s="2567"/>
      <c r="BT294" s="2567"/>
      <c r="BU294" s="2564"/>
      <c r="BV294" s="2564"/>
      <c r="BW294" s="2564"/>
      <c r="BX294" s="2564"/>
      <c r="BY294" s="2564"/>
      <c r="BZ294" s="2564"/>
      <c r="CA294" s="2564"/>
      <c r="CB294" s="2564"/>
      <c r="CC294" s="2564"/>
      <c r="CD294" s="2564"/>
      <c r="CE294" s="2564"/>
      <c r="CF294" s="2564"/>
      <c r="CG294" s="2564"/>
      <c r="CH294" s="2564"/>
      <c r="CI294" s="2564"/>
      <c r="CJ294" s="2564"/>
      <c r="CK294" s="2564"/>
      <c r="CL294" s="2564"/>
      <c r="CM294" s="2564"/>
      <c r="CN294" s="2564"/>
      <c r="CO294" s="2564"/>
      <c r="CP294" s="2564"/>
      <c r="CQ294" s="2564"/>
      <c r="CR294" s="2564"/>
      <c r="CS294" s="2564"/>
      <c r="CT294" s="2564"/>
      <c r="CU294" s="2564"/>
      <c r="CV294" s="2564"/>
      <c r="CW294" s="2564"/>
      <c r="CX294" s="2564"/>
      <c r="CY294" s="2564"/>
      <c r="CZ294" s="2564"/>
      <c r="DA294" s="2564"/>
      <c r="DB294" s="2564"/>
      <c r="DC294" s="2564"/>
      <c r="DD294" s="2564"/>
      <c r="DE294" s="2564"/>
    </row>
    <row r="295" spans="1:114" ht="6.75" customHeight="1">
      <c r="A295" s="2564"/>
      <c r="B295" s="2564"/>
      <c r="C295" s="2564"/>
      <c r="D295" s="2564"/>
      <c r="E295" s="2564"/>
      <c r="F295" s="2564"/>
      <c r="G295" s="2564"/>
      <c r="H295" s="2566"/>
      <c r="I295" s="2564"/>
      <c r="J295" s="2564"/>
      <c r="K295" s="2564"/>
      <c r="L295" s="2564"/>
      <c r="M295" s="2564"/>
      <c r="N295" s="2564"/>
      <c r="O295" s="2564"/>
      <c r="P295" s="2564"/>
      <c r="Q295" s="2564"/>
      <c r="R295" s="2566"/>
      <c r="S295" s="2566"/>
      <c r="T295" s="2566"/>
      <c r="U295" s="2566"/>
      <c r="V295" s="2564"/>
      <c r="W295" s="2564"/>
      <c r="X295" s="2564"/>
      <c r="Y295" s="2564"/>
      <c r="Z295" s="2564"/>
      <c r="AA295" s="2564"/>
      <c r="AB295" s="2564"/>
      <c r="AC295" s="2564"/>
      <c r="AD295" s="2564"/>
      <c r="AE295" s="2564"/>
      <c r="AF295" s="2564"/>
      <c r="AG295" s="2564"/>
      <c r="AH295" s="2564"/>
      <c r="AI295" s="2564"/>
      <c r="AJ295" s="2564"/>
      <c r="AK295" s="2621"/>
      <c r="AL295" s="2622"/>
      <c r="AM295" s="2564"/>
      <c r="AN295" s="3104" t="s">
        <v>203</v>
      </c>
      <c r="AO295" s="3104"/>
      <c r="AP295" s="3104"/>
      <c r="AQ295" s="3104"/>
      <c r="AR295" s="3104"/>
      <c r="AS295" s="3104"/>
      <c r="AT295" s="3104"/>
      <c r="AU295" s="3104"/>
      <c r="AV295" s="3104"/>
      <c r="AW295" s="3104"/>
      <c r="AX295" s="3104"/>
      <c r="AY295" s="3104"/>
      <c r="AZ295" s="3104"/>
      <c r="BA295" s="3104"/>
      <c r="BB295" s="3104"/>
      <c r="BC295" s="3104"/>
      <c r="BD295" s="3104"/>
      <c r="BE295" s="3104"/>
      <c r="BF295" s="3104"/>
      <c r="BG295" s="3104"/>
      <c r="BH295" s="3104"/>
      <c r="BI295" s="3104"/>
      <c r="BJ295" s="3104"/>
      <c r="BK295" s="3104"/>
      <c r="BL295" s="3104"/>
      <c r="BM295" s="2567"/>
      <c r="BN295" s="2567"/>
      <c r="BO295" s="2567"/>
      <c r="BP295" s="2567"/>
      <c r="BQ295" s="2567"/>
      <c r="BR295" s="2567"/>
      <c r="BS295" s="2567"/>
      <c r="BT295" s="2567"/>
      <c r="BU295" s="2567"/>
      <c r="BV295" s="2567"/>
      <c r="BW295" s="2564"/>
      <c r="BX295" s="2564"/>
      <c r="BY295" s="2564"/>
      <c r="BZ295" s="2564"/>
      <c r="CA295" s="2564"/>
      <c r="CB295" s="2564"/>
      <c r="CC295" s="2564"/>
      <c r="CD295" s="2564"/>
      <c r="CE295" s="2564"/>
      <c r="CF295" s="2564"/>
      <c r="CG295" s="2564"/>
      <c r="CH295" s="2564"/>
      <c r="CI295" s="2564"/>
      <c r="CJ295" s="2564"/>
      <c r="CK295" s="2564"/>
      <c r="CL295" s="2564"/>
      <c r="CM295" s="2564"/>
      <c r="CN295" s="2564"/>
      <c r="CO295" s="2564"/>
      <c r="CP295" s="2564"/>
      <c r="CQ295" s="2564"/>
      <c r="CR295" s="2564"/>
      <c r="CS295" s="2564"/>
      <c r="CT295" s="2564"/>
      <c r="CU295" s="2564"/>
      <c r="CV295" s="2564"/>
      <c r="CW295" s="2564"/>
      <c r="CX295" s="2564"/>
      <c r="CY295" s="2564"/>
      <c r="CZ295" s="2564"/>
      <c r="DA295" s="2564"/>
      <c r="DB295" s="2564"/>
      <c r="DC295" s="2564"/>
      <c r="DD295" s="2564"/>
      <c r="DE295" s="2564"/>
    </row>
    <row r="296" spans="1:114" ht="6.75" customHeight="1">
      <c r="A296" s="2564"/>
      <c r="B296" s="2564"/>
      <c r="C296" s="2564"/>
      <c r="D296" s="2564"/>
      <c r="E296" s="2564"/>
      <c r="F296" s="2564"/>
      <c r="G296" s="2564"/>
      <c r="H296" s="2566"/>
      <c r="I296" s="2564"/>
      <c r="J296" s="2564"/>
      <c r="K296" s="2564"/>
      <c r="L296" s="2564"/>
      <c r="M296" s="2564"/>
      <c r="N296" s="2564"/>
      <c r="O296" s="2564"/>
      <c r="P296" s="2564"/>
      <c r="Q296" s="2564"/>
      <c r="R296" s="2566"/>
      <c r="S296" s="2566"/>
      <c r="T296" s="2566"/>
      <c r="U296" s="2566"/>
      <c r="V296" s="2564"/>
      <c r="W296" s="2564"/>
      <c r="X296" s="2564"/>
      <c r="Y296" s="2564"/>
      <c r="Z296" s="2564"/>
      <c r="AA296" s="2564"/>
      <c r="AB296" s="2564"/>
      <c r="AC296" s="2564"/>
      <c r="AD296" s="2564"/>
      <c r="AE296" s="2564"/>
      <c r="AF296" s="2564"/>
      <c r="AG296" s="2564"/>
      <c r="AH296" s="2564"/>
      <c r="AI296" s="2564"/>
      <c r="AJ296" s="2564"/>
      <c r="AK296" s="2570"/>
      <c r="AL296" s="2566"/>
      <c r="AM296" s="2564"/>
      <c r="AN296" s="3104"/>
      <c r="AO296" s="3104"/>
      <c r="AP296" s="3104"/>
      <c r="AQ296" s="3104"/>
      <c r="AR296" s="3104"/>
      <c r="AS296" s="3104"/>
      <c r="AT296" s="3104"/>
      <c r="AU296" s="3104"/>
      <c r="AV296" s="3104"/>
      <c r="AW296" s="3104"/>
      <c r="AX296" s="3104"/>
      <c r="AY296" s="3104"/>
      <c r="AZ296" s="3104"/>
      <c r="BA296" s="3104"/>
      <c r="BB296" s="3104"/>
      <c r="BC296" s="3104"/>
      <c r="BD296" s="3104"/>
      <c r="BE296" s="3104"/>
      <c r="BF296" s="3104"/>
      <c r="BG296" s="3104"/>
      <c r="BH296" s="3104"/>
      <c r="BI296" s="3104"/>
      <c r="BJ296" s="3104"/>
      <c r="BK296" s="3104"/>
      <c r="BL296" s="3104"/>
      <c r="BM296" s="2567"/>
      <c r="BN296" s="2567"/>
      <c r="BO296" s="2567"/>
      <c r="BP296" s="2567"/>
      <c r="BQ296" s="2567"/>
      <c r="BR296" s="2567"/>
      <c r="BS296" s="2567"/>
      <c r="BT296" s="2567"/>
      <c r="BU296" s="2567"/>
      <c r="BV296" s="2567"/>
      <c r="BW296" s="2564"/>
      <c r="BX296" s="2564"/>
      <c r="BY296" s="2564"/>
      <c r="BZ296" s="2564"/>
      <c r="CA296" s="2564"/>
      <c r="CB296" s="2564"/>
      <c r="CC296" s="2564"/>
      <c r="CD296" s="2564"/>
      <c r="CE296" s="2564"/>
      <c r="CF296" s="2564"/>
      <c r="CG296" s="2564"/>
      <c r="CH296" s="2564"/>
      <c r="CI296" s="2564"/>
      <c r="CJ296" s="2564"/>
      <c r="CK296" s="2564"/>
      <c r="CL296" s="2564"/>
      <c r="CM296" s="2564"/>
      <c r="CN296" s="2564"/>
      <c r="CO296" s="2564"/>
      <c r="CP296" s="2564"/>
      <c r="CQ296" s="2564"/>
      <c r="CR296" s="2564"/>
      <c r="CS296" s="2564"/>
      <c r="CT296" s="2564"/>
      <c r="CU296" s="2564"/>
      <c r="CV296" s="2564"/>
      <c r="CW296" s="2564"/>
      <c r="CX296" s="2564"/>
      <c r="CY296" s="2564"/>
      <c r="CZ296" s="2564"/>
      <c r="DA296" s="2564"/>
      <c r="DB296" s="2564"/>
      <c r="DC296" s="2564"/>
      <c r="DD296" s="2564"/>
      <c r="DE296" s="2564"/>
    </row>
    <row r="297" spans="1:114" ht="6.75" customHeight="1">
      <c r="A297" s="2564"/>
      <c r="B297" s="2564"/>
      <c r="C297" s="2564"/>
      <c r="D297" s="2564"/>
      <c r="E297" s="2564"/>
      <c r="F297" s="2564"/>
      <c r="G297" s="2564"/>
      <c r="H297" s="2566"/>
      <c r="I297" s="2564"/>
      <c r="J297" s="2564"/>
      <c r="K297" s="2564"/>
      <c r="L297" s="2564"/>
      <c r="M297" s="2564"/>
      <c r="N297" s="2564"/>
      <c r="O297" s="2564"/>
      <c r="P297" s="2564"/>
      <c r="Q297" s="2564"/>
      <c r="R297" s="2566"/>
      <c r="S297" s="2566"/>
      <c r="T297" s="2566"/>
      <c r="U297" s="2566"/>
      <c r="V297" s="2564"/>
      <c r="W297" s="2564"/>
      <c r="X297" s="2564"/>
      <c r="Y297" s="2564"/>
      <c r="Z297" s="2564"/>
      <c r="AA297" s="2564"/>
      <c r="AB297" s="2564"/>
      <c r="AC297" s="2564"/>
      <c r="AD297" s="2564"/>
      <c r="AE297" s="2564"/>
      <c r="AF297" s="2564"/>
      <c r="AG297" s="2564"/>
      <c r="AH297" s="2564"/>
      <c r="AI297" s="2564"/>
      <c r="AJ297" s="2564"/>
      <c r="AK297" s="2570"/>
      <c r="AL297" s="2566"/>
      <c r="AM297" s="2564"/>
      <c r="AN297" s="2567"/>
      <c r="AO297" s="2567"/>
      <c r="AP297" s="2567"/>
      <c r="AQ297" s="2567"/>
      <c r="AR297" s="2567"/>
      <c r="AS297" s="2567"/>
      <c r="AT297" s="2567"/>
      <c r="AU297" s="2567"/>
      <c r="AV297" s="2567"/>
      <c r="AW297" s="2567"/>
      <c r="AX297" s="2567"/>
      <c r="AY297" s="2567"/>
      <c r="AZ297" s="2567"/>
      <c r="BA297" s="2567"/>
      <c r="BB297" s="2567"/>
      <c r="BC297" s="2567"/>
      <c r="BD297" s="2567"/>
      <c r="BE297" s="2567"/>
      <c r="BF297" s="2567"/>
      <c r="BG297" s="2567"/>
      <c r="BH297" s="2567"/>
      <c r="BI297" s="2567"/>
      <c r="BJ297" s="2567"/>
      <c r="BK297" s="2567"/>
      <c r="BL297" s="2567"/>
      <c r="BM297" s="2567"/>
      <c r="BN297" s="2567"/>
      <c r="BO297" s="2567"/>
      <c r="BP297" s="2567"/>
      <c r="BQ297" s="2567"/>
      <c r="BR297" s="2567"/>
      <c r="BS297" s="2567"/>
      <c r="BT297" s="2567"/>
      <c r="BU297" s="2567"/>
      <c r="BV297" s="2567"/>
      <c r="BW297" s="2564"/>
      <c r="BX297" s="2564"/>
      <c r="BY297" s="2564"/>
      <c r="BZ297" s="2564"/>
      <c r="CA297" s="2564"/>
      <c r="CB297" s="2564"/>
      <c r="CC297" s="2564"/>
      <c r="CD297" s="2564"/>
      <c r="CE297" s="2564"/>
      <c r="CF297" s="2564"/>
      <c r="CG297" s="2564"/>
      <c r="CH297" s="2564"/>
      <c r="CI297" s="2564"/>
      <c r="CJ297" s="2564"/>
      <c r="CK297" s="2564"/>
      <c r="CL297" s="2564"/>
      <c r="CM297" s="2564"/>
      <c r="CN297" s="2564"/>
      <c r="CO297" s="2564"/>
      <c r="CP297" s="2564"/>
      <c r="CQ297" s="2564"/>
      <c r="CR297" s="2564"/>
      <c r="CS297" s="2564"/>
      <c r="CT297" s="2564"/>
      <c r="CU297" s="2564"/>
      <c r="CV297" s="2564"/>
      <c r="CW297" s="2564"/>
      <c r="CX297" s="2564"/>
      <c r="CY297" s="2564"/>
      <c r="CZ297" s="2564"/>
      <c r="DA297" s="2564"/>
      <c r="DB297" s="2564"/>
      <c r="DC297" s="2564"/>
      <c r="DD297" s="2564"/>
      <c r="DE297" s="2564"/>
    </row>
    <row r="298" spans="1:114" ht="6.75" customHeight="1">
      <c r="A298" s="2564"/>
      <c r="B298" s="2564"/>
      <c r="C298" s="2564"/>
      <c r="D298" s="2564"/>
      <c r="E298" s="2564"/>
      <c r="F298" s="2564"/>
      <c r="G298" s="2564"/>
      <c r="H298" s="2566"/>
      <c r="I298" s="2564"/>
      <c r="J298" s="2564"/>
      <c r="K298" s="2564"/>
      <c r="L298" s="2564"/>
      <c r="M298" s="2564"/>
      <c r="N298" s="2564"/>
      <c r="O298" s="2564"/>
      <c r="P298" s="2564"/>
      <c r="Q298" s="2564"/>
      <c r="R298" s="2566"/>
      <c r="S298" s="2566"/>
      <c r="T298" s="2566"/>
      <c r="U298" s="2566"/>
      <c r="V298" s="2564"/>
      <c r="W298" s="2564"/>
      <c r="X298" s="2564"/>
      <c r="Y298" s="2564"/>
      <c r="Z298" s="2564"/>
      <c r="AA298" s="2564"/>
      <c r="AB298" s="2564"/>
      <c r="AC298" s="2564"/>
      <c r="AD298" s="2564"/>
      <c r="AE298" s="2564"/>
      <c r="AF298" s="2564"/>
      <c r="AG298" s="2564"/>
      <c r="AH298" s="2564"/>
      <c r="AI298" s="2564"/>
      <c r="AJ298" s="2564"/>
      <c r="AK298" s="2621"/>
      <c r="AL298" s="2622"/>
      <c r="AM298" s="2564"/>
      <c r="AN298" s="3104" t="s">
        <v>202</v>
      </c>
      <c r="AO298" s="3104"/>
      <c r="AP298" s="3104"/>
      <c r="AQ298" s="3104"/>
      <c r="AR298" s="3104"/>
      <c r="AS298" s="3104"/>
      <c r="AT298" s="3104"/>
      <c r="AU298" s="3104"/>
      <c r="AV298" s="3104"/>
      <c r="AW298" s="3104"/>
      <c r="AX298" s="3104"/>
      <c r="AY298" s="3104"/>
      <c r="AZ298" s="3104"/>
      <c r="BA298" s="3104"/>
      <c r="BB298" s="3104"/>
      <c r="BC298" s="3104"/>
      <c r="BD298" s="3104"/>
      <c r="BE298" s="3104"/>
      <c r="BF298" s="3104"/>
      <c r="BG298" s="3104"/>
      <c r="BH298" s="3104"/>
      <c r="BI298" s="3104"/>
      <c r="BJ298" s="3104"/>
      <c r="BK298" s="3104"/>
      <c r="BL298" s="3104"/>
      <c r="BM298" s="2567"/>
      <c r="BN298" s="2567"/>
      <c r="BO298" s="2567"/>
      <c r="BP298" s="2567"/>
      <c r="BQ298" s="2567"/>
      <c r="BR298" s="2567"/>
      <c r="BS298" s="2567"/>
      <c r="BT298" s="2567"/>
      <c r="BU298" s="2564"/>
      <c r="BV298" s="2564"/>
      <c r="BW298" s="2564"/>
      <c r="BX298" s="2564"/>
      <c r="BY298" s="2564"/>
      <c r="BZ298" s="2564"/>
      <c r="CA298" s="2564"/>
      <c r="CB298" s="2564"/>
      <c r="CC298" s="2564"/>
      <c r="CD298" s="2564"/>
      <c r="CE298" s="2564"/>
      <c r="CF298" s="2564"/>
      <c r="CG298" s="2564"/>
      <c r="CH298" s="2564"/>
      <c r="CI298" s="2564"/>
      <c r="CJ298" s="2564"/>
      <c r="CK298" s="2564"/>
      <c r="CL298" s="2564"/>
      <c r="CM298" s="2564"/>
      <c r="CN298" s="2564"/>
      <c r="CO298" s="2564"/>
      <c r="CP298" s="2564"/>
      <c r="CQ298" s="2564"/>
      <c r="CR298" s="2564"/>
      <c r="CS298" s="2564"/>
      <c r="CT298" s="2564"/>
      <c r="CU298" s="2564"/>
      <c r="CV298" s="2564"/>
      <c r="CW298" s="2564"/>
      <c r="CX298" s="2564"/>
      <c r="CY298" s="2564"/>
      <c r="CZ298" s="2564"/>
      <c r="DA298" s="2564"/>
      <c r="DB298" s="2564"/>
      <c r="DC298" s="2564"/>
      <c r="DD298" s="2564"/>
      <c r="DE298" s="2564"/>
    </row>
    <row r="299" spans="1:114" ht="6.75" customHeight="1">
      <c r="A299" s="2564"/>
      <c r="B299" s="2564"/>
      <c r="C299" s="2564"/>
      <c r="D299" s="2564"/>
      <c r="E299" s="2564"/>
      <c r="F299" s="2564"/>
      <c r="G299" s="2564"/>
      <c r="H299" s="2566"/>
      <c r="I299" s="2564"/>
      <c r="J299" s="2564"/>
      <c r="K299" s="2564"/>
      <c r="L299" s="2564"/>
      <c r="M299" s="2564"/>
      <c r="N299" s="2564"/>
      <c r="O299" s="2564"/>
      <c r="P299" s="2564"/>
      <c r="Q299" s="2564"/>
      <c r="R299" s="2566"/>
      <c r="S299" s="2566"/>
      <c r="T299" s="2566"/>
      <c r="U299" s="2566"/>
      <c r="V299" s="2564"/>
      <c r="W299" s="2564"/>
      <c r="X299" s="2564"/>
      <c r="Y299" s="2564"/>
      <c r="Z299" s="2564"/>
      <c r="AA299" s="2564"/>
      <c r="AB299" s="2564"/>
      <c r="AC299" s="2564"/>
      <c r="AD299" s="2564"/>
      <c r="AE299" s="2564"/>
      <c r="AF299" s="2564"/>
      <c r="AG299" s="2564"/>
      <c r="AH299" s="2564"/>
      <c r="AI299" s="2564"/>
      <c r="AJ299" s="2564"/>
      <c r="AK299" s="2571"/>
      <c r="AL299" s="2566"/>
      <c r="AM299" s="2564"/>
      <c r="AN299" s="3104"/>
      <c r="AO299" s="3104"/>
      <c r="AP299" s="3104"/>
      <c r="AQ299" s="3104"/>
      <c r="AR299" s="3104"/>
      <c r="AS299" s="3104"/>
      <c r="AT299" s="3104"/>
      <c r="AU299" s="3104"/>
      <c r="AV299" s="3104"/>
      <c r="AW299" s="3104"/>
      <c r="AX299" s="3104"/>
      <c r="AY299" s="3104"/>
      <c r="AZ299" s="3104"/>
      <c r="BA299" s="3104"/>
      <c r="BB299" s="3104"/>
      <c r="BC299" s="3104"/>
      <c r="BD299" s="3104"/>
      <c r="BE299" s="3104"/>
      <c r="BF299" s="3104"/>
      <c r="BG299" s="3104"/>
      <c r="BH299" s="3104"/>
      <c r="BI299" s="3104"/>
      <c r="BJ299" s="3104"/>
      <c r="BK299" s="3104"/>
      <c r="BL299" s="3104"/>
      <c r="BM299" s="2567"/>
      <c r="BN299" s="2567"/>
      <c r="BO299" s="2567"/>
      <c r="BP299" s="2567"/>
      <c r="BQ299" s="2567"/>
      <c r="BR299" s="2567"/>
      <c r="BS299" s="2567"/>
      <c r="BT299" s="2567"/>
      <c r="BU299" s="2564"/>
      <c r="BV299" s="2564"/>
      <c r="BW299" s="2564"/>
      <c r="BX299" s="2564"/>
      <c r="BY299" s="2564"/>
      <c r="BZ299" s="2564"/>
      <c r="CA299" s="2564"/>
      <c r="CB299" s="2564"/>
      <c r="CC299" s="2564"/>
      <c r="CD299" s="2564"/>
      <c r="CE299" s="2564"/>
      <c r="CF299" s="2564"/>
      <c r="CG299" s="2564"/>
      <c r="CH299" s="2564"/>
      <c r="CI299" s="2564"/>
      <c r="CJ299" s="2564"/>
      <c r="CK299" s="2564"/>
      <c r="CL299" s="2564"/>
      <c r="CM299" s="2564"/>
      <c r="CN299" s="2564"/>
      <c r="CO299" s="2564"/>
      <c r="CP299" s="2564"/>
      <c r="CQ299" s="2564"/>
      <c r="CR299" s="2564"/>
      <c r="CS299" s="2564"/>
      <c r="CT299" s="2564"/>
      <c r="CU299" s="2564"/>
      <c r="CV299" s="2564"/>
      <c r="CW299" s="2564"/>
      <c r="CX299" s="2564"/>
      <c r="CY299" s="2564"/>
      <c r="CZ299" s="2564"/>
      <c r="DA299" s="2564"/>
      <c r="DB299" s="2564"/>
      <c r="DC299" s="2564"/>
      <c r="DD299" s="2564"/>
      <c r="DE299" s="2564"/>
    </row>
    <row r="300" spans="1:114" ht="6.75" customHeight="1">
      <c r="A300" s="2564"/>
      <c r="B300" s="2564"/>
      <c r="C300" s="2564"/>
      <c r="D300" s="2564"/>
      <c r="E300" s="2564"/>
      <c r="F300" s="2564"/>
      <c r="G300" s="2564"/>
      <c r="H300" s="2566"/>
      <c r="I300" s="2564"/>
      <c r="J300" s="2564"/>
      <c r="K300" s="2564"/>
      <c r="L300" s="2564"/>
      <c r="M300" s="2564"/>
      <c r="N300" s="2564"/>
      <c r="O300" s="2564"/>
      <c r="P300" s="2564"/>
      <c r="Q300" s="2564"/>
      <c r="R300" s="2566"/>
      <c r="S300" s="2566"/>
      <c r="T300" s="2566"/>
      <c r="U300" s="2566"/>
      <c r="V300" s="2564"/>
      <c r="W300" s="2564"/>
      <c r="X300" s="2564"/>
      <c r="Y300" s="2564"/>
      <c r="Z300" s="2564"/>
      <c r="AA300" s="2564"/>
      <c r="AB300" s="2564"/>
      <c r="AC300" s="2564"/>
      <c r="AD300" s="2564"/>
      <c r="AE300" s="2564"/>
      <c r="AF300" s="2564"/>
      <c r="AG300" s="2564"/>
      <c r="AH300" s="2564"/>
      <c r="AI300" s="2564"/>
      <c r="AJ300" s="2564"/>
      <c r="AK300" s="2570"/>
      <c r="AL300" s="2566"/>
      <c r="AM300" s="2564"/>
      <c r="AN300" s="2574"/>
      <c r="AO300" s="2574"/>
      <c r="AP300" s="2574"/>
      <c r="AQ300" s="2574"/>
      <c r="AR300" s="2574"/>
      <c r="AS300" s="2574"/>
      <c r="AT300" s="2574"/>
      <c r="AU300" s="2574"/>
      <c r="AV300" s="2574"/>
      <c r="AW300" s="2574"/>
      <c r="AX300" s="2574"/>
      <c r="AY300" s="2574"/>
      <c r="AZ300" s="2574"/>
      <c r="BA300" s="2574"/>
      <c r="BB300" s="2574"/>
      <c r="BC300" s="2574"/>
      <c r="BD300" s="2574"/>
      <c r="BE300" s="2574"/>
      <c r="BF300" s="2574"/>
      <c r="BG300" s="2574"/>
      <c r="BH300" s="2574"/>
      <c r="BI300" s="2574"/>
      <c r="BJ300" s="2574"/>
      <c r="BK300" s="2574"/>
      <c r="BL300" s="2574"/>
      <c r="BM300" s="2567"/>
      <c r="BN300" s="2567"/>
      <c r="BO300" s="2567"/>
      <c r="BP300" s="2567"/>
      <c r="BQ300" s="2567"/>
      <c r="BR300" s="2567"/>
      <c r="BS300" s="2567"/>
      <c r="BT300" s="2567"/>
      <c r="BU300" s="2564"/>
      <c r="BV300" s="2564"/>
      <c r="BW300" s="2564"/>
      <c r="BX300" s="2564"/>
      <c r="BY300" s="2564"/>
      <c r="BZ300" s="2564"/>
      <c r="CA300" s="2564"/>
      <c r="CB300" s="2564"/>
      <c r="CC300" s="2564"/>
      <c r="CD300" s="2564"/>
      <c r="CE300" s="2564"/>
      <c r="CF300" s="2564"/>
      <c r="CG300" s="2564"/>
      <c r="CH300" s="2564"/>
      <c r="CI300" s="2564"/>
      <c r="CJ300" s="2564"/>
      <c r="CK300" s="2564"/>
      <c r="CL300" s="2564"/>
      <c r="CM300" s="2564"/>
      <c r="CN300" s="2564"/>
      <c r="CO300" s="2564"/>
      <c r="CP300" s="2564"/>
      <c r="CQ300" s="2564"/>
      <c r="CR300" s="2564"/>
      <c r="CS300" s="2564"/>
      <c r="CT300" s="2564"/>
      <c r="CU300" s="2564"/>
      <c r="CV300" s="2564"/>
      <c r="CW300" s="2564"/>
      <c r="CX300" s="2564"/>
      <c r="CY300" s="2564"/>
      <c r="CZ300" s="2564"/>
      <c r="DA300" s="2564"/>
      <c r="DB300" s="2564"/>
      <c r="DC300" s="2564"/>
      <c r="DD300" s="2564"/>
      <c r="DE300" s="2564"/>
    </row>
    <row r="301" spans="1:114" ht="6.75" customHeight="1">
      <c r="A301" s="2564"/>
      <c r="B301" s="2564"/>
      <c r="C301" s="2564"/>
      <c r="D301" s="2564"/>
      <c r="E301" s="2564"/>
      <c r="F301" s="2564"/>
      <c r="G301" s="2564"/>
      <c r="H301" s="2566"/>
      <c r="I301" s="2564"/>
      <c r="J301" s="2564"/>
      <c r="K301" s="2564"/>
      <c r="L301" s="2564"/>
      <c r="M301" s="2564"/>
      <c r="N301" s="2564"/>
      <c r="O301" s="2564"/>
      <c r="P301" s="2564"/>
      <c r="Q301" s="2564"/>
      <c r="R301" s="2566"/>
      <c r="S301" s="2566"/>
      <c r="T301" s="2566"/>
      <c r="U301" s="2566"/>
      <c r="V301" s="2564"/>
      <c r="W301" s="2564"/>
      <c r="X301" s="2564"/>
      <c r="Y301" s="2564"/>
      <c r="Z301" s="2564"/>
      <c r="AA301" s="2564"/>
      <c r="AB301" s="2564"/>
      <c r="AC301" s="2564"/>
      <c r="AD301" s="2564"/>
      <c r="AE301" s="2564"/>
      <c r="AF301" s="2564"/>
      <c r="AG301" s="2564"/>
      <c r="AH301" s="2564"/>
      <c r="AI301" s="2564"/>
      <c r="AJ301" s="2564"/>
      <c r="AK301" s="2570"/>
      <c r="AL301" s="2566"/>
      <c r="AM301" s="2564"/>
      <c r="AN301" s="3104" t="s">
        <v>201</v>
      </c>
      <c r="AO301" s="3104"/>
      <c r="AP301" s="3104"/>
      <c r="AQ301" s="3104"/>
      <c r="AR301" s="3104"/>
      <c r="AS301" s="3104"/>
      <c r="AT301" s="3104"/>
      <c r="AU301" s="3104"/>
      <c r="AV301" s="3104"/>
      <c r="AW301" s="3104"/>
      <c r="AX301" s="3104"/>
      <c r="AY301" s="3104"/>
      <c r="AZ301" s="3104"/>
      <c r="BA301" s="3104"/>
      <c r="BB301" s="3104"/>
      <c r="BC301" s="3104"/>
      <c r="BD301" s="3104"/>
      <c r="BE301" s="3104"/>
      <c r="BF301" s="3104"/>
      <c r="BG301" s="3104"/>
      <c r="BH301" s="3104"/>
      <c r="BI301" s="3104"/>
      <c r="BJ301" s="3104"/>
      <c r="BK301" s="3104"/>
      <c r="BL301" s="3104"/>
      <c r="BM301" s="2567"/>
      <c r="BN301" s="2567"/>
      <c r="BO301" s="2567"/>
      <c r="BP301" s="2567"/>
      <c r="BQ301" s="2567"/>
      <c r="BR301" s="2567"/>
      <c r="BS301" s="2567"/>
      <c r="BT301" s="2567"/>
      <c r="BU301" s="2564"/>
      <c r="BV301" s="2564"/>
      <c r="BW301" s="2564"/>
      <c r="BX301" s="2564"/>
      <c r="BY301" s="2564"/>
      <c r="BZ301" s="2564"/>
      <c r="CA301" s="2564"/>
      <c r="CB301" s="2564"/>
      <c r="CC301" s="2564"/>
      <c r="CD301" s="2564"/>
      <c r="CE301" s="2564"/>
      <c r="CF301" s="2564"/>
      <c r="CG301" s="2564"/>
      <c r="CH301" s="2564"/>
      <c r="CI301" s="2564"/>
      <c r="CJ301" s="2564"/>
      <c r="CK301" s="2564"/>
      <c r="CL301" s="2564"/>
      <c r="CM301" s="2564"/>
      <c r="CN301" s="2564"/>
      <c r="CO301" s="2564"/>
      <c r="CP301" s="2564"/>
      <c r="CQ301" s="2564"/>
      <c r="CR301" s="2564"/>
      <c r="CS301" s="2564"/>
      <c r="CT301" s="2564"/>
      <c r="CU301" s="2564"/>
      <c r="CV301" s="2564"/>
      <c r="CW301" s="2564"/>
      <c r="CX301" s="2564"/>
      <c r="CY301" s="2564"/>
      <c r="CZ301" s="2564"/>
      <c r="DA301" s="2564"/>
      <c r="DB301" s="2564"/>
      <c r="DC301" s="2564"/>
      <c r="DD301" s="2564"/>
      <c r="DE301" s="2564"/>
    </row>
    <row r="302" spans="1:114" ht="6.75" customHeight="1">
      <c r="A302" s="2564"/>
      <c r="B302" s="2564"/>
      <c r="C302" s="2564"/>
      <c r="D302" s="2564"/>
      <c r="E302" s="2564"/>
      <c r="F302" s="2564"/>
      <c r="G302" s="2564"/>
      <c r="H302" s="2566"/>
      <c r="I302" s="2564"/>
      <c r="J302" s="2564"/>
      <c r="K302" s="2564"/>
      <c r="L302" s="2564"/>
      <c r="M302" s="2564"/>
      <c r="N302" s="2564"/>
      <c r="O302" s="2564"/>
      <c r="P302" s="2564"/>
      <c r="Q302" s="2564"/>
      <c r="R302" s="2566"/>
      <c r="S302" s="2566"/>
      <c r="T302" s="2566"/>
      <c r="U302" s="2566"/>
      <c r="V302" s="2564"/>
      <c r="W302" s="2564"/>
      <c r="X302" s="2564"/>
      <c r="Y302" s="2564"/>
      <c r="Z302" s="2564"/>
      <c r="AA302" s="2564"/>
      <c r="AB302" s="2564"/>
      <c r="AC302" s="2564"/>
      <c r="AD302" s="2564"/>
      <c r="AE302" s="2564"/>
      <c r="AF302" s="2564"/>
      <c r="AG302" s="2564"/>
      <c r="AH302" s="2564"/>
      <c r="AI302" s="2564"/>
      <c r="AJ302" s="2564"/>
      <c r="AK302" s="2571"/>
      <c r="AL302" s="2569"/>
      <c r="AM302" s="2564"/>
      <c r="AN302" s="3104"/>
      <c r="AO302" s="3104"/>
      <c r="AP302" s="3104"/>
      <c r="AQ302" s="3104"/>
      <c r="AR302" s="3104"/>
      <c r="AS302" s="3104"/>
      <c r="AT302" s="3104"/>
      <c r="AU302" s="3104"/>
      <c r="AV302" s="3104"/>
      <c r="AW302" s="3104"/>
      <c r="AX302" s="3104"/>
      <c r="AY302" s="3104"/>
      <c r="AZ302" s="3104"/>
      <c r="BA302" s="3104"/>
      <c r="BB302" s="3104"/>
      <c r="BC302" s="3104"/>
      <c r="BD302" s="3104"/>
      <c r="BE302" s="3104"/>
      <c r="BF302" s="3104"/>
      <c r="BG302" s="3104"/>
      <c r="BH302" s="3104"/>
      <c r="BI302" s="3104"/>
      <c r="BJ302" s="3104"/>
      <c r="BK302" s="3104"/>
      <c r="BL302" s="3104"/>
      <c r="BM302" s="2567"/>
      <c r="BN302" s="2567"/>
      <c r="BO302" s="2567"/>
      <c r="BP302" s="2567"/>
      <c r="BQ302" s="2567"/>
      <c r="BR302" s="2567"/>
      <c r="BS302" s="2567"/>
      <c r="BT302" s="2567"/>
      <c r="BU302" s="2564"/>
      <c r="BV302" s="2564"/>
      <c r="BW302" s="2564"/>
      <c r="BX302" s="2564"/>
      <c r="BY302" s="2564"/>
      <c r="BZ302" s="2564"/>
      <c r="CA302" s="2564"/>
      <c r="CB302" s="2564"/>
      <c r="CC302" s="2564"/>
      <c r="CD302" s="2564"/>
      <c r="CE302" s="2564"/>
      <c r="CF302" s="2564"/>
      <c r="CG302" s="2564"/>
      <c r="CH302" s="2564"/>
      <c r="CI302" s="2564"/>
      <c r="CJ302" s="2564"/>
      <c r="CK302" s="2564"/>
      <c r="CL302" s="2564"/>
      <c r="CM302" s="2564"/>
      <c r="CN302" s="2564"/>
      <c r="CO302" s="2564"/>
      <c r="CP302" s="2564"/>
      <c r="CQ302" s="2564"/>
      <c r="CR302" s="2564"/>
      <c r="CS302" s="2564"/>
      <c r="CT302" s="2564"/>
      <c r="CU302" s="2564"/>
      <c r="CV302" s="2564"/>
      <c r="CW302" s="2564"/>
      <c r="CX302" s="2564"/>
      <c r="CY302" s="2564"/>
      <c r="CZ302" s="2564"/>
      <c r="DA302" s="2564"/>
      <c r="DB302" s="2564"/>
      <c r="DC302" s="2564"/>
      <c r="DD302" s="2564"/>
      <c r="DE302" s="2564"/>
      <c r="DF302" s="1349"/>
      <c r="DG302" s="1349"/>
      <c r="DH302" s="1349"/>
      <c r="DI302" s="1349"/>
      <c r="DJ302" s="1349"/>
    </row>
    <row r="303" spans="1:114" ht="6.75" customHeight="1">
      <c r="A303" s="2564"/>
      <c r="B303" s="2564"/>
      <c r="C303" s="2564"/>
      <c r="D303" s="2564"/>
      <c r="E303" s="2564"/>
      <c r="F303" s="2564"/>
      <c r="G303" s="2564"/>
      <c r="H303" s="2566"/>
      <c r="I303" s="2564"/>
      <c r="J303" s="2564"/>
      <c r="K303" s="2564"/>
      <c r="L303" s="2564"/>
      <c r="M303" s="2564"/>
      <c r="N303" s="2564"/>
      <c r="O303" s="2564"/>
      <c r="P303" s="2564"/>
      <c r="Q303" s="2564"/>
      <c r="R303" s="2566"/>
      <c r="S303" s="2566"/>
      <c r="T303" s="2566"/>
      <c r="U303" s="2566"/>
      <c r="V303" s="2564"/>
      <c r="W303" s="2564"/>
      <c r="X303" s="2564"/>
      <c r="Y303" s="2564"/>
      <c r="Z303" s="2564"/>
      <c r="AA303" s="2564"/>
      <c r="AB303" s="2564"/>
      <c r="AC303" s="2564"/>
      <c r="AD303" s="2564"/>
      <c r="AE303" s="2564"/>
      <c r="AF303" s="2564"/>
      <c r="AG303" s="2564"/>
      <c r="AH303" s="2564"/>
      <c r="AI303" s="2564"/>
      <c r="AJ303" s="2564"/>
      <c r="AK303" s="2570"/>
      <c r="AL303" s="2566"/>
      <c r="AM303" s="2564"/>
      <c r="AN303" s="2564"/>
      <c r="AO303" s="2564"/>
      <c r="AP303" s="2564"/>
      <c r="AQ303" s="2564"/>
      <c r="AR303" s="2564"/>
      <c r="AS303" s="2564"/>
      <c r="AT303" s="2564"/>
      <c r="AU303" s="2564"/>
      <c r="AV303" s="2564"/>
      <c r="AW303" s="2564"/>
      <c r="AX303" s="2564"/>
      <c r="AY303" s="2564"/>
      <c r="AZ303" s="2564"/>
      <c r="BA303" s="2564"/>
      <c r="BB303" s="2564"/>
      <c r="BC303" s="2564"/>
      <c r="BD303" s="2564"/>
      <c r="BE303" s="2564"/>
      <c r="BF303" s="2564"/>
      <c r="BG303" s="2564"/>
      <c r="BH303" s="2564"/>
      <c r="BI303" s="2564"/>
      <c r="BJ303" s="2564"/>
      <c r="BK303" s="2564"/>
      <c r="BL303" s="2564"/>
      <c r="BM303" s="2564"/>
      <c r="BN303" s="2564"/>
      <c r="BO303" s="2564"/>
      <c r="BP303" s="2564"/>
      <c r="BQ303" s="2564"/>
      <c r="BR303" s="2564"/>
      <c r="BS303" s="2564"/>
      <c r="BT303" s="2564"/>
      <c r="BU303" s="2564"/>
      <c r="BV303" s="2564"/>
      <c r="BW303" s="2564"/>
      <c r="BX303" s="2564"/>
      <c r="BY303" s="2564"/>
      <c r="BZ303" s="2564"/>
      <c r="CA303" s="2564"/>
      <c r="CB303" s="2564"/>
      <c r="CC303" s="2564"/>
      <c r="CD303" s="2564"/>
      <c r="CE303" s="2564"/>
      <c r="CF303" s="2564"/>
      <c r="CG303" s="2564"/>
      <c r="CH303" s="2564"/>
      <c r="CI303" s="2564"/>
      <c r="CJ303" s="2564"/>
      <c r="CK303" s="2564"/>
      <c r="CL303" s="2564"/>
      <c r="CM303" s="2564"/>
      <c r="CN303" s="2564"/>
      <c r="CO303" s="2564"/>
      <c r="CP303" s="2564"/>
      <c r="CQ303" s="2564"/>
      <c r="CR303" s="2564"/>
      <c r="CS303" s="2564"/>
      <c r="CT303" s="2564"/>
      <c r="CU303" s="2564"/>
      <c r="CV303" s="2564"/>
      <c r="CW303" s="2564"/>
      <c r="CX303" s="2564"/>
      <c r="CY303" s="2564"/>
      <c r="CZ303" s="2564"/>
      <c r="DA303" s="2564"/>
      <c r="DB303" s="2564"/>
      <c r="DC303" s="2564"/>
      <c r="DD303" s="2564"/>
      <c r="DE303" s="2564"/>
      <c r="DF303" s="1349"/>
      <c r="DG303" s="1349"/>
      <c r="DH303" s="1349"/>
      <c r="DI303" s="1349"/>
      <c r="DJ303" s="1349"/>
    </row>
    <row r="304" spans="1:114" ht="6.75" customHeight="1">
      <c r="A304" s="2564"/>
      <c r="B304" s="2564"/>
      <c r="C304" s="2564"/>
      <c r="D304" s="2564"/>
      <c r="E304" s="2564"/>
      <c r="F304" s="2564"/>
      <c r="G304" s="2564"/>
      <c r="H304" s="2566"/>
      <c r="I304" s="2564"/>
      <c r="J304" s="2564"/>
      <c r="K304" s="2564"/>
      <c r="L304" s="2564"/>
      <c r="M304" s="2564"/>
      <c r="N304" s="2564"/>
      <c r="O304" s="2564"/>
      <c r="P304" s="2564"/>
      <c r="Q304" s="2564"/>
      <c r="R304" s="2566"/>
      <c r="S304" s="2566"/>
      <c r="T304" s="2566"/>
      <c r="U304" s="2566"/>
      <c r="V304" s="2564"/>
      <c r="W304" s="2564"/>
      <c r="X304" s="2564"/>
      <c r="Y304" s="2564"/>
      <c r="Z304" s="2564"/>
      <c r="AA304" s="2564"/>
      <c r="AB304" s="2564"/>
      <c r="AC304" s="2564"/>
      <c r="AD304" s="2564"/>
      <c r="AE304" s="2564"/>
      <c r="AF304" s="2564"/>
      <c r="AG304" s="2564"/>
      <c r="AH304" s="2564"/>
      <c r="AI304" s="2564"/>
      <c r="AJ304" s="2564"/>
      <c r="AK304" s="2621"/>
      <c r="AL304" s="2622"/>
      <c r="AM304" s="2564"/>
      <c r="AN304" s="3114" t="s">
        <v>58</v>
      </c>
      <c r="AO304" s="3114"/>
      <c r="AP304" s="3114"/>
      <c r="AQ304" s="3114"/>
      <c r="AR304" s="3114"/>
      <c r="AS304" s="3114"/>
      <c r="AT304" s="3114"/>
      <c r="AU304" s="3114"/>
      <c r="AV304" s="3103"/>
      <c r="AW304" s="3103"/>
      <c r="AX304" s="3103"/>
      <c r="AY304" s="3103"/>
      <c r="AZ304" s="3103"/>
      <c r="BA304" s="2566"/>
      <c r="BB304" s="2566"/>
      <c r="BC304" s="2564"/>
      <c r="BD304" s="3103" t="s">
        <v>200</v>
      </c>
      <c r="BE304" s="3103"/>
      <c r="BF304" s="3103"/>
      <c r="BG304" s="3103"/>
      <c r="BH304" s="3103"/>
      <c r="BI304" s="3103"/>
      <c r="BJ304" s="3103"/>
      <c r="BK304" s="3103"/>
      <c r="BL304" s="3103"/>
      <c r="BM304" s="3103"/>
      <c r="BN304" s="3103"/>
      <c r="BO304" s="3103"/>
      <c r="BP304" s="3103"/>
      <c r="BQ304" s="3103"/>
      <c r="BR304" s="3103"/>
      <c r="BS304" s="3103"/>
      <c r="BT304" s="3103"/>
      <c r="BU304" s="3103"/>
      <c r="BV304" s="3103"/>
      <c r="BW304" s="3103"/>
      <c r="BX304" s="3103"/>
      <c r="BY304" s="3103"/>
      <c r="BZ304" s="3103"/>
      <c r="CA304" s="3103"/>
      <c r="CB304" s="3103"/>
      <c r="CC304" s="3103"/>
      <c r="CD304" s="3103"/>
      <c r="CE304" s="3103"/>
      <c r="CF304" s="3103"/>
      <c r="CG304" s="3103"/>
      <c r="CH304" s="3103"/>
      <c r="CI304" s="3103"/>
      <c r="CJ304" s="3103"/>
      <c r="CK304" s="3103"/>
      <c r="CL304" s="3103"/>
      <c r="CM304" s="3103"/>
      <c r="CN304" s="3103"/>
      <c r="CO304" s="3103"/>
      <c r="CP304" s="3103"/>
      <c r="CQ304" s="3103"/>
      <c r="CR304" s="3103"/>
      <c r="CS304" s="3103"/>
      <c r="CT304" s="3103"/>
      <c r="CU304" s="3103"/>
      <c r="CV304" s="3103"/>
      <c r="CW304" s="3103"/>
      <c r="CX304" s="3103"/>
      <c r="CY304" s="3103"/>
      <c r="CZ304" s="3103"/>
      <c r="DA304" s="3103"/>
      <c r="DB304" s="3103"/>
      <c r="DC304" s="2567"/>
      <c r="DD304" s="2567"/>
      <c r="DE304" s="2567"/>
    </row>
    <row r="305" spans="1:109" ht="6.75" customHeight="1">
      <c r="A305" s="2564"/>
      <c r="B305" s="2564"/>
      <c r="C305" s="2564"/>
      <c r="D305" s="2564"/>
      <c r="E305" s="2564"/>
      <c r="F305" s="2564"/>
      <c r="G305" s="2564"/>
      <c r="H305" s="2566"/>
      <c r="I305" s="2564"/>
      <c r="J305" s="2564"/>
      <c r="K305" s="2564"/>
      <c r="L305" s="2564"/>
      <c r="M305" s="2564"/>
      <c r="N305" s="2564"/>
      <c r="O305" s="2564"/>
      <c r="P305" s="2564"/>
      <c r="Q305" s="2564"/>
      <c r="R305" s="2566"/>
      <c r="S305" s="2566"/>
      <c r="T305" s="2566"/>
      <c r="U305" s="2566"/>
      <c r="V305" s="2564"/>
      <c r="W305" s="2564"/>
      <c r="X305" s="2564"/>
      <c r="Y305" s="2564"/>
      <c r="Z305" s="2564"/>
      <c r="AA305" s="2564"/>
      <c r="AB305" s="2564"/>
      <c r="AC305" s="2564"/>
      <c r="AD305" s="2564"/>
      <c r="AE305" s="2564"/>
      <c r="AF305" s="2564"/>
      <c r="AG305" s="2564"/>
      <c r="AH305" s="2564"/>
      <c r="AI305" s="2564"/>
      <c r="AJ305" s="2564"/>
      <c r="AK305" s="2571"/>
      <c r="AL305" s="2566"/>
      <c r="AM305" s="2564"/>
      <c r="AN305" s="3114"/>
      <c r="AO305" s="3114"/>
      <c r="AP305" s="3114"/>
      <c r="AQ305" s="3114"/>
      <c r="AR305" s="3114"/>
      <c r="AS305" s="3114"/>
      <c r="AT305" s="3114"/>
      <c r="AU305" s="3114"/>
      <c r="AV305" s="3103"/>
      <c r="AW305" s="3103"/>
      <c r="AX305" s="3103"/>
      <c r="AY305" s="3103"/>
      <c r="AZ305" s="3103"/>
      <c r="BA305" s="2569"/>
      <c r="BB305" s="2569"/>
      <c r="BC305" s="2564"/>
      <c r="BD305" s="3103"/>
      <c r="BE305" s="3103"/>
      <c r="BF305" s="3103"/>
      <c r="BG305" s="3103"/>
      <c r="BH305" s="3103"/>
      <c r="BI305" s="3103"/>
      <c r="BJ305" s="3103"/>
      <c r="BK305" s="3103"/>
      <c r="BL305" s="3103"/>
      <c r="BM305" s="3103"/>
      <c r="BN305" s="3103"/>
      <c r="BO305" s="3103"/>
      <c r="BP305" s="3103"/>
      <c r="BQ305" s="3103"/>
      <c r="BR305" s="3103"/>
      <c r="BS305" s="3103"/>
      <c r="BT305" s="3103"/>
      <c r="BU305" s="3103"/>
      <c r="BV305" s="3103"/>
      <c r="BW305" s="3103"/>
      <c r="BX305" s="3103"/>
      <c r="BY305" s="3103"/>
      <c r="BZ305" s="3103"/>
      <c r="CA305" s="3103"/>
      <c r="CB305" s="3103"/>
      <c r="CC305" s="3103"/>
      <c r="CD305" s="3103"/>
      <c r="CE305" s="3103"/>
      <c r="CF305" s="3103"/>
      <c r="CG305" s="3103"/>
      <c r="CH305" s="3103"/>
      <c r="CI305" s="3103"/>
      <c r="CJ305" s="3103"/>
      <c r="CK305" s="3103"/>
      <c r="CL305" s="3103"/>
      <c r="CM305" s="3103"/>
      <c r="CN305" s="3103"/>
      <c r="CO305" s="3103"/>
      <c r="CP305" s="3103"/>
      <c r="CQ305" s="3103"/>
      <c r="CR305" s="3103"/>
      <c r="CS305" s="3103"/>
      <c r="CT305" s="3103"/>
      <c r="CU305" s="3103"/>
      <c r="CV305" s="3103"/>
      <c r="CW305" s="3103"/>
      <c r="CX305" s="3103"/>
      <c r="CY305" s="3103"/>
      <c r="CZ305" s="3103"/>
      <c r="DA305" s="3103"/>
      <c r="DB305" s="3103"/>
      <c r="DC305" s="2567"/>
      <c r="DD305" s="2567"/>
      <c r="DE305" s="2567"/>
    </row>
    <row r="306" spans="1:109" ht="6.75" customHeight="1">
      <c r="A306" s="2564"/>
      <c r="B306" s="2564"/>
      <c r="C306" s="2564"/>
      <c r="D306" s="2564"/>
      <c r="E306" s="2564"/>
      <c r="F306" s="2564"/>
      <c r="G306" s="2564"/>
      <c r="H306" s="2566"/>
      <c r="I306" s="2564"/>
      <c r="J306" s="2564"/>
      <c r="K306" s="2564"/>
      <c r="L306" s="2564"/>
      <c r="M306" s="2564"/>
      <c r="N306" s="2564"/>
      <c r="O306" s="2564"/>
      <c r="P306" s="2564"/>
      <c r="Q306" s="2564"/>
      <c r="R306" s="2566"/>
      <c r="S306" s="2566"/>
      <c r="T306" s="2566"/>
      <c r="U306" s="2566"/>
      <c r="V306" s="2564"/>
      <c r="W306" s="2564"/>
      <c r="X306" s="2564"/>
      <c r="Y306" s="2564"/>
      <c r="Z306" s="2564"/>
      <c r="AA306" s="2564"/>
      <c r="AB306" s="2564"/>
      <c r="AC306" s="2564"/>
      <c r="AD306" s="2564"/>
      <c r="AE306" s="2564"/>
      <c r="AF306" s="2564"/>
      <c r="AG306" s="2564"/>
      <c r="AH306" s="2564"/>
      <c r="AI306" s="2564"/>
      <c r="AJ306" s="2564"/>
      <c r="AK306" s="2570"/>
      <c r="AL306" s="2566"/>
      <c r="AM306" s="2564"/>
      <c r="AN306" s="2601"/>
      <c r="AO306" s="2601"/>
      <c r="AP306" s="2601"/>
      <c r="AQ306" s="2601"/>
      <c r="AR306" s="2601"/>
      <c r="AS306" s="2601"/>
      <c r="AT306" s="2601"/>
      <c r="AU306" s="2601"/>
      <c r="AV306" s="2674"/>
      <c r="AW306" s="2564"/>
      <c r="AX306" s="2564"/>
      <c r="AY306" s="2564"/>
      <c r="AZ306" s="2564"/>
      <c r="BA306" s="2566"/>
      <c r="BB306" s="2566"/>
      <c r="BC306" s="2564"/>
      <c r="BD306" s="2567"/>
      <c r="BE306" s="2567"/>
      <c r="BF306" s="2567"/>
      <c r="BG306" s="2567"/>
      <c r="BH306" s="2567"/>
      <c r="BI306" s="2567"/>
      <c r="BJ306" s="2567"/>
      <c r="BK306" s="2567"/>
      <c r="BL306" s="2567"/>
      <c r="BM306" s="2567"/>
      <c r="BN306" s="2567"/>
      <c r="BO306" s="2567"/>
      <c r="BP306" s="2567"/>
      <c r="BQ306" s="2567"/>
      <c r="BR306" s="2567"/>
      <c r="BS306" s="2567"/>
      <c r="BT306" s="2567"/>
      <c r="BU306" s="2567"/>
      <c r="BV306" s="2567"/>
      <c r="BW306" s="2567"/>
      <c r="BX306" s="2567"/>
      <c r="BY306" s="2567"/>
      <c r="BZ306" s="2567"/>
      <c r="CA306" s="2567"/>
      <c r="CB306" s="2567"/>
      <c r="CC306" s="2567"/>
      <c r="CD306" s="2567"/>
      <c r="CE306" s="2567"/>
      <c r="CF306" s="2567"/>
      <c r="CG306" s="2567"/>
      <c r="CH306" s="2567"/>
      <c r="CI306" s="2567"/>
      <c r="CJ306" s="2567"/>
      <c r="CK306" s="2567"/>
      <c r="CL306" s="2567"/>
      <c r="CM306" s="2567"/>
      <c r="CN306" s="2567"/>
      <c r="CO306" s="2567"/>
      <c r="CP306" s="2567"/>
      <c r="CQ306" s="2567"/>
      <c r="CR306" s="2567"/>
      <c r="CS306" s="2567"/>
      <c r="CT306" s="2567"/>
      <c r="CU306" s="2567"/>
      <c r="CV306" s="2567"/>
      <c r="CW306" s="2567"/>
      <c r="CX306" s="2567"/>
      <c r="CY306" s="2567"/>
      <c r="CZ306" s="2567"/>
      <c r="DA306" s="2567"/>
      <c r="DB306" s="2567"/>
      <c r="DC306" s="2567"/>
      <c r="DD306" s="2567"/>
      <c r="DE306" s="2567"/>
    </row>
    <row r="307" spans="1:109" ht="6.75" customHeight="1">
      <c r="A307" s="2564"/>
      <c r="B307" s="2564"/>
      <c r="C307" s="2564"/>
      <c r="D307" s="2564"/>
      <c r="E307" s="2564"/>
      <c r="F307" s="2564"/>
      <c r="G307" s="2564"/>
      <c r="H307" s="2566"/>
      <c r="I307" s="2564"/>
      <c r="J307" s="2564"/>
      <c r="K307" s="2564"/>
      <c r="L307" s="2564"/>
      <c r="M307" s="2564"/>
      <c r="N307" s="2564"/>
      <c r="O307" s="2564"/>
      <c r="P307" s="2564"/>
      <c r="Q307" s="2564"/>
      <c r="R307" s="2566"/>
      <c r="S307" s="2566"/>
      <c r="T307" s="2566"/>
      <c r="U307" s="2566"/>
      <c r="V307" s="2564"/>
      <c r="W307" s="2564"/>
      <c r="X307" s="2564"/>
      <c r="Y307" s="2564"/>
      <c r="Z307" s="2564"/>
      <c r="AA307" s="2564"/>
      <c r="AB307" s="2564"/>
      <c r="AC307" s="2564"/>
      <c r="AD307" s="2564"/>
      <c r="AE307" s="2564"/>
      <c r="AF307" s="2564"/>
      <c r="AG307" s="2564"/>
      <c r="AH307" s="2564"/>
      <c r="AI307" s="2564"/>
      <c r="AJ307" s="2564"/>
      <c r="AK307" s="2621"/>
      <c r="AL307" s="2622"/>
      <c r="AM307" s="2564"/>
      <c r="AN307" s="3103" t="s">
        <v>199</v>
      </c>
      <c r="AO307" s="3103"/>
      <c r="AP307" s="3103"/>
      <c r="AQ307" s="3103"/>
      <c r="AR307" s="3103"/>
      <c r="AS307" s="3103"/>
      <c r="AT307" s="3103"/>
      <c r="AU307" s="2622"/>
      <c r="AV307" s="2622"/>
      <c r="AW307" s="2622"/>
      <c r="AX307" s="2622"/>
      <c r="AY307" s="2622"/>
      <c r="AZ307" s="2622"/>
      <c r="BA307" s="2622"/>
      <c r="BB307" s="2622"/>
      <c r="BC307" s="2564"/>
      <c r="BD307" s="3103" t="s">
        <v>198</v>
      </c>
      <c r="BE307" s="3103"/>
      <c r="BF307" s="3103"/>
      <c r="BG307" s="3103"/>
      <c r="BH307" s="3103"/>
      <c r="BI307" s="3103"/>
      <c r="BJ307" s="3103"/>
      <c r="BK307" s="3103"/>
      <c r="BL307" s="3103"/>
      <c r="BM307" s="3103"/>
      <c r="BN307" s="3103"/>
      <c r="BO307" s="3103"/>
      <c r="BP307" s="3103"/>
      <c r="BQ307" s="3103"/>
      <c r="BR307" s="3103"/>
      <c r="BS307" s="3103"/>
      <c r="BT307" s="3103"/>
      <c r="BU307" s="3103"/>
      <c r="BV307" s="3103"/>
      <c r="BW307" s="3103"/>
      <c r="BX307" s="3103"/>
      <c r="BY307" s="3103"/>
      <c r="BZ307" s="3103"/>
      <c r="CA307" s="3103"/>
      <c r="CB307" s="3103"/>
      <c r="CC307" s="3103"/>
      <c r="CD307" s="3103"/>
      <c r="CE307" s="3103"/>
      <c r="CF307" s="3103"/>
      <c r="CG307" s="3103"/>
      <c r="CH307" s="3103"/>
      <c r="CI307" s="3103"/>
      <c r="CJ307" s="3103"/>
      <c r="CK307" s="3103"/>
      <c r="CL307" s="3103"/>
      <c r="CM307" s="3103"/>
      <c r="CN307" s="3103"/>
      <c r="CO307" s="3103"/>
      <c r="CP307" s="3103"/>
      <c r="CQ307" s="3103"/>
      <c r="CR307" s="3103"/>
      <c r="CS307" s="3103"/>
      <c r="CT307" s="3103"/>
      <c r="CU307" s="3103"/>
      <c r="CV307" s="3103"/>
      <c r="CW307" s="3103"/>
      <c r="CX307" s="3103"/>
      <c r="CY307" s="3103"/>
      <c r="CZ307" s="3103"/>
      <c r="DA307" s="3103"/>
      <c r="DB307" s="3103"/>
      <c r="DC307" s="2567"/>
      <c r="DD307" s="2567"/>
      <c r="DE307" s="2567"/>
    </row>
    <row r="308" spans="1:109" ht="6.75" customHeight="1">
      <c r="A308" s="2564"/>
      <c r="B308" s="2564"/>
      <c r="C308" s="2564"/>
      <c r="D308" s="2564"/>
      <c r="E308" s="2564"/>
      <c r="F308" s="2564"/>
      <c r="G308" s="2564"/>
      <c r="H308" s="2566"/>
      <c r="I308" s="2564"/>
      <c r="J308" s="2564"/>
      <c r="K308" s="2564"/>
      <c r="L308" s="2564"/>
      <c r="M308" s="2564"/>
      <c r="N308" s="2564"/>
      <c r="O308" s="2564"/>
      <c r="P308" s="2564"/>
      <c r="Q308" s="2564"/>
      <c r="R308" s="2566"/>
      <c r="S308" s="2566"/>
      <c r="T308" s="2566"/>
      <c r="U308" s="2566"/>
      <c r="V308" s="2564"/>
      <c r="W308" s="2564"/>
      <c r="X308" s="2564"/>
      <c r="Y308" s="2564"/>
      <c r="Z308" s="2564"/>
      <c r="AA308" s="2564"/>
      <c r="AB308" s="2564"/>
      <c r="AC308" s="2564"/>
      <c r="AD308" s="2564"/>
      <c r="AE308" s="2564"/>
      <c r="AF308" s="2564"/>
      <c r="AG308" s="2564"/>
      <c r="AH308" s="2564"/>
      <c r="AI308" s="2564"/>
      <c r="AJ308" s="2564"/>
      <c r="AK308" s="2571"/>
      <c r="AL308" s="2566"/>
      <c r="AM308" s="2564"/>
      <c r="AN308" s="3103"/>
      <c r="AO308" s="3103"/>
      <c r="AP308" s="3103"/>
      <c r="AQ308" s="3103"/>
      <c r="AR308" s="3103"/>
      <c r="AS308" s="3103"/>
      <c r="AT308" s="3103"/>
      <c r="AU308" s="2564"/>
      <c r="AV308" s="2564"/>
      <c r="AW308" s="2564"/>
      <c r="AX308" s="2564"/>
      <c r="AY308" s="2564"/>
      <c r="AZ308" s="2564"/>
      <c r="BA308" s="2564"/>
      <c r="BB308" s="2564"/>
      <c r="BC308" s="2564"/>
      <c r="BD308" s="3103"/>
      <c r="BE308" s="3103"/>
      <c r="BF308" s="3103"/>
      <c r="BG308" s="3103"/>
      <c r="BH308" s="3103"/>
      <c r="BI308" s="3103"/>
      <c r="BJ308" s="3103"/>
      <c r="BK308" s="3103"/>
      <c r="BL308" s="3103"/>
      <c r="BM308" s="3103"/>
      <c r="BN308" s="3103"/>
      <c r="BO308" s="3103"/>
      <c r="BP308" s="3103"/>
      <c r="BQ308" s="3103"/>
      <c r="BR308" s="3103"/>
      <c r="BS308" s="3103"/>
      <c r="BT308" s="3103"/>
      <c r="BU308" s="3103"/>
      <c r="BV308" s="3103"/>
      <c r="BW308" s="3103"/>
      <c r="BX308" s="3103"/>
      <c r="BY308" s="3103"/>
      <c r="BZ308" s="3103"/>
      <c r="CA308" s="3103"/>
      <c r="CB308" s="3103"/>
      <c r="CC308" s="3103"/>
      <c r="CD308" s="3103"/>
      <c r="CE308" s="3103"/>
      <c r="CF308" s="3103"/>
      <c r="CG308" s="3103"/>
      <c r="CH308" s="3103"/>
      <c r="CI308" s="3103"/>
      <c r="CJ308" s="3103"/>
      <c r="CK308" s="3103"/>
      <c r="CL308" s="3103"/>
      <c r="CM308" s="3103"/>
      <c r="CN308" s="3103"/>
      <c r="CO308" s="3103"/>
      <c r="CP308" s="3103"/>
      <c r="CQ308" s="3103"/>
      <c r="CR308" s="3103"/>
      <c r="CS308" s="3103"/>
      <c r="CT308" s="3103"/>
      <c r="CU308" s="3103"/>
      <c r="CV308" s="3103"/>
      <c r="CW308" s="3103"/>
      <c r="CX308" s="3103"/>
      <c r="CY308" s="3103"/>
      <c r="CZ308" s="3103"/>
      <c r="DA308" s="3103"/>
      <c r="DB308" s="3103"/>
      <c r="DC308" s="2567"/>
      <c r="DD308" s="2567"/>
      <c r="DE308" s="2567"/>
    </row>
    <row r="309" spans="1:109" ht="6.75" customHeight="1">
      <c r="A309" s="2564"/>
      <c r="B309" s="2564"/>
      <c r="C309" s="2564"/>
      <c r="D309" s="2564"/>
      <c r="E309" s="2564"/>
      <c r="F309" s="2564"/>
      <c r="G309" s="2564"/>
      <c r="H309" s="2566"/>
      <c r="I309" s="2564"/>
      <c r="J309" s="2564"/>
      <c r="K309" s="2564"/>
      <c r="L309" s="2564"/>
      <c r="M309" s="2564"/>
      <c r="N309" s="2564"/>
      <c r="O309" s="2564"/>
      <c r="P309" s="2564"/>
      <c r="Q309" s="2564"/>
      <c r="R309" s="2566"/>
      <c r="S309" s="2566"/>
      <c r="T309" s="2566"/>
      <c r="U309" s="2566"/>
      <c r="V309" s="2564"/>
      <c r="W309" s="2564"/>
      <c r="X309" s="2564"/>
      <c r="Y309" s="2564"/>
      <c r="Z309" s="2564"/>
      <c r="AA309" s="2564"/>
      <c r="AB309" s="2564"/>
      <c r="AC309" s="2564"/>
      <c r="AD309" s="2564"/>
      <c r="AE309" s="2564"/>
      <c r="AF309" s="2564"/>
      <c r="AG309" s="2564"/>
      <c r="AH309" s="2564"/>
      <c r="AI309" s="2564"/>
      <c r="AJ309" s="2564"/>
      <c r="AK309" s="2570"/>
      <c r="AL309" s="2566"/>
      <c r="AM309" s="2564"/>
      <c r="AN309" s="2564"/>
      <c r="AO309" s="2564"/>
      <c r="AP309" s="2564"/>
      <c r="AQ309" s="2564"/>
      <c r="AR309" s="2564"/>
      <c r="AS309" s="2564"/>
      <c r="AT309" s="2564"/>
      <c r="AU309" s="2564"/>
      <c r="AV309" s="2564"/>
      <c r="AW309" s="2564"/>
      <c r="AX309" s="2564"/>
      <c r="AY309" s="2564"/>
      <c r="AZ309" s="2564"/>
      <c r="BA309" s="2564"/>
      <c r="BB309" s="2564"/>
      <c r="BC309" s="2564"/>
      <c r="BD309" s="2564"/>
      <c r="BE309" s="2564"/>
      <c r="BF309" s="2564"/>
      <c r="BG309" s="2564"/>
      <c r="BH309" s="2564"/>
      <c r="BI309" s="2564"/>
      <c r="BJ309" s="2564"/>
      <c r="BK309" s="2564"/>
      <c r="BL309" s="2564"/>
      <c r="BM309" s="2564"/>
      <c r="BN309" s="2564"/>
      <c r="BO309" s="2564"/>
      <c r="BP309" s="2564"/>
      <c r="BQ309" s="2564"/>
      <c r="BR309" s="2564"/>
      <c r="BS309" s="2564"/>
      <c r="BT309" s="2564"/>
      <c r="BU309" s="2564"/>
      <c r="BV309" s="2564"/>
      <c r="BW309" s="2564"/>
      <c r="BX309" s="2564"/>
      <c r="BY309" s="2564"/>
      <c r="BZ309" s="2564"/>
      <c r="CA309" s="2564"/>
      <c r="CB309" s="2564"/>
      <c r="CC309" s="2564"/>
      <c r="CD309" s="2564"/>
      <c r="CE309" s="2564"/>
      <c r="CF309" s="2564"/>
      <c r="CG309" s="2564"/>
      <c r="CH309" s="2564"/>
      <c r="CI309" s="2564"/>
      <c r="CJ309" s="2564"/>
      <c r="CK309" s="2564"/>
      <c r="CL309" s="2564"/>
      <c r="CM309" s="2564"/>
      <c r="CN309" s="2564"/>
      <c r="CO309" s="2564"/>
      <c r="CP309" s="2564"/>
      <c r="CQ309" s="2564"/>
      <c r="CR309" s="2564"/>
      <c r="CS309" s="2564"/>
      <c r="CT309" s="2564"/>
      <c r="CU309" s="2564"/>
      <c r="CV309" s="2564"/>
      <c r="CW309" s="2564"/>
      <c r="CX309" s="2564"/>
      <c r="CY309" s="2564"/>
      <c r="CZ309" s="2564"/>
      <c r="DA309" s="2564"/>
      <c r="DB309" s="2564"/>
      <c r="DC309" s="2564"/>
      <c r="DD309" s="2564"/>
      <c r="DE309" s="2564"/>
    </row>
    <row r="310" spans="1:109" ht="6.75" customHeight="1">
      <c r="A310" s="2564"/>
      <c r="B310" s="2564"/>
      <c r="C310" s="2564"/>
      <c r="D310" s="2564"/>
      <c r="E310" s="2564"/>
      <c r="F310" s="2564"/>
      <c r="G310" s="2564"/>
      <c r="H310" s="2566"/>
      <c r="I310" s="2564"/>
      <c r="J310" s="2564"/>
      <c r="K310" s="2564"/>
      <c r="L310" s="2564"/>
      <c r="M310" s="2564"/>
      <c r="N310" s="2564"/>
      <c r="O310" s="2564"/>
      <c r="P310" s="2564"/>
      <c r="Q310" s="2564"/>
      <c r="R310" s="2566"/>
      <c r="S310" s="2566"/>
      <c r="T310" s="2566"/>
      <c r="U310" s="2566"/>
      <c r="V310" s="2564"/>
      <c r="W310" s="2564"/>
      <c r="X310" s="2564"/>
      <c r="Y310" s="2564"/>
      <c r="Z310" s="2564"/>
      <c r="AA310" s="2564"/>
      <c r="AB310" s="2564"/>
      <c r="AC310" s="2564"/>
      <c r="AD310" s="2564"/>
      <c r="AE310" s="2564"/>
      <c r="AF310" s="2564"/>
      <c r="AG310" s="2564"/>
      <c r="AH310" s="2564"/>
      <c r="AI310" s="2564"/>
      <c r="AJ310" s="2564"/>
      <c r="AK310" s="2621"/>
      <c r="AL310" s="2622"/>
      <c r="AM310" s="2564"/>
      <c r="AN310" s="3114" t="s">
        <v>197</v>
      </c>
      <c r="AO310" s="3114"/>
      <c r="AP310" s="3114"/>
      <c r="AQ310" s="3114"/>
      <c r="AR310" s="3114"/>
      <c r="AS310" s="3114"/>
      <c r="AT310" s="3114"/>
      <c r="AU310" s="3114"/>
      <c r="AV310" s="3103"/>
      <c r="AW310" s="3103"/>
      <c r="AX310" s="3109"/>
      <c r="AY310" s="3109"/>
      <c r="AZ310" s="2566"/>
      <c r="BA310" s="2566"/>
      <c r="BB310" s="2566"/>
      <c r="BC310" s="2564"/>
      <c r="BD310" s="3103" t="s">
        <v>196</v>
      </c>
      <c r="BE310" s="3103"/>
      <c r="BF310" s="3103"/>
      <c r="BG310" s="3103"/>
      <c r="BH310" s="3103"/>
      <c r="BI310" s="3103"/>
      <c r="BJ310" s="3103"/>
      <c r="BK310" s="3103"/>
      <c r="BL310" s="3103"/>
      <c r="BM310" s="3103"/>
      <c r="BN310" s="3103"/>
      <c r="BO310" s="3103"/>
      <c r="BP310" s="3103"/>
      <c r="BQ310" s="3103"/>
      <c r="BR310" s="3103"/>
      <c r="BS310" s="3103"/>
      <c r="BT310" s="3103"/>
      <c r="BU310" s="3103"/>
      <c r="BV310" s="3103"/>
      <c r="BW310" s="3103"/>
      <c r="BX310" s="3103"/>
      <c r="BY310" s="3103"/>
      <c r="BZ310" s="3103"/>
      <c r="CA310" s="3103"/>
      <c r="CB310" s="3103"/>
      <c r="CC310" s="3103"/>
      <c r="CD310" s="3103"/>
      <c r="CE310" s="3103"/>
      <c r="CF310" s="3103"/>
      <c r="CG310" s="3103"/>
      <c r="CH310" s="3103"/>
      <c r="CI310" s="3103"/>
      <c r="CJ310" s="3103"/>
      <c r="CK310" s="3103"/>
      <c r="CL310" s="3103"/>
      <c r="CM310" s="3103"/>
      <c r="CN310" s="3103"/>
      <c r="CO310" s="3103"/>
      <c r="CP310" s="3103"/>
      <c r="CQ310" s="3103"/>
      <c r="CR310" s="3103"/>
      <c r="CS310" s="3103"/>
      <c r="CT310" s="3103"/>
      <c r="CU310" s="3103"/>
      <c r="CV310" s="3103"/>
      <c r="CW310" s="3103"/>
      <c r="CX310" s="3103"/>
      <c r="CY310" s="3103"/>
      <c r="CZ310" s="3103"/>
      <c r="DA310" s="3103"/>
      <c r="DB310" s="3103"/>
      <c r="DC310" s="2567"/>
      <c r="DD310" s="2567"/>
      <c r="DE310" s="2567"/>
    </row>
    <row r="311" spans="1:109" ht="6.75" customHeight="1">
      <c r="A311" s="2564"/>
      <c r="B311" s="2564"/>
      <c r="C311" s="2564"/>
      <c r="D311" s="2564"/>
      <c r="E311" s="2564"/>
      <c r="F311" s="2564"/>
      <c r="G311" s="2564"/>
      <c r="H311" s="2566"/>
      <c r="I311" s="2564"/>
      <c r="J311" s="2564"/>
      <c r="K311" s="2564"/>
      <c r="L311" s="2564"/>
      <c r="M311" s="2564"/>
      <c r="N311" s="2564"/>
      <c r="O311" s="2564"/>
      <c r="P311" s="2564"/>
      <c r="Q311" s="2564"/>
      <c r="R311" s="2566"/>
      <c r="S311" s="2566"/>
      <c r="T311" s="2566"/>
      <c r="U311" s="2566"/>
      <c r="V311" s="2564"/>
      <c r="W311" s="2564"/>
      <c r="X311" s="2564"/>
      <c r="Y311" s="2564"/>
      <c r="Z311" s="2564"/>
      <c r="AA311" s="2564"/>
      <c r="AB311" s="2564"/>
      <c r="AC311" s="2564"/>
      <c r="AD311" s="2564"/>
      <c r="AE311" s="2564"/>
      <c r="AF311" s="2564"/>
      <c r="AG311" s="2564"/>
      <c r="AH311" s="2564"/>
      <c r="AI311" s="2564"/>
      <c r="AJ311" s="2564"/>
      <c r="AK311" s="2571"/>
      <c r="AL311" s="2566"/>
      <c r="AM311" s="2564"/>
      <c r="AN311" s="3114"/>
      <c r="AO311" s="3114"/>
      <c r="AP311" s="3114"/>
      <c r="AQ311" s="3114"/>
      <c r="AR311" s="3114"/>
      <c r="AS311" s="3114"/>
      <c r="AT311" s="3114"/>
      <c r="AU311" s="3114"/>
      <c r="AV311" s="3103"/>
      <c r="AW311" s="3103"/>
      <c r="AX311" s="3109"/>
      <c r="AY311" s="3109"/>
      <c r="AZ311" s="2569"/>
      <c r="BA311" s="2569"/>
      <c r="BB311" s="2569"/>
      <c r="BC311" s="2564"/>
      <c r="BD311" s="3103"/>
      <c r="BE311" s="3103"/>
      <c r="BF311" s="3103"/>
      <c r="BG311" s="3103"/>
      <c r="BH311" s="3103"/>
      <c r="BI311" s="3103"/>
      <c r="BJ311" s="3103"/>
      <c r="BK311" s="3103"/>
      <c r="BL311" s="3103"/>
      <c r="BM311" s="3103"/>
      <c r="BN311" s="3103"/>
      <c r="BO311" s="3103"/>
      <c r="BP311" s="3103"/>
      <c r="BQ311" s="3103"/>
      <c r="BR311" s="3103"/>
      <c r="BS311" s="3103"/>
      <c r="BT311" s="3103"/>
      <c r="BU311" s="3103"/>
      <c r="BV311" s="3103"/>
      <c r="BW311" s="3103"/>
      <c r="BX311" s="3103"/>
      <c r="BY311" s="3103"/>
      <c r="BZ311" s="3103"/>
      <c r="CA311" s="3103"/>
      <c r="CB311" s="3103"/>
      <c r="CC311" s="3103"/>
      <c r="CD311" s="3103"/>
      <c r="CE311" s="3103"/>
      <c r="CF311" s="3103"/>
      <c r="CG311" s="3103"/>
      <c r="CH311" s="3103"/>
      <c r="CI311" s="3103"/>
      <c r="CJ311" s="3103"/>
      <c r="CK311" s="3103"/>
      <c r="CL311" s="3103"/>
      <c r="CM311" s="3103"/>
      <c r="CN311" s="3103"/>
      <c r="CO311" s="3103"/>
      <c r="CP311" s="3103"/>
      <c r="CQ311" s="3103"/>
      <c r="CR311" s="3103"/>
      <c r="CS311" s="3103"/>
      <c r="CT311" s="3103"/>
      <c r="CU311" s="3103"/>
      <c r="CV311" s="3103"/>
      <c r="CW311" s="3103"/>
      <c r="CX311" s="3103"/>
      <c r="CY311" s="3103"/>
      <c r="CZ311" s="3103"/>
      <c r="DA311" s="3103"/>
      <c r="DB311" s="3103"/>
      <c r="DC311" s="2567"/>
      <c r="DD311" s="2567"/>
      <c r="DE311" s="2567"/>
    </row>
    <row r="312" spans="1:109" ht="6.75" customHeight="1">
      <c r="A312" s="2564"/>
      <c r="B312" s="2564"/>
      <c r="C312" s="2564"/>
      <c r="D312" s="2564"/>
      <c r="E312" s="2564"/>
      <c r="F312" s="2564"/>
      <c r="G312" s="2564"/>
      <c r="H312" s="2566"/>
      <c r="I312" s="2564"/>
      <c r="J312" s="2564"/>
      <c r="K312" s="2564"/>
      <c r="L312" s="2564"/>
      <c r="M312" s="2564"/>
      <c r="N312" s="2564"/>
      <c r="O312" s="2564"/>
      <c r="P312" s="2564"/>
      <c r="Q312" s="2564"/>
      <c r="R312" s="2566"/>
      <c r="S312" s="2566"/>
      <c r="T312" s="2566"/>
      <c r="U312" s="2566"/>
      <c r="V312" s="2564"/>
      <c r="W312" s="2564"/>
      <c r="X312" s="2564"/>
      <c r="Y312" s="2564"/>
      <c r="Z312" s="2564"/>
      <c r="AA312" s="2564"/>
      <c r="AB312" s="2564"/>
      <c r="AC312" s="2564"/>
      <c r="AD312" s="2564"/>
      <c r="AE312" s="2564"/>
      <c r="AF312" s="2564"/>
      <c r="AG312" s="2564"/>
      <c r="AH312" s="2564"/>
      <c r="AI312" s="2564"/>
      <c r="AJ312" s="2564"/>
      <c r="AK312" s="2570"/>
      <c r="AL312" s="2566"/>
      <c r="AM312" s="2564"/>
      <c r="AN312" s="2565"/>
      <c r="AO312" s="2565"/>
      <c r="AP312" s="2565"/>
      <c r="AQ312" s="2565"/>
      <c r="AR312" s="2565"/>
      <c r="AS312" s="2565"/>
      <c r="AT312" s="2565"/>
      <c r="AU312" s="2565"/>
      <c r="AV312" s="2567"/>
      <c r="AW312" s="2567"/>
      <c r="AX312" s="2567"/>
      <c r="AY312" s="2564"/>
      <c r="AZ312" s="2566"/>
      <c r="BA312" s="2566"/>
      <c r="BB312" s="2566"/>
      <c r="BC312" s="2564"/>
      <c r="BD312" s="2567"/>
      <c r="BE312" s="2567"/>
      <c r="BF312" s="2567"/>
      <c r="BG312" s="2567"/>
      <c r="BH312" s="2567"/>
      <c r="BI312" s="2567"/>
      <c r="BJ312" s="2567"/>
      <c r="BK312" s="2567"/>
      <c r="BL312" s="2567"/>
      <c r="BM312" s="2567"/>
      <c r="BN312" s="2567"/>
      <c r="BO312" s="2567"/>
      <c r="BP312" s="2567"/>
      <c r="BQ312" s="2567"/>
      <c r="BR312" s="2567"/>
      <c r="BS312" s="2567"/>
      <c r="BT312" s="2567"/>
      <c r="BU312" s="2567"/>
      <c r="BV312" s="2567"/>
      <c r="BW312" s="2567"/>
      <c r="BX312" s="2567"/>
      <c r="BY312" s="2567"/>
      <c r="BZ312" s="2567"/>
      <c r="CA312" s="2567"/>
      <c r="CB312" s="2567"/>
      <c r="CC312" s="2567"/>
      <c r="CD312" s="2567"/>
      <c r="CE312" s="2567"/>
      <c r="CF312" s="2567"/>
      <c r="CG312" s="2567"/>
      <c r="CH312" s="2567"/>
      <c r="CI312" s="2567"/>
      <c r="CJ312" s="2567"/>
      <c r="CK312" s="2567"/>
      <c r="CL312" s="2567"/>
      <c r="CM312" s="2567"/>
      <c r="CN312" s="2567"/>
      <c r="CO312" s="2567"/>
      <c r="CP312" s="2567"/>
      <c r="CQ312" s="2567"/>
      <c r="CR312" s="2567"/>
      <c r="CS312" s="2567"/>
      <c r="CT312" s="2567"/>
      <c r="CU312" s="2567"/>
      <c r="CV312" s="2567"/>
      <c r="CW312" s="2567"/>
      <c r="CX312" s="2567"/>
      <c r="CY312" s="2567"/>
      <c r="CZ312" s="2567"/>
      <c r="DA312" s="2567"/>
      <c r="DB312" s="2567"/>
      <c r="DC312" s="2567"/>
      <c r="DD312" s="2567"/>
      <c r="DE312" s="2567"/>
    </row>
    <row r="313" spans="1:109" ht="6.75" customHeight="1">
      <c r="A313" s="2564"/>
      <c r="B313" s="2564"/>
      <c r="C313" s="2564"/>
      <c r="D313" s="2564"/>
      <c r="E313" s="2564"/>
      <c r="F313" s="2564"/>
      <c r="G313" s="2564"/>
      <c r="H313" s="2566"/>
      <c r="I313" s="2564"/>
      <c r="J313" s="2564"/>
      <c r="K313" s="2564"/>
      <c r="L313" s="2564"/>
      <c r="M313" s="2564"/>
      <c r="N313" s="2564"/>
      <c r="O313" s="2564"/>
      <c r="P313" s="2564"/>
      <c r="Q313" s="2564"/>
      <c r="R313" s="2566"/>
      <c r="S313" s="2566"/>
      <c r="T313" s="2566"/>
      <c r="U313" s="2566"/>
      <c r="V313" s="2564"/>
      <c r="W313" s="2564"/>
      <c r="X313" s="2564"/>
      <c r="Y313" s="2564"/>
      <c r="Z313" s="2564"/>
      <c r="AA313" s="2564"/>
      <c r="AB313" s="2564"/>
      <c r="AC313" s="2564"/>
      <c r="AD313" s="2564"/>
      <c r="AE313" s="2564"/>
      <c r="AF313" s="2564"/>
      <c r="AG313" s="2564"/>
      <c r="AH313" s="2564"/>
      <c r="AI313" s="2564"/>
      <c r="AJ313" s="2564"/>
      <c r="AK313" s="2621"/>
      <c r="AL313" s="2622"/>
      <c r="AM313" s="2564"/>
      <c r="AN313" s="3114" t="s">
        <v>195</v>
      </c>
      <c r="AO313" s="3114"/>
      <c r="AP313" s="3114"/>
      <c r="AQ313" s="3114"/>
      <c r="AR313" s="3114"/>
      <c r="AS313" s="3114"/>
      <c r="AT313" s="3114"/>
      <c r="AU313" s="3114"/>
      <c r="AV313" s="3103"/>
      <c r="AW313" s="3103"/>
      <c r="AX313" s="3109"/>
      <c r="AY313" s="3109"/>
      <c r="AZ313" s="2622"/>
      <c r="BA313" s="2622"/>
      <c r="BB313" s="2622"/>
      <c r="BC313" s="2564"/>
      <c r="BD313" s="3103" t="s">
        <v>194</v>
      </c>
      <c r="BE313" s="3103"/>
      <c r="BF313" s="3103"/>
      <c r="BG313" s="3103"/>
      <c r="BH313" s="3103"/>
      <c r="BI313" s="3103"/>
      <c r="BJ313" s="3103"/>
      <c r="BK313" s="3103"/>
      <c r="BL313" s="3103"/>
      <c r="BM313" s="3103"/>
      <c r="BN313" s="3103"/>
      <c r="BO313" s="3103"/>
      <c r="BP313" s="3103"/>
      <c r="BQ313" s="3103"/>
      <c r="BR313" s="3103"/>
      <c r="BS313" s="3103"/>
      <c r="BT313" s="3103"/>
      <c r="BU313" s="3103"/>
      <c r="BV313" s="3103"/>
      <c r="BW313" s="3103"/>
      <c r="BX313" s="3103"/>
      <c r="BY313" s="3103"/>
      <c r="BZ313" s="3103"/>
      <c r="CA313" s="3103"/>
      <c r="CB313" s="3103"/>
      <c r="CC313" s="3103"/>
      <c r="CD313" s="3103"/>
      <c r="CE313" s="3103"/>
      <c r="CF313" s="3103"/>
      <c r="CG313" s="3103"/>
      <c r="CH313" s="3103"/>
      <c r="CI313" s="3103"/>
      <c r="CJ313" s="3103"/>
      <c r="CK313" s="3103"/>
      <c r="CL313" s="3103"/>
      <c r="CM313" s="3103"/>
      <c r="CN313" s="3103"/>
      <c r="CO313" s="3103"/>
      <c r="CP313" s="3103"/>
      <c r="CQ313" s="3103"/>
      <c r="CR313" s="3103"/>
      <c r="CS313" s="3103"/>
      <c r="CT313" s="3103"/>
      <c r="CU313" s="3103"/>
      <c r="CV313" s="3103"/>
      <c r="CW313" s="3103"/>
      <c r="CX313" s="3103"/>
      <c r="CY313" s="3103"/>
      <c r="CZ313" s="3103"/>
      <c r="DA313" s="3103"/>
      <c r="DB313" s="3103"/>
      <c r="DC313" s="2567"/>
      <c r="DD313" s="2567"/>
      <c r="DE313" s="2567"/>
    </row>
    <row r="314" spans="1:109" ht="6.75" customHeight="1">
      <c r="A314" s="2564"/>
      <c r="B314" s="2564"/>
      <c r="C314" s="2564"/>
      <c r="D314" s="2564"/>
      <c r="E314" s="2564"/>
      <c r="F314" s="2564"/>
      <c r="G314" s="2564"/>
      <c r="H314" s="2566"/>
      <c r="I314" s="2564"/>
      <c r="J314" s="2564"/>
      <c r="K314" s="2564"/>
      <c r="L314" s="2564"/>
      <c r="M314" s="2564"/>
      <c r="N314" s="2564"/>
      <c r="O314" s="2564"/>
      <c r="P314" s="2564"/>
      <c r="Q314" s="2564"/>
      <c r="R314" s="2566"/>
      <c r="S314" s="2566"/>
      <c r="T314" s="2566"/>
      <c r="U314" s="2566"/>
      <c r="V314" s="2564"/>
      <c r="W314" s="2564"/>
      <c r="X314" s="2564"/>
      <c r="Y314" s="2564"/>
      <c r="Z314" s="2564"/>
      <c r="AA314" s="2564"/>
      <c r="AB314" s="2564"/>
      <c r="AC314" s="2564"/>
      <c r="AD314" s="2564"/>
      <c r="AE314" s="2564"/>
      <c r="AF314" s="2564"/>
      <c r="AG314" s="2564"/>
      <c r="AH314" s="2564"/>
      <c r="AI314" s="2564"/>
      <c r="AJ314" s="2597"/>
      <c r="AK314" s="2564"/>
      <c r="AL314" s="2564"/>
      <c r="AM314" s="2564"/>
      <c r="AN314" s="3114"/>
      <c r="AO314" s="3114"/>
      <c r="AP314" s="3114"/>
      <c r="AQ314" s="3114"/>
      <c r="AR314" s="3114"/>
      <c r="AS314" s="3114"/>
      <c r="AT314" s="3114"/>
      <c r="AU314" s="3114"/>
      <c r="AV314" s="3103"/>
      <c r="AW314" s="3103"/>
      <c r="AX314" s="3109"/>
      <c r="AY314" s="3109"/>
      <c r="AZ314" s="2564"/>
      <c r="BA314" s="2564"/>
      <c r="BB314" s="2564"/>
      <c r="BC314" s="2564"/>
      <c r="BD314" s="3103"/>
      <c r="BE314" s="3103"/>
      <c r="BF314" s="3103"/>
      <c r="BG314" s="3103"/>
      <c r="BH314" s="3103"/>
      <c r="BI314" s="3103"/>
      <c r="BJ314" s="3103"/>
      <c r="BK314" s="3103"/>
      <c r="BL314" s="3103"/>
      <c r="BM314" s="3103"/>
      <c r="BN314" s="3103"/>
      <c r="BO314" s="3103"/>
      <c r="BP314" s="3103"/>
      <c r="BQ314" s="3103"/>
      <c r="BR314" s="3103"/>
      <c r="BS314" s="3103"/>
      <c r="BT314" s="3103"/>
      <c r="BU314" s="3103"/>
      <c r="BV314" s="3103"/>
      <c r="BW314" s="3103"/>
      <c r="BX314" s="3103"/>
      <c r="BY314" s="3103"/>
      <c r="BZ314" s="3103"/>
      <c r="CA314" s="3103"/>
      <c r="CB314" s="3103"/>
      <c r="CC314" s="3103"/>
      <c r="CD314" s="3103"/>
      <c r="CE314" s="3103"/>
      <c r="CF314" s="3103"/>
      <c r="CG314" s="3103"/>
      <c r="CH314" s="3103"/>
      <c r="CI314" s="3103"/>
      <c r="CJ314" s="3103"/>
      <c r="CK314" s="3103"/>
      <c r="CL314" s="3103"/>
      <c r="CM314" s="3103"/>
      <c r="CN314" s="3103"/>
      <c r="CO314" s="3103"/>
      <c r="CP314" s="3103"/>
      <c r="CQ314" s="3103"/>
      <c r="CR314" s="3103"/>
      <c r="CS314" s="3103"/>
      <c r="CT314" s="3103"/>
      <c r="CU314" s="3103"/>
      <c r="CV314" s="3103"/>
      <c r="CW314" s="3103"/>
      <c r="CX314" s="3103"/>
      <c r="CY314" s="3103"/>
      <c r="CZ314" s="3103"/>
      <c r="DA314" s="3103"/>
      <c r="DB314" s="3103"/>
      <c r="DC314" s="2567"/>
      <c r="DD314" s="2567"/>
      <c r="DE314" s="2567"/>
    </row>
    <row r="315" spans="1:109" ht="6.75" customHeight="1">
      <c r="A315" s="2564"/>
      <c r="B315" s="2564"/>
      <c r="C315" s="2564"/>
      <c r="D315" s="2564"/>
      <c r="E315" s="2564"/>
      <c r="F315" s="2564"/>
      <c r="G315" s="2564"/>
      <c r="H315" s="2566"/>
      <c r="I315" s="2564"/>
      <c r="J315" s="2564"/>
      <c r="K315" s="2564"/>
      <c r="L315" s="2564"/>
      <c r="M315" s="2564"/>
      <c r="N315" s="2564"/>
      <c r="O315" s="2564"/>
      <c r="P315" s="2564"/>
      <c r="Q315" s="2564"/>
      <c r="R315" s="2566"/>
      <c r="S315" s="2566"/>
      <c r="T315" s="2566"/>
      <c r="U315" s="2566"/>
      <c r="V315" s="2564"/>
      <c r="W315" s="2564"/>
      <c r="X315" s="2564"/>
      <c r="Y315" s="2564"/>
      <c r="Z315" s="2564"/>
      <c r="AA315" s="2564"/>
      <c r="AB315" s="2564"/>
      <c r="AC315" s="2564"/>
      <c r="AD315" s="2564"/>
      <c r="AE315" s="2564"/>
      <c r="AF315" s="2564"/>
      <c r="AG315" s="2564"/>
      <c r="AH315" s="2564"/>
      <c r="AI315" s="2564"/>
      <c r="AJ315" s="2566"/>
      <c r="AK315" s="2570"/>
      <c r="AL315" s="2564"/>
      <c r="AM315" s="2564"/>
      <c r="AN315" s="2565"/>
      <c r="AO315" s="2565"/>
      <c r="AP315" s="2565"/>
      <c r="AQ315" s="2565"/>
      <c r="AR315" s="2565"/>
      <c r="AS315" s="2565"/>
      <c r="AT315" s="2565"/>
      <c r="AU315" s="2565"/>
      <c r="AV315" s="2567"/>
      <c r="AW315" s="2567"/>
      <c r="AX315" s="2567"/>
      <c r="AY315" s="2564"/>
      <c r="AZ315" s="2564"/>
      <c r="BA315" s="2564"/>
      <c r="BB315" s="2564"/>
      <c r="BC315" s="2564"/>
      <c r="BD315" s="2567"/>
      <c r="BE315" s="2567"/>
      <c r="BF315" s="2567"/>
      <c r="BG315" s="2567"/>
      <c r="BH315" s="2567"/>
      <c r="BI315" s="2567"/>
      <c r="BJ315" s="2567"/>
      <c r="BK315" s="2567"/>
      <c r="BL315" s="2567"/>
      <c r="BM315" s="2567"/>
      <c r="BN315" s="2567"/>
      <c r="BO315" s="2567"/>
      <c r="BP315" s="2567"/>
      <c r="BQ315" s="2567"/>
      <c r="BR315" s="2567"/>
      <c r="BS315" s="2567"/>
      <c r="BT315" s="2567"/>
      <c r="BU315" s="2567"/>
      <c r="BV315" s="2567"/>
      <c r="BW315" s="2567"/>
      <c r="BX315" s="2567"/>
      <c r="BY315" s="2567"/>
      <c r="BZ315" s="2567"/>
      <c r="CA315" s="2567"/>
      <c r="CB315" s="2567"/>
      <c r="CC315" s="2567"/>
      <c r="CD315" s="2567"/>
      <c r="CE315" s="2567"/>
      <c r="CF315" s="2567"/>
      <c r="CG315" s="2567"/>
      <c r="CH315" s="2567"/>
      <c r="CI315" s="2567"/>
      <c r="CJ315" s="2567"/>
      <c r="CK315" s="2567"/>
      <c r="CL315" s="2567"/>
      <c r="CM315" s="2567"/>
      <c r="CN315" s="2567"/>
      <c r="CO315" s="2567"/>
      <c r="CP315" s="2567"/>
      <c r="CQ315" s="2567"/>
      <c r="CR315" s="2567"/>
      <c r="CS315" s="2567"/>
      <c r="CT315" s="2567"/>
      <c r="CU315" s="2567"/>
      <c r="CV315" s="2567"/>
      <c r="CW315" s="2567"/>
      <c r="CX315" s="2567"/>
      <c r="CY315" s="2567"/>
      <c r="CZ315" s="2567"/>
      <c r="DA315" s="2567"/>
      <c r="DB315" s="2567"/>
      <c r="DC315" s="2567"/>
      <c r="DD315" s="2567"/>
      <c r="DE315" s="2567"/>
    </row>
    <row r="316" spans="1:109" ht="6.75" customHeight="1">
      <c r="A316" s="2564"/>
      <c r="B316" s="2564"/>
      <c r="C316" s="2564"/>
      <c r="D316" s="2564"/>
      <c r="E316" s="2564"/>
      <c r="F316" s="2564"/>
      <c r="G316" s="2564"/>
      <c r="H316" s="2566"/>
      <c r="I316" s="2564"/>
      <c r="J316" s="2564"/>
      <c r="K316" s="2564"/>
      <c r="L316" s="2564"/>
      <c r="M316" s="2564"/>
      <c r="N316" s="2564"/>
      <c r="O316" s="2564"/>
      <c r="P316" s="2564"/>
      <c r="Q316" s="2564"/>
      <c r="R316" s="2566"/>
      <c r="S316" s="2566"/>
      <c r="T316" s="2566"/>
      <c r="U316" s="2566"/>
      <c r="V316" s="2564"/>
      <c r="W316" s="2564"/>
      <c r="X316" s="2564"/>
      <c r="Y316" s="2564"/>
      <c r="Z316" s="2564"/>
      <c r="AA316" s="2564"/>
      <c r="AB316" s="2564"/>
      <c r="AC316" s="2564"/>
      <c r="AD316" s="2564"/>
      <c r="AE316" s="2564"/>
      <c r="AF316" s="2564"/>
      <c r="AG316" s="2564"/>
      <c r="AH316" s="2564"/>
      <c r="AI316" s="2564"/>
      <c r="AJ316" s="2566"/>
      <c r="AK316" s="2570"/>
      <c r="AL316" s="2564"/>
      <c r="AM316" s="2564"/>
      <c r="AN316" s="2565"/>
      <c r="AO316" s="2565"/>
      <c r="AP316" s="2565"/>
      <c r="AQ316" s="2565"/>
      <c r="AR316" s="2565"/>
      <c r="AS316" s="2565"/>
      <c r="AT316" s="2565"/>
      <c r="AU316" s="2565"/>
      <c r="AV316" s="2567"/>
      <c r="AW316" s="2567"/>
      <c r="AX316" s="2567"/>
      <c r="AY316" s="2564"/>
      <c r="AZ316" s="2564"/>
      <c r="BA316" s="2564"/>
      <c r="BB316" s="2564"/>
      <c r="BC316" s="2564"/>
      <c r="BD316" s="2567"/>
      <c r="BE316" s="2567"/>
      <c r="BF316" s="2567"/>
      <c r="BG316" s="2567"/>
      <c r="BH316" s="2567"/>
      <c r="BI316" s="2567"/>
      <c r="BJ316" s="2567"/>
      <c r="BK316" s="2567"/>
      <c r="BL316" s="2567"/>
      <c r="BM316" s="2567"/>
      <c r="BN316" s="2567"/>
      <c r="BO316" s="2567"/>
      <c r="BP316" s="2567"/>
      <c r="BQ316" s="2567"/>
      <c r="BR316" s="2567"/>
      <c r="BS316" s="2567"/>
      <c r="BT316" s="2567"/>
      <c r="BU316" s="2567"/>
      <c r="BV316" s="2567"/>
      <c r="BW316" s="2567"/>
      <c r="BX316" s="2567"/>
      <c r="BY316" s="2567"/>
      <c r="BZ316" s="2567"/>
      <c r="CA316" s="2567"/>
      <c r="CB316" s="2567"/>
      <c r="CC316" s="2567"/>
      <c r="CD316" s="2567"/>
      <c r="CE316" s="2567"/>
      <c r="CF316" s="2567"/>
      <c r="CG316" s="2567"/>
      <c r="CH316" s="2567"/>
      <c r="CI316" s="2567"/>
      <c r="CJ316" s="2567"/>
      <c r="CK316" s="2567"/>
      <c r="CL316" s="2567"/>
      <c r="CM316" s="2567"/>
      <c r="CN316" s="2567"/>
      <c r="CO316" s="2567"/>
      <c r="CP316" s="2567"/>
      <c r="CQ316" s="2567"/>
      <c r="CR316" s="2567"/>
      <c r="CS316" s="2567"/>
      <c r="CT316" s="2567"/>
      <c r="CU316" s="2567"/>
      <c r="CV316" s="2567"/>
      <c r="CW316" s="2567"/>
      <c r="CX316" s="2567"/>
      <c r="CY316" s="2567"/>
      <c r="CZ316" s="2567"/>
      <c r="DA316" s="2567"/>
      <c r="DB316" s="2567"/>
      <c r="DC316" s="2567"/>
      <c r="DD316" s="2567"/>
      <c r="DE316" s="2567"/>
    </row>
    <row r="317" spans="1:109" ht="6.75" customHeight="1">
      <c r="A317" s="2564"/>
      <c r="B317" s="2564"/>
      <c r="C317" s="2564"/>
      <c r="D317" s="2564"/>
      <c r="E317" s="2564"/>
      <c r="F317" s="2564"/>
      <c r="G317" s="2564"/>
      <c r="H317" s="2566"/>
      <c r="I317" s="2564"/>
      <c r="J317" s="2564"/>
      <c r="K317" s="2564"/>
      <c r="L317" s="2564"/>
      <c r="M317" s="2564"/>
      <c r="N317" s="2564"/>
      <c r="O317" s="2564"/>
      <c r="P317" s="2564"/>
      <c r="Q317" s="2564"/>
      <c r="R317" s="2566"/>
      <c r="S317" s="2566"/>
      <c r="T317" s="2566"/>
      <c r="U317" s="2566"/>
      <c r="V317" s="2564"/>
      <c r="W317" s="2564"/>
      <c r="X317" s="2564"/>
      <c r="Y317" s="2564"/>
      <c r="Z317" s="2564"/>
      <c r="AA317" s="2564"/>
      <c r="AB317" s="2564"/>
      <c r="AC317" s="2564"/>
      <c r="AD317" s="2564"/>
      <c r="AE317" s="2564"/>
      <c r="AF317" s="2564"/>
      <c r="AG317" s="2564"/>
      <c r="AH317" s="2564"/>
      <c r="AI317" s="2564"/>
      <c r="AJ317" s="2566"/>
      <c r="AK317" s="2570"/>
      <c r="AL317" s="2564"/>
      <c r="AM317" s="2564"/>
      <c r="AN317" s="2565"/>
      <c r="AO317" s="2565"/>
      <c r="AP317" s="2565"/>
      <c r="AQ317" s="2565"/>
      <c r="AR317" s="2565"/>
      <c r="AS317" s="2565"/>
      <c r="AT317" s="2565"/>
      <c r="AU317" s="2565"/>
      <c r="AV317" s="2567"/>
      <c r="AW317" s="2567"/>
      <c r="AX317" s="2567"/>
      <c r="AY317" s="2564"/>
      <c r="AZ317" s="2564"/>
      <c r="BA317" s="2564"/>
      <c r="BB317" s="2564"/>
      <c r="BC317" s="2564"/>
      <c r="BD317" s="2567"/>
      <c r="BE317" s="2567"/>
      <c r="BF317" s="2567"/>
      <c r="BG317" s="2567"/>
      <c r="BH317" s="2567"/>
      <c r="BI317" s="2567"/>
      <c r="BJ317" s="2567"/>
      <c r="BK317" s="2567"/>
      <c r="BL317" s="2567"/>
      <c r="BM317" s="2567"/>
      <c r="BN317" s="2567"/>
      <c r="BO317" s="2567"/>
      <c r="BP317" s="2567"/>
      <c r="BQ317" s="2567"/>
      <c r="BR317" s="2567"/>
      <c r="BS317" s="2567"/>
      <c r="BT317" s="2567"/>
      <c r="BU317" s="2567"/>
      <c r="BV317" s="2567"/>
      <c r="BW317" s="2567"/>
      <c r="BX317" s="2567"/>
      <c r="BY317" s="2567"/>
      <c r="BZ317" s="2567"/>
      <c r="CA317" s="2567"/>
      <c r="CB317" s="2567"/>
      <c r="CC317" s="2567"/>
      <c r="CD317" s="2567"/>
      <c r="CE317" s="2567"/>
      <c r="CF317" s="2567"/>
      <c r="CG317" s="2567"/>
      <c r="CH317" s="2567"/>
      <c r="CI317" s="2567"/>
      <c r="CJ317" s="2567"/>
      <c r="CK317" s="2567"/>
      <c r="CL317" s="2567"/>
      <c r="CM317" s="2567"/>
      <c r="CN317" s="2567"/>
      <c r="CO317" s="2567"/>
      <c r="CP317" s="2567"/>
      <c r="CQ317" s="2567"/>
      <c r="CR317" s="2567"/>
      <c r="CS317" s="2567"/>
      <c r="CT317" s="2567"/>
      <c r="CU317" s="2567"/>
      <c r="CV317" s="2567"/>
      <c r="CW317" s="2567"/>
      <c r="CX317" s="2567"/>
      <c r="CY317" s="2567"/>
      <c r="CZ317" s="2567"/>
      <c r="DA317" s="2567"/>
      <c r="DB317" s="2567"/>
      <c r="DC317" s="2567"/>
      <c r="DD317" s="2567"/>
      <c r="DE317" s="2567"/>
    </row>
    <row r="318" spans="1:109" ht="6.75" customHeight="1">
      <c r="A318" s="2564"/>
      <c r="B318" s="2564"/>
      <c r="C318" s="2564"/>
      <c r="D318" s="2564"/>
      <c r="E318" s="2564"/>
      <c r="F318" s="2564"/>
      <c r="G318" s="2564"/>
      <c r="H318" s="2566"/>
      <c r="I318" s="2564"/>
      <c r="J318" s="2564"/>
      <c r="K318" s="2564"/>
      <c r="L318" s="2564"/>
      <c r="M318" s="2564"/>
      <c r="N318" s="2564"/>
      <c r="O318" s="2564"/>
      <c r="P318" s="2564"/>
      <c r="Q318" s="2564"/>
      <c r="R318" s="2566"/>
      <c r="S318" s="2566"/>
      <c r="T318" s="2566"/>
      <c r="U318" s="2566"/>
      <c r="V318" s="2564"/>
      <c r="W318" s="2564"/>
      <c r="X318" s="2564"/>
      <c r="Y318" s="2564"/>
      <c r="Z318" s="2564"/>
      <c r="AA318" s="2564"/>
      <c r="AB318" s="2564"/>
      <c r="AC318" s="2564"/>
      <c r="AD318" s="2564"/>
      <c r="AE318" s="2564"/>
      <c r="AF318" s="2564"/>
      <c r="AG318" s="2564"/>
      <c r="AH318" s="2564"/>
      <c r="AI318" s="2564"/>
      <c r="AJ318" s="2564"/>
      <c r="AK318" s="2621"/>
      <c r="AL318" s="2622"/>
      <c r="AM318" s="2564"/>
      <c r="AN318" s="3114" t="s">
        <v>193</v>
      </c>
      <c r="AO318" s="3114"/>
      <c r="AP318" s="3114"/>
      <c r="AQ318" s="3114"/>
      <c r="AR318" s="3114"/>
      <c r="AS318" s="3114"/>
      <c r="AT318" s="3114"/>
      <c r="AU318" s="3114"/>
      <c r="AV318" s="3103"/>
      <c r="AW318" s="3103"/>
      <c r="AX318" s="3109"/>
      <c r="AY318" s="3109"/>
      <c r="AZ318" s="2566"/>
      <c r="BA318" s="2566"/>
      <c r="BB318" s="2566"/>
      <c r="BC318" s="2564"/>
      <c r="BD318" s="3104" t="s">
        <v>192</v>
      </c>
      <c r="BE318" s="3104"/>
      <c r="BF318" s="3104"/>
      <c r="BG318" s="3104"/>
      <c r="BH318" s="3104"/>
      <c r="BI318" s="3104"/>
      <c r="BJ318" s="3104"/>
      <c r="BK318" s="3104"/>
      <c r="BL318" s="3104"/>
      <c r="BM318" s="3104"/>
      <c r="BN318" s="3104"/>
      <c r="BO318" s="3104"/>
      <c r="BP318" s="3104"/>
      <c r="BQ318" s="3104"/>
      <c r="BR318" s="3104"/>
      <c r="BS318" s="3104"/>
      <c r="BT318" s="3104"/>
      <c r="BU318" s="3104"/>
      <c r="BV318" s="3104"/>
      <c r="BW318" s="3104"/>
      <c r="BX318" s="3104"/>
      <c r="BY318" s="3104"/>
      <c r="BZ318" s="3104"/>
      <c r="CA318" s="3104"/>
      <c r="CB318" s="3104"/>
      <c r="CC318" s="3104"/>
      <c r="CD318" s="3104"/>
      <c r="CE318" s="3104"/>
      <c r="CF318" s="3104"/>
      <c r="CG318" s="3104"/>
      <c r="CH318" s="3104"/>
      <c r="CI318" s="3104"/>
      <c r="CJ318" s="3104"/>
      <c r="CK318" s="3104"/>
      <c r="CL318" s="3104"/>
      <c r="CM318" s="3104"/>
      <c r="CN318" s="3104"/>
      <c r="CO318" s="3104"/>
      <c r="CP318" s="3104"/>
      <c r="CQ318" s="3104"/>
      <c r="CR318" s="3104"/>
      <c r="CS318" s="3104"/>
      <c r="CT318" s="3104"/>
      <c r="CU318" s="3104"/>
      <c r="CV318" s="3104"/>
      <c r="CW318" s="3104"/>
      <c r="CX318" s="3104"/>
      <c r="CY318" s="3104"/>
      <c r="CZ318" s="3104"/>
      <c r="DA318" s="3104"/>
      <c r="DB318" s="3104"/>
      <c r="DC318" s="3104"/>
      <c r="DD318" s="3104"/>
      <c r="DE318" s="2567"/>
    </row>
    <row r="319" spans="1:109" ht="6.75" customHeight="1">
      <c r="A319" s="2564"/>
      <c r="B319" s="2564"/>
      <c r="C319" s="2564"/>
      <c r="D319" s="2564"/>
      <c r="E319" s="2564"/>
      <c r="F319" s="2564"/>
      <c r="G319" s="2564"/>
      <c r="H319" s="2566"/>
      <c r="I319" s="2564"/>
      <c r="J319" s="2564"/>
      <c r="K319" s="2564"/>
      <c r="L319" s="2564"/>
      <c r="M319" s="2564"/>
      <c r="N319" s="2564"/>
      <c r="O319" s="2564"/>
      <c r="P319" s="2564"/>
      <c r="Q319" s="2564"/>
      <c r="R319" s="2566"/>
      <c r="S319" s="2566"/>
      <c r="T319" s="2566"/>
      <c r="U319" s="2566"/>
      <c r="V319" s="2564"/>
      <c r="W319" s="2564"/>
      <c r="X319" s="2564"/>
      <c r="Y319" s="2564"/>
      <c r="Z319" s="2564"/>
      <c r="AA319" s="2564"/>
      <c r="AB319" s="2564"/>
      <c r="AC319" s="2564"/>
      <c r="AD319" s="2564"/>
      <c r="AE319" s="2564"/>
      <c r="AF319" s="2564"/>
      <c r="AG319" s="2564"/>
      <c r="AH319" s="2564"/>
      <c r="AI319" s="2564"/>
      <c r="AJ319" s="2564"/>
      <c r="AK319" s="2571"/>
      <c r="AL319" s="2566"/>
      <c r="AM319" s="2564"/>
      <c r="AN319" s="3114"/>
      <c r="AO319" s="3114"/>
      <c r="AP319" s="3114"/>
      <c r="AQ319" s="3114"/>
      <c r="AR319" s="3114"/>
      <c r="AS319" s="3114"/>
      <c r="AT319" s="3114"/>
      <c r="AU319" s="3114"/>
      <c r="AV319" s="3103"/>
      <c r="AW319" s="3103"/>
      <c r="AX319" s="3109"/>
      <c r="AY319" s="3109"/>
      <c r="AZ319" s="2569"/>
      <c r="BA319" s="2569"/>
      <c r="BB319" s="2569"/>
      <c r="BC319" s="2564"/>
      <c r="BD319" s="3104"/>
      <c r="BE319" s="3104"/>
      <c r="BF319" s="3104"/>
      <c r="BG319" s="3104"/>
      <c r="BH319" s="3104"/>
      <c r="BI319" s="3104"/>
      <c r="BJ319" s="3104"/>
      <c r="BK319" s="3104"/>
      <c r="BL319" s="3104"/>
      <c r="BM319" s="3104"/>
      <c r="BN319" s="3104"/>
      <c r="BO319" s="3104"/>
      <c r="BP319" s="3104"/>
      <c r="BQ319" s="3104"/>
      <c r="BR319" s="3104"/>
      <c r="BS319" s="3104"/>
      <c r="BT319" s="3104"/>
      <c r="BU319" s="3104"/>
      <c r="BV319" s="3104"/>
      <c r="BW319" s="3104"/>
      <c r="BX319" s="3104"/>
      <c r="BY319" s="3104"/>
      <c r="BZ319" s="3104"/>
      <c r="CA319" s="3104"/>
      <c r="CB319" s="3104"/>
      <c r="CC319" s="3104"/>
      <c r="CD319" s="3104"/>
      <c r="CE319" s="3104"/>
      <c r="CF319" s="3104"/>
      <c r="CG319" s="3104"/>
      <c r="CH319" s="3104"/>
      <c r="CI319" s="3104"/>
      <c r="CJ319" s="3104"/>
      <c r="CK319" s="3104"/>
      <c r="CL319" s="3104"/>
      <c r="CM319" s="3104"/>
      <c r="CN319" s="3104"/>
      <c r="CO319" s="3104"/>
      <c r="CP319" s="3104"/>
      <c r="CQ319" s="3104"/>
      <c r="CR319" s="3104"/>
      <c r="CS319" s="3104"/>
      <c r="CT319" s="3104"/>
      <c r="CU319" s="3104"/>
      <c r="CV319" s="3104"/>
      <c r="CW319" s="3104"/>
      <c r="CX319" s="3104"/>
      <c r="CY319" s="3104"/>
      <c r="CZ319" s="3104"/>
      <c r="DA319" s="3104"/>
      <c r="DB319" s="3104"/>
      <c r="DC319" s="3104"/>
      <c r="DD319" s="3104"/>
      <c r="DE319" s="2567"/>
    </row>
    <row r="320" spans="1:109" ht="6.75" customHeight="1">
      <c r="A320" s="2564"/>
      <c r="B320" s="2564"/>
      <c r="C320" s="2564"/>
      <c r="D320" s="2564"/>
      <c r="E320" s="2564"/>
      <c r="F320" s="2564"/>
      <c r="G320" s="2564"/>
      <c r="H320" s="2564"/>
      <c r="I320" s="2564"/>
      <c r="J320" s="2564"/>
      <c r="K320" s="2564"/>
      <c r="L320" s="2564"/>
      <c r="M320" s="2564"/>
      <c r="N320" s="2564"/>
      <c r="O320" s="2564"/>
      <c r="P320" s="2564"/>
      <c r="Q320" s="2564"/>
      <c r="R320" s="2566"/>
      <c r="S320" s="2566"/>
      <c r="T320" s="2566"/>
      <c r="U320" s="2566"/>
      <c r="V320" s="2564"/>
      <c r="W320" s="2564"/>
      <c r="X320" s="2564"/>
      <c r="Y320" s="2564"/>
      <c r="Z320" s="2564"/>
      <c r="AA320" s="2564"/>
      <c r="AB320" s="2564"/>
      <c r="AC320" s="2564"/>
      <c r="AD320" s="2564"/>
      <c r="AE320" s="2564"/>
      <c r="AF320" s="2564"/>
      <c r="AG320" s="2566"/>
      <c r="AH320" s="2566"/>
      <c r="AI320" s="2566"/>
      <c r="AJ320" s="2597"/>
      <c r="AK320" s="2564"/>
      <c r="AL320" s="2564"/>
      <c r="AM320" s="2564"/>
      <c r="AN320" s="2565"/>
      <c r="AO320" s="2565"/>
      <c r="AP320" s="2565"/>
      <c r="AQ320" s="2565"/>
      <c r="AR320" s="2565"/>
      <c r="AS320" s="2565"/>
      <c r="AT320" s="2565"/>
      <c r="AU320" s="2565"/>
      <c r="AV320" s="2564"/>
      <c r="AW320" s="2564"/>
      <c r="AX320" s="2564"/>
      <c r="AY320" s="2564"/>
      <c r="AZ320" s="2564"/>
      <c r="BA320" s="2566"/>
      <c r="BB320" s="2566"/>
      <c r="BC320" s="2564"/>
      <c r="BD320" s="3103" t="s">
        <v>191</v>
      </c>
      <c r="BE320" s="3103"/>
      <c r="BF320" s="3103"/>
      <c r="BG320" s="3103"/>
      <c r="BH320" s="3103"/>
      <c r="BI320" s="3103"/>
      <c r="BJ320" s="3103"/>
      <c r="BK320" s="3103"/>
      <c r="BL320" s="3103"/>
      <c r="BM320" s="3103"/>
      <c r="BN320" s="3103"/>
      <c r="BO320" s="3103"/>
      <c r="BP320" s="3103"/>
      <c r="BQ320" s="3103"/>
      <c r="BR320" s="3103"/>
      <c r="BS320" s="3103"/>
      <c r="BT320" s="3103"/>
      <c r="BU320" s="3103"/>
      <c r="BV320" s="3103"/>
      <c r="BW320" s="3103"/>
      <c r="BX320" s="3103"/>
      <c r="BY320" s="3103"/>
      <c r="BZ320" s="3103"/>
      <c r="CA320" s="3103"/>
      <c r="CB320" s="3103"/>
      <c r="CC320" s="3103"/>
      <c r="CD320" s="3103"/>
      <c r="CE320" s="3103"/>
      <c r="CF320" s="3103"/>
      <c r="CG320" s="3103"/>
      <c r="CH320" s="3103"/>
      <c r="CI320" s="3103"/>
      <c r="CJ320" s="3103"/>
      <c r="CK320" s="3103"/>
      <c r="CL320" s="3103"/>
      <c r="CM320" s="3103"/>
      <c r="CN320" s="3103"/>
      <c r="CO320" s="3103"/>
      <c r="CP320" s="3103"/>
      <c r="CQ320" s="3103"/>
      <c r="CR320" s="3103"/>
      <c r="CS320" s="3103"/>
      <c r="CT320" s="3103"/>
      <c r="CU320" s="3103"/>
      <c r="CV320" s="3103"/>
      <c r="CW320" s="3103"/>
      <c r="CX320" s="3103"/>
      <c r="CY320" s="3103"/>
      <c r="CZ320" s="3103"/>
      <c r="DA320" s="3103"/>
      <c r="DB320" s="3103"/>
      <c r="DC320" s="2567"/>
      <c r="DD320" s="2567"/>
      <c r="DE320" s="2567"/>
    </row>
    <row r="321" spans="1:109" ht="6.75" customHeight="1">
      <c r="A321" s="2564"/>
      <c r="B321" s="2564"/>
      <c r="C321" s="2564"/>
      <c r="D321" s="2564"/>
      <c r="E321" s="2564"/>
      <c r="F321" s="2564"/>
      <c r="G321" s="2564"/>
      <c r="H321" s="2564"/>
      <c r="I321" s="2564"/>
      <c r="J321" s="2564"/>
      <c r="K321" s="2564"/>
      <c r="L321" s="2564"/>
      <c r="M321" s="2564"/>
      <c r="N321" s="2564"/>
      <c r="O321" s="2564"/>
      <c r="P321" s="2564"/>
      <c r="Q321" s="2564"/>
      <c r="R321" s="2566"/>
      <c r="S321" s="2566"/>
      <c r="T321" s="2566"/>
      <c r="U321" s="2566"/>
      <c r="V321" s="2564"/>
      <c r="W321" s="2564"/>
      <c r="X321" s="2564"/>
      <c r="Y321" s="2564"/>
      <c r="Z321" s="2564"/>
      <c r="AA321" s="2564"/>
      <c r="AB321" s="2564"/>
      <c r="AC321" s="2564"/>
      <c r="AD321" s="2564"/>
      <c r="AE321" s="2564"/>
      <c r="AF321" s="2564"/>
      <c r="AG321" s="2566"/>
      <c r="AH321" s="2566"/>
      <c r="AI321" s="2566"/>
      <c r="AJ321" s="2597"/>
      <c r="AK321" s="2564"/>
      <c r="AL321" s="2564"/>
      <c r="AM321" s="2564"/>
      <c r="AN321" s="2567"/>
      <c r="AO321" s="2567"/>
      <c r="AP321" s="2567"/>
      <c r="AQ321" s="2567"/>
      <c r="AR321" s="2567"/>
      <c r="AS321" s="2567"/>
      <c r="AT321" s="2567"/>
      <c r="AU321" s="2567"/>
      <c r="AV321" s="2567"/>
      <c r="AW321" s="2567"/>
      <c r="AX321" s="2567"/>
      <c r="AY321" s="2567"/>
      <c r="AZ321" s="2567"/>
      <c r="BA321" s="2565"/>
      <c r="BB321" s="2565"/>
      <c r="BC321" s="2567"/>
      <c r="BD321" s="3103"/>
      <c r="BE321" s="3103"/>
      <c r="BF321" s="3103"/>
      <c r="BG321" s="3103"/>
      <c r="BH321" s="3103"/>
      <c r="BI321" s="3103"/>
      <c r="BJ321" s="3103"/>
      <c r="BK321" s="3103"/>
      <c r="BL321" s="3103"/>
      <c r="BM321" s="3103"/>
      <c r="BN321" s="3103"/>
      <c r="BO321" s="3103"/>
      <c r="BP321" s="3103"/>
      <c r="BQ321" s="3103"/>
      <c r="BR321" s="3103"/>
      <c r="BS321" s="3103"/>
      <c r="BT321" s="3103"/>
      <c r="BU321" s="3103"/>
      <c r="BV321" s="3103"/>
      <c r="BW321" s="3103"/>
      <c r="BX321" s="3103"/>
      <c r="BY321" s="3103"/>
      <c r="BZ321" s="3103"/>
      <c r="CA321" s="3103"/>
      <c r="CB321" s="3103"/>
      <c r="CC321" s="3103"/>
      <c r="CD321" s="3103"/>
      <c r="CE321" s="3103"/>
      <c r="CF321" s="3103"/>
      <c r="CG321" s="3103"/>
      <c r="CH321" s="3103"/>
      <c r="CI321" s="3103"/>
      <c r="CJ321" s="3103"/>
      <c r="CK321" s="3103"/>
      <c r="CL321" s="3103"/>
      <c r="CM321" s="3103"/>
      <c r="CN321" s="3103"/>
      <c r="CO321" s="3103"/>
      <c r="CP321" s="3103"/>
      <c r="CQ321" s="3103"/>
      <c r="CR321" s="3103"/>
      <c r="CS321" s="3103"/>
      <c r="CT321" s="3103"/>
      <c r="CU321" s="3103"/>
      <c r="CV321" s="3103"/>
      <c r="CW321" s="3103"/>
      <c r="CX321" s="3103"/>
      <c r="CY321" s="3103"/>
      <c r="CZ321" s="3103"/>
      <c r="DA321" s="3103"/>
      <c r="DB321" s="3103"/>
      <c r="DC321" s="2567"/>
      <c r="DD321" s="2567"/>
      <c r="DE321" s="2567"/>
    </row>
    <row r="322" spans="1:109" ht="6.75" customHeight="1">
      <c r="A322" s="2564"/>
      <c r="B322" s="2564"/>
      <c r="C322" s="2564"/>
      <c r="D322" s="2564"/>
      <c r="E322" s="2564"/>
      <c r="F322" s="2564"/>
      <c r="G322" s="2564"/>
      <c r="H322" s="2564"/>
      <c r="I322" s="2564"/>
      <c r="J322" s="2564"/>
      <c r="K322" s="2564"/>
      <c r="L322" s="2564"/>
      <c r="M322" s="2564"/>
      <c r="N322" s="2564"/>
      <c r="O322" s="2564"/>
      <c r="P322" s="2564"/>
      <c r="Q322" s="2564"/>
      <c r="R322" s="2566"/>
      <c r="S322" s="2566"/>
      <c r="T322" s="2566"/>
      <c r="U322" s="2566"/>
      <c r="V322" s="2564"/>
      <c r="W322" s="2564"/>
      <c r="X322" s="2564"/>
      <c r="Y322" s="2564"/>
      <c r="Z322" s="2564"/>
      <c r="AA322" s="2564"/>
      <c r="AB322" s="2564"/>
      <c r="AC322" s="2564"/>
      <c r="AD322" s="2564"/>
      <c r="AE322" s="2564"/>
      <c r="AF322" s="2564"/>
      <c r="AG322" s="2566"/>
      <c r="AH322" s="2566"/>
      <c r="AI322" s="2566"/>
      <c r="AJ322" s="2597"/>
      <c r="AK322" s="2564"/>
      <c r="AL322" s="2564"/>
      <c r="AM322" s="2564"/>
      <c r="AN322" s="2567"/>
      <c r="AO322" s="2567"/>
      <c r="AP322" s="2567"/>
      <c r="AQ322" s="2567"/>
      <c r="AR322" s="2567"/>
      <c r="AS322" s="2567"/>
      <c r="AT322" s="2567"/>
      <c r="AU322" s="2567"/>
      <c r="AV322" s="2567"/>
      <c r="AW322" s="2567"/>
      <c r="AX322" s="2567"/>
      <c r="AY322" s="2567"/>
      <c r="AZ322" s="2567"/>
      <c r="BA322" s="2565"/>
      <c r="BB322" s="2565"/>
      <c r="BC322" s="2567"/>
      <c r="BD322" s="2567"/>
      <c r="BE322" s="2567"/>
      <c r="BF322" s="2567"/>
      <c r="BG322" s="2567"/>
      <c r="BH322" s="2567"/>
      <c r="BI322" s="2567"/>
      <c r="BJ322" s="2567"/>
      <c r="BK322" s="2567"/>
      <c r="BL322" s="2567"/>
      <c r="BM322" s="2567"/>
      <c r="BN322" s="2567"/>
      <c r="BO322" s="2567"/>
      <c r="BP322" s="2567"/>
      <c r="BQ322" s="2567"/>
      <c r="BR322" s="2567"/>
      <c r="BS322" s="2567"/>
      <c r="BT322" s="2567"/>
      <c r="BU322" s="2567"/>
      <c r="BV322" s="2567"/>
      <c r="BW322" s="2567"/>
      <c r="BX322" s="2567"/>
      <c r="BY322" s="2567"/>
      <c r="BZ322" s="2567"/>
      <c r="CA322" s="2567"/>
      <c r="CB322" s="2567"/>
      <c r="CC322" s="2567"/>
      <c r="CD322" s="2567"/>
      <c r="CE322" s="2567"/>
      <c r="CF322" s="2567"/>
      <c r="CG322" s="2567"/>
      <c r="CH322" s="2567"/>
      <c r="CI322" s="2567"/>
      <c r="CJ322" s="2567"/>
      <c r="CK322" s="2567"/>
      <c r="CL322" s="2567"/>
      <c r="CM322" s="2567"/>
      <c r="CN322" s="2567"/>
      <c r="CO322" s="2567"/>
      <c r="CP322" s="2567"/>
      <c r="CQ322" s="2567"/>
      <c r="CR322" s="2567"/>
      <c r="CS322" s="2567"/>
      <c r="CT322" s="2567"/>
      <c r="CU322" s="2567"/>
      <c r="CV322" s="2567"/>
      <c r="CW322" s="2567"/>
      <c r="CX322" s="2567"/>
      <c r="CY322" s="2567"/>
      <c r="CZ322" s="2567"/>
      <c r="DA322" s="2567"/>
      <c r="DB322" s="2567"/>
      <c r="DC322" s="2567"/>
      <c r="DD322" s="2567"/>
      <c r="DE322" s="2567"/>
    </row>
    <row r="323" spans="1:109" ht="6.75" customHeight="1">
      <c r="A323" s="2564"/>
      <c r="B323" s="2564"/>
      <c r="C323" s="2564"/>
      <c r="D323" s="2564"/>
      <c r="E323" s="2564"/>
      <c r="F323" s="2564"/>
      <c r="G323" s="2564"/>
      <c r="H323" s="2564"/>
      <c r="I323" s="2564"/>
      <c r="J323" s="2564"/>
      <c r="K323" s="2564"/>
      <c r="L323" s="2564"/>
      <c r="M323" s="2564"/>
      <c r="N323" s="2564"/>
      <c r="O323" s="2564"/>
      <c r="P323" s="2564"/>
      <c r="Q323" s="2564"/>
      <c r="R323" s="2566"/>
      <c r="S323" s="2566"/>
      <c r="T323" s="2566"/>
      <c r="U323" s="2566"/>
      <c r="V323" s="2564"/>
      <c r="W323" s="2564"/>
      <c r="X323" s="2564"/>
      <c r="Y323" s="2564"/>
      <c r="Z323" s="2564"/>
      <c r="AA323" s="2564"/>
      <c r="AB323" s="2564"/>
      <c r="AC323" s="2564"/>
      <c r="AD323" s="2564"/>
      <c r="AE323" s="2564"/>
      <c r="AF323" s="2564"/>
      <c r="AG323" s="2566"/>
      <c r="AH323" s="2566"/>
      <c r="AI323" s="2566"/>
      <c r="AJ323" s="2597"/>
      <c r="AK323" s="2622"/>
      <c r="AL323" s="2622"/>
      <c r="AM323" s="2564"/>
      <c r="AN323" s="3114" t="s">
        <v>190</v>
      </c>
      <c r="AO323" s="3114"/>
      <c r="AP323" s="3114"/>
      <c r="AQ323" s="3114"/>
      <c r="AR323" s="3114"/>
      <c r="AS323" s="3114"/>
      <c r="AT323" s="3114"/>
      <c r="AU323" s="3114"/>
      <c r="AV323" s="3103"/>
      <c r="AW323" s="3103"/>
      <c r="AX323" s="2567"/>
      <c r="AY323" s="2622"/>
      <c r="AZ323" s="2622"/>
      <c r="BA323" s="2622"/>
      <c r="BB323" s="2622"/>
      <c r="BC323" s="2564"/>
      <c r="BD323" s="3103" t="s">
        <v>189</v>
      </c>
      <c r="BE323" s="3103"/>
      <c r="BF323" s="3103"/>
      <c r="BG323" s="3103"/>
      <c r="BH323" s="3103"/>
      <c r="BI323" s="3103"/>
      <c r="BJ323" s="3103"/>
      <c r="BK323" s="3103"/>
      <c r="BL323" s="3103"/>
      <c r="BM323" s="3103"/>
      <c r="BN323" s="3103"/>
      <c r="BO323" s="3103"/>
      <c r="BP323" s="3103"/>
      <c r="BQ323" s="3103"/>
      <c r="BR323" s="3103"/>
      <c r="BS323" s="3103"/>
      <c r="BT323" s="3103"/>
      <c r="BU323" s="3103"/>
      <c r="BV323" s="3103"/>
      <c r="BW323" s="3103"/>
      <c r="BX323" s="3103"/>
      <c r="BY323" s="3103"/>
      <c r="BZ323" s="3103"/>
      <c r="CA323" s="3103"/>
      <c r="CB323" s="3103"/>
      <c r="CC323" s="3103"/>
      <c r="CD323" s="3103"/>
      <c r="CE323" s="3103"/>
      <c r="CF323" s="3103"/>
      <c r="CG323" s="3103"/>
      <c r="CH323" s="3103"/>
      <c r="CI323" s="3103"/>
      <c r="CJ323" s="3103"/>
      <c r="CK323" s="3103"/>
      <c r="CL323" s="3103"/>
      <c r="CM323" s="3103"/>
      <c r="CN323" s="3103"/>
      <c r="CO323" s="3103"/>
      <c r="CP323" s="3103"/>
      <c r="CQ323" s="3103"/>
      <c r="CR323" s="3103"/>
      <c r="CS323" s="3103"/>
      <c r="CT323" s="3103"/>
      <c r="CU323" s="3103"/>
      <c r="CV323" s="3103"/>
      <c r="CW323" s="3103"/>
      <c r="CX323" s="3103"/>
      <c r="CY323" s="3103"/>
      <c r="CZ323" s="3103"/>
      <c r="DA323" s="3103"/>
      <c r="DB323" s="3103"/>
      <c r="DC323" s="2567"/>
      <c r="DD323" s="2567"/>
      <c r="DE323" s="2567"/>
    </row>
    <row r="324" spans="1:109" ht="6.75" customHeight="1">
      <c r="A324" s="2564"/>
      <c r="B324" s="2564"/>
      <c r="C324" s="2564"/>
      <c r="D324" s="2564"/>
      <c r="E324" s="2564"/>
      <c r="F324" s="2564"/>
      <c r="G324" s="2564"/>
      <c r="H324" s="2564"/>
      <c r="I324" s="2564"/>
      <c r="J324" s="2564"/>
      <c r="K324" s="2564"/>
      <c r="L324" s="2564"/>
      <c r="M324" s="2564"/>
      <c r="N324" s="2564"/>
      <c r="O324" s="2564"/>
      <c r="P324" s="2564"/>
      <c r="Q324" s="2564"/>
      <c r="R324" s="2566"/>
      <c r="S324" s="2566"/>
      <c r="T324" s="2566"/>
      <c r="U324" s="2566"/>
      <c r="V324" s="2564"/>
      <c r="W324" s="2564"/>
      <c r="X324" s="2564"/>
      <c r="Y324" s="2564"/>
      <c r="Z324" s="2564"/>
      <c r="AA324" s="2564"/>
      <c r="AB324" s="2564"/>
      <c r="AC324" s="2564"/>
      <c r="AD324" s="2564"/>
      <c r="AE324" s="2564"/>
      <c r="AF324" s="2564"/>
      <c r="AG324" s="2566"/>
      <c r="AH324" s="2566"/>
      <c r="AI324" s="2566"/>
      <c r="AJ324" s="2566"/>
      <c r="AK324" s="2569"/>
      <c r="AL324" s="2569"/>
      <c r="AM324" s="2564"/>
      <c r="AN324" s="3114"/>
      <c r="AO324" s="3114"/>
      <c r="AP324" s="3114"/>
      <c r="AQ324" s="3114"/>
      <c r="AR324" s="3114"/>
      <c r="AS324" s="3114"/>
      <c r="AT324" s="3114"/>
      <c r="AU324" s="3114"/>
      <c r="AV324" s="3103"/>
      <c r="AW324" s="3103"/>
      <c r="AX324" s="2567"/>
      <c r="AY324" s="2564"/>
      <c r="AZ324" s="2564"/>
      <c r="BA324" s="2564"/>
      <c r="BB324" s="2564"/>
      <c r="BC324" s="2564"/>
      <c r="BD324" s="3103"/>
      <c r="BE324" s="3103"/>
      <c r="BF324" s="3103"/>
      <c r="BG324" s="3103"/>
      <c r="BH324" s="3103"/>
      <c r="BI324" s="3103"/>
      <c r="BJ324" s="3103"/>
      <c r="BK324" s="3103"/>
      <c r="BL324" s="3103"/>
      <c r="BM324" s="3103"/>
      <c r="BN324" s="3103"/>
      <c r="BO324" s="3103"/>
      <c r="BP324" s="3103"/>
      <c r="BQ324" s="3103"/>
      <c r="BR324" s="3103"/>
      <c r="BS324" s="3103"/>
      <c r="BT324" s="3103"/>
      <c r="BU324" s="3103"/>
      <c r="BV324" s="3103"/>
      <c r="BW324" s="3103"/>
      <c r="BX324" s="3103"/>
      <c r="BY324" s="3103"/>
      <c r="BZ324" s="3103"/>
      <c r="CA324" s="3103"/>
      <c r="CB324" s="3103"/>
      <c r="CC324" s="3103"/>
      <c r="CD324" s="3103"/>
      <c r="CE324" s="3103"/>
      <c r="CF324" s="3103"/>
      <c r="CG324" s="3103"/>
      <c r="CH324" s="3103"/>
      <c r="CI324" s="3103"/>
      <c r="CJ324" s="3103"/>
      <c r="CK324" s="3103"/>
      <c r="CL324" s="3103"/>
      <c r="CM324" s="3103"/>
      <c r="CN324" s="3103"/>
      <c r="CO324" s="3103"/>
      <c r="CP324" s="3103"/>
      <c r="CQ324" s="3103"/>
      <c r="CR324" s="3103"/>
      <c r="CS324" s="3103"/>
      <c r="CT324" s="3103"/>
      <c r="CU324" s="3103"/>
      <c r="CV324" s="3103"/>
      <c r="CW324" s="3103"/>
      <c r="CX324" s="3103"/>
      <c r="CY324" s="3103"/>
      <c r="CZ324" s="3103"/>
      <c r="DA324" s="3103"/>
      <c r="DB324" s="3103"/>
      <c r="DC324" s="2567"/>
      <c r="DD324" s="2567"/>
      <c r="DE324" s="2567"/>
    </row>
    <row r="325" spans="1:109" ht="6.75" customHeight="1">
      <c r="A325" s="2564"/>
      <c r="B325" s="2564"/>
      <c r="C325" s="2564"/>
      <c r="D325" s="2564"/>
      <c r="E325" s="2564"/>
      <c r="F325" s="2564"/>
      <c r="G325" s="2564"/>
      <c r="H325" s="2564"/>
      <c r="I325" s="2564"/>
      <c r="J325" s="2564"/>
      <c r="K325" s="2564"/>
      <c r="L325" s="2564"/>
      <c r="M325" s="2564"/>
      <c r="N325" s="2564"/>
      <c r="O325" s="2564"/>
      <c r="P325" s="2564"/>
      <c r="Q325" s="2564"/>
      <c r="R325" s="2566"/>
      <c r="S325" s="2566"/>
      <c r="T325" s="2566"/>
      <c r="U325" s="2566"/>
      <c r="V325" s="2564"/>
      <c r="W325" s="2564"/>
      <c r="X325" s="2564"/>
      <c r="Y325" s="2564"/>
      <c r="Z325" s="2564"/>
      <c r="AA325" s="2564"/>
      <c r="AB325" s="2564"/>
      <c r="AC325" s="2564"/>
      <c r="AD325" s="2564"/>
      <c r="AE325" s="2564"/>
      <c r="AF325" s="2564"/>
      <c r="AG325" s="2564"/>
      <c r="AH325" s="2564"/>
      <c r="AI325" s="2564"/>
      <c r="AJ325" s="2564"/>
      <c r="AK325" s="2564"/>
      <c r="AL325" s="2564"/>
      <c r="AM325" s="2564"/>
      <c r="AN325" s="2564"/>
      <c r="AO325" s="2564"/>
      <c r="AP325" s="2564"/>
      <c r="AQ325" s="2564"/>
      <c r="AR325" s="2564"/>
      <c r="AS325" s="2564"/>
      <c r="AT325" s="2564"/>
      <c r="AU325" s="2564"/>
      <c r="AV325" s="2564"/>
      <c r="AW325" s="2564"/>
      <c r="AX325" s="2564"/>
      <c r="AY325" s="2564"/>
      <c r="AZ325" s="2564"/>
      <c r="BA325" s="2566"/>
      <c r="BB325" s="2566"/>
      <c r="BC325" s="2564"/>
      <c r="BD325" s="2564"/>
      <c r="BE325" s="2564"/>
      <c r="BF325" s="2564"/>
      <c r="BG325" s="2564"/>
      <c r="BH325" s="2564"/>
      <c r="BI325" s="2564"/>
      <c r="BJ325" s="2564"/>
      <c r="BK325" s="2564"/>
      <c r="BL325" s="2564"/>
      <c r="BM325" s="2564"/>
      <c r="BN325" s="2564"/>
      <c r="BO325" s="2564"/>
      <c r="BP325" s="2564"/>
      <c r="BQ325" s="2564"/>
      <c r="BR325" s="2564"/>
      <c r="BS325" s="2564"/>
      <c r="BT325" s="2564"/>
      <c r="BU325" s="2564"/>
      <c r="BV325" s="2564"/>
      <c r="BW325" s="2564"/>
      <c r="BX325" s="2564"/>
      <c r="BY325" s="2564"/>
      <c r="BZ325" s="2564"/>
      <c r="CA325" s="2564"/>
      <c r="CB325" s="2564"/>
      <c r="CC325" s="2564"/>
      <c r="CD325" s="2564"/>
      <c r="CE325" s="2564"/>
      <c r="CF325" s="2564"/>
      <c r="CG325" s="2564"/>
      <c r="CH325" s="2564"/>
      <c r="CI325" s="2564"/>
      <c r="CJ325" s="2564"/>
      <c r="CK325" s="2564"/>
      <c r="CL325" s="2564"/>
      <c r="CM325" s="2564"/>
      <c r="CN325" s="2564"/>
      <c r="CO325" s="2564"/>
      <c r="CP325" s="2564"/>
      <c r="CQ325" s="2564"/>
      <c r="CR325" s="2564"/>
      <c r="CS325" s="2564"/>
      <c r="CT325" s="2564"/>
      <c r="CU325" s="2564"/>
      <c r="CV325" s="2564"/>
      <c r="CW325" s="2564"/>
      <c r="CX325" s="2564"/>
      <c r="CY325" s="2564"/>
      <c r="CZ325" s="2564"/>
      <c r="DA325" s="2564"/>
      <c r="DB325" s="2564"/>
      <c r="DC325" s="2564"/>
      <c r="DD325" s="2564"/>
      <c r="DE325" s="2564"/>
    </row>
    <row r="326" spans="1:109" ht="6.75" customHeight="1">
      <c r="A326" s="2564"/>
      <c r="B326" s="2564"/>
      <c r="C326" s="2564"/>
      <c r="D326" s="2564"/>
      <c r="E326" s="2564"/>
      <c r="F326" s="2564"/>
      <c r="G326" s="2564"/>
      <c r="H326" s="2566"/>
      <c r="I326" s="2564"/>
      <c r="J326" s="2564"/>
      <c r="K326" s="2564"/>
      <c r="L326" s="2564"/>
      <c r="M326" s="2564"/>
      <c r="N326" s="2564"/>
      <c r="O326" s="2564"/>
      <c r="P326" s="2564"/>
      <c r="Q326" s="2564"/>
      <c r="R326" s="2566"/>
      <c r="S326" s="2566"/>
      <c r="T326" s="2566"/>
      <c r="U326" s="2566"/>
      <c r="V326" s="2564"/>
      <c r="W326" s="2564"/>
      <c r="X326" s="2564"/>
      <c r="Y326" s="2564"/>
      <c r="Z326" s="2564"/>
      <c r="AA326" s="2564"/>
      <c r="AB326" s="2564"/>
      <c r="AC326" s="2564"/>
      <c r="AD326" s="2564"/>
      <c r="AE326" s="2564"/>
      <c r="AF326" s="2564"/>
      <c r="AG326" s="2564"/>
      <c r="AH326" s="2564"/>
      <c r="AI326" s="2564"/>
      <c r="AJ326" s="2564"/>
      <c r="AK326" s="2564"/>
      <c r="AL326" s="3104" t="s">
        <v>188</v>
      </c>
      <c r="AM326" s="3104"/>
      <c r="AN326" s="3104"/>
      <c r="AO326" s="3104"/>
      <c r="AP326" s="3104"/>
      <c r="AQ326" s="3104"/>
      <c r="AR326" s="3104"/>
      <c r="AS326" s="3104"/>
      <c r="AT326" s="3104"/>
      <c r="AU326" s="3104"/>
      <c r="AV326" s="3104"/>
      <c r="AW326" s="2564"/>
      <c r="AX326" s="2564"/>
      <c r="AY326" s="2564"/>
      <c r="AZ326" s="2564"/>
      <c r="BA326" s="2566"/>
      <c r="BB326" s="2566"/>
      <c r="BC326" s="2564"/>
      <c r="BD326" s="2564"/>
      <c r="BE326" s="2564"/>
      <c r="BF326" s="2564"/>
      <c r="BG326" s="2564"/>
      <c r="BH326" s="2564"/>
      <c r="BI326" s="2564"/>
      <c r="BJ326" s="2564"/>
      <c r="BK326" s="2564"/>
      <c r="BL326" s="2564"/>
      <c r="BM326" s="2564"/>
      <c r="BN326" s="2564"/>
      <c r="BO326" s="2564"/>
      <c r="BP326" s="2564"/>
      <c r="BQ326" s="2564"/>
      <c r="BR326" s="2564"/>
      <c r="BS326" s="2564"/>
      <c r="BT326" s="2564"/>
      <c r="BU326" s="2564"/>
      <c r="BV326" s="2564"/>
      <c r="BW326" s="2564"/>
      <c r="BX326" s="2564"/>
      <c r="BY326" s="2564"/>
      <c r="BZ326" s="2564"/>
      <c r="CA326" s="2564"/>
      <c r="CB326" s="2564"/>
      <c r="CC326" s="2564"/>
      <c r="CD326" s="2564"/>
      <c r="CE326" s="2564"/>
      <c r="CF326" s="2564"/>
      <c r="CG326" s="2564"/>
      <c r="CH326" s="2564"/>
      <c r="CI326" s="2564"/>
      <c r="CJ326" s="2564"/>
      <c r="CK326" s="2564"/>
      <c r="CL326" s="2564"/>
      <c r="CM326" s="2564"/>
      <c r="CN326" s="2564"/>
      <c r="CO326" s="2564"/>
      <c r="CP326" s="2564"/>
      <c r="CQ326" s="2564"/>
      <c r="CR326" s="2564"/>
      <c r="CS326" s="2564"/>
      <c r="CT326" s="2564"/>
      <c r="CU326" s="2564"/>
      <c r="CV326" s="2564"/>
      <c r="CW326" s="2564"/>
      <c r="CX326" s="2564"/>
      <c r="CY326" s="2564"/>
      <c r="CZ326" s="2564"/>
      <c r="DA326" s="2564"/>
      <c r="DB326" s="2564"/>
      <c r="DC326" s="2564"/>
      <c r="DD326" s="2564"/>
      <c r="DE326" s="2564"/>
    </row>
    <row r="327" spans="1:109" ht="6.75" customHeight="1">
      <c r="A327" s="2564"/>
      <c r="B327" s="2564"/>
      <c r="C327" s="2564"/>
      <c r="D327" s="2564"/>
      <c r="E327" s="2564"/>
      <c r="F327" s="2564"/>
      <c r="G327" s="2564"/>
      <c r="H327" s="2566"/>
      <c r="I327" s="2564"/>
      <c r="J327" s="2564"/>
      <c r="K327" s="2564"/>
      <c r="L327" s="2564"/>
      <c r="M327" s="2564"/>
      <c r="N327" s="2564"/>
      <c r="O327" s="2564"/>
      <c r="P327" s="2564"/>
      <c r="Q327" s="2564"/>
      <c r="R327" s="2564"/>
      <c r="S327" s="2564"/>
      <c r="T327" s="2566"/>
      <c r="U327" s="2564"/>
      <c r="V327" s="2564"/>
      <c r="W327" s="2564"/>
      <c r="X327" s="2564"/>
      <c r="Y327" s="2564"/>
      <c r="Z327" s="2564"/>
      <c r="AA327" s="2564"/>
      <c r="AB327" s="2564"/>
      <c r="AC327" s="2564"/>
      <c r="AD327" s="2564"/>
      <c r="AE327" s="2564"/>
      <c r="AF327" s="2564"/>
      <c r="AG327" s="2564"/>
      <c r="AH327" s="2564"/>
      <c r="AI327" s="2564"/>
      <c r="AJ327" s="2564"/>
      <c r="AK327" s="2564"/>
      <c r="AL327" s="3104"/>
      <c r="AM327" s="3104"/>
      <c r="AN327" s="3104"/>
      <c r="AO327" s="3104"/>
      <c r="AP327" s="3104"/>
      <c r="AQ327" s="3104"/>
      <c r="AR327" s="3104"/>
      <c r="AS327" s="3104"/>
      <c r="AT327" s="3104"/>
      <c r="AU327" s="3104"/>
      <c r="AV327" s="3104"/>
      <c r="AW327" s="2564"/>
      <c r="AX327" s="2564"/>
      <c r="AY327" s="2564"/>
      <c r="AZ327" s="2564"/>
      <c r="BA327" s="2566"/>
      <c r="BB327" s="2566"/>
      <c r="BC327" s="2564"/>
      <c r="BD327" s="2564"/>
      <c r="BE327" s="2564"/>
      <c r="BF327" s="2564"/>
      <c r="BG327" s="2564"/>
      <c r="BH327" s="2564"/>
      <c r="BI327" s="2564"/>
      <c r="BJ327" s="2564"/>
      <c r="BK327" s="2564"/>
      <c r="BL327" s="2564"/>
      <c r="BM327" s="2564"/>
      <c r="BN327" s="2564"/>
      <c r="BO327" s="2564"/>
      <c r="BP327" s="2564"/>
      <c r="BQ327" s="2564"/>
      <c r="BR327" s="2564"/>
      <c r="BS327" s="2564"/>
      <c r="BT327" s="2564"/>
      <c r="BU327" s="2564"/>
      <c r="BV327" s="2564"/>
      <c r="BW327" s="2564"/>
      <c r="BX327" s="2564"/>
      <c r="BY327" s="2564"/>
      <c r="BZ327" s="2564"/>
      <c r="CA327" s="2564"/>
      <c r="CB327" s="2564"/>
      <c r="CC327" s="2564"/>
      <c r="CD327" s="2564"/>
      <c r="CE327" s="2564"/>
      <c r="CF327" s="2564"/>
      <c r="CG327" s="2564"/>
      <c r="CH327" s="2564"/>
      <c r="CI327" s="2564"/>
      <c r="CJ327" s="2564"/>
      <c r="CK327" s="2564"/>
      <c r="CL327" s="2564"/>
      <c r="CM327" s="2564"/>
      <c r="CN327" s="2564"/>
      <c r="CO327" s="2564"/>
      <c r="CP327" s="2564"/>
      <c r="CQ327" s="2564"/>
      <c r="CR327" s="2564"/>
      <c r="CS327" s="2564"/>
      <c r="CT327" s="2564"/>
      <c r="CU327" s="2564"/>
      <c r="CV327" s="2564"/>
      <c r="CW327" s="2564"/>
      <c r="CX327" s="2564"/>
      <c r="CY327" s="2564"/>
      <c r="CZ327" s="2564"/>
      <c r="DA327" s="2564"/>
      <c r="DB327" s="2564"/>
      <c r="DC327" s="2564"/>
      <c r="DD327" s="2564"/>
      <c r="DE327" s="2564"/>
    </row>
    <row r="328" spans="1:109" ht="6.75" customHeight="1">
      <c r="A328" s="2564"/>
      <c r="B328" s="2567"/>
      <c r="C328" s="2567"/>
      <c r="D328" s="2567"/>
      <c r="E328" s="2567"/>
      <c r="F328" s="2567"/>
      <c r="G328" s="2567"/>
      <c r="H328" s="2565"/>
      <c r="I328" s="2565"/>
      <c r="J328" s="2565"/>
      <c r="K328" s="2565"/>
      <c r="L328" s="2565"/>
      <c r="M328" s="2565"/>
      <c r="N328" s="2565"/>
      <c r="O328" s="2565"/>
      <c r="P328" s="2565"/>
      <c r="Q328" s="2565"/>
      <c r="R328" s="2565"/>
      <c r="S328" s="2565"/>
      <c r="T328" s="2565"/>
      <c r="U328" s="2565"/>
      <c r="V328" s="2565"/>
      <c r="W328" s="3103" t="s">
        <v>187</v>
      </c>
      <c r="X328" s="3103"/>
      <c r="Y328" s="3103"/>
      <c r="Z328" s="3103"/>
      <c r="AA328" s="3103"/>
      <c r="AB328" s="3103"/>
      <c r="AC328" s="3103"/>
      <c r="AD328" s="3103"/>
      <c r="AE328" s="3103"/>
      <c r="AF328" s="3103"/>
      <c r="AG328" s="2670"/>
      <c r="AH328" s="2670"/>
      <c r="AI328" s="2670"/>
      <c r="AJ328" s="2670"/>
      <c r="AK328" s="2670"/>
      <c r="AL328" s="2670"/>
      <c r="AM328" s="2564"/>
      <c r="AN328" s="3122" t="s">
        <v>152</v>
      </c>
      <c r="AO328" s="3122"/>
      <c r="AP328" s="3122"/>
      <c r="AQ328" s="3122"/>
      <c r="AR328" s="3122"/>
      <c r="AS328" s="3122"/>
      <c r="AT328" s="3122"/>
      <c r="AU328" s="3122"/>
      <c r="AV328" s="3122"/>
      <c r="AW328" s="3122"/>
      <c r="AX328" s="2622"/>
      <c r="AY328" s="2622"/>
      <c r="AZ328" s="2622"/>
      <c r="BA328" s="2622"/>
      <c r="BB328" s="2622"/>
      <c r="BC328" s="2564"/>
      <c r="BD328" s="3103" t="s">
        <v>186</v>
      </c>
      <c r="BE328" s="3103"/>
      <c r="BF328" s="3103"/>
      <c r="BG328" s="3103"/>
      <c r="BH328" s="3103"/>
      <c r="BI328" s="3103"/>
      <c r="BJ328" s="3103"/>
      <c r="BK328" s="3103"/>
      <c r="BL328" s="3103"/>
      <c r="BM328" s="3103"/>
      <c r="BN328" s="3103"/>
      <c r="BO328" s="3103"/>
      <c r="BP328" s="3103"/>
      <c r="BQ328" s="3103"/>
      <c r="BR328" s="3103"/>
      <c r="BS328" s="3103"/>
      <c r="BT328" s="3103"/>
      <c r="BU328" s="3103"/>
      <c r="BV328" s="3103"/>
      <c r="BW328" s="3103"/>
      <c r="BX328" s="3103"/>
      <c r="BY328" s="3103"/>
      <c r="BZ328" s="3103"/>
      <c r="CA328" s="3103"/>
      <c r="CB328" s="3103"/>
      <c r="CC328" s="3103"/>
      <c r="CD328" s="3103"/>
      <c r="CE328" s="3103"/>
      <c r="CF328" s="3103"/>
      <c r="CG328" s="3103"/>
      <c r="CH328" s="3103"/>
      <c r="CI328" s="3103"/>
      <c r="CJ328" s="3103"/>
      <c r="CK328" s="3103"/>
      <c r="CL328" s="3103"/>
      <c r="CM328" s="3103"/>
      <c r="CN328" s="3103"/>
      <c r="CO328" s="3103"/>
      <c r="CP328" s="3103"/>
      <c r="CQ328" s="3103"/>
      <c r="CR328" s="3103"/>
      <c r="CS328" s="3103"/>
      <c r="CT328" s="3103"/>
      <c r="CU328" s="3103"/>
      <c r="CV328" s="3103"/>
      <c r="CW328" s="3103"/>
      <c r="CX328" s="3103"/>
      <c r="CY328" s="3103"/>
      <c r="CZ328" s="3103"/>
      <c r="DA328" s="3103"/>
      <c r="DB328" s="3103"/>
      <c r="DC328" s="2567"/>
      <c r="DD328" s="2567"/>
      <c r="DE328" s="2567"/>
    </row>
    <row r="329" spans="1:109" ht="6.75" customHeight="1">
      <c r="A329" s="2564"/>
      <c r="B329" s="2567"/>
      <c r="C329" s="2567"/>
      <c r="D329" s="2567"/>
      <c r="E329" s="2567"/>
      <c r="F329" s="2567"/>
      <c r="G329" s="2567"/>
      <c r="H329" s="2567"/>
      <c r="I329" s="2564"/>
      <c r="J329" s="2564"/>
      <c r="K329" s="2564"/>
      <c r="L329" s="2564"/>
      <c r="M329" s="2564"/>
      <c r="N329" s="2564"/>
      <c r="O329" s="2564"/>
      <c r="P329" s="2564"/>
      <c r="Q329" s="2564"/>
      <c r="R329" s="2564"/>
      <c r="S329" s="2564"/>
      <c r="T329" s="2564"/>
      <c r="U329" s="2564"/>
      <c r="V329" s="2564"/>
      <c r="W329" s="3103"/>
      <c r="X329" s="3103"/>
      <c r="Y329" s="3103"/>
      <c r="Z329" s="3103"/>
      <c r="AA329" s="3103"/>
      <c r="AB329" s="3103"/>
      <c r="AC329" s="3103"/>
      <c r="AD329" s="3103"/>
      <c r="AE329" s="3103"/>
      <c r="AF329" s="3103"/>
      <c r="AG329" s="2564"/>
      <c r="AH329" s="2564"/>
      <c r="AI329" s="2564"/>
      <c r="AJ329" s="2564"/>
      <c r="AK329" s="2564"/>
      <c r="AL329" s="2564"/>
      <c r="AM329" s="2564"/>
      <c r="AN329" s="3122"/>
      <c r="AO329" s="3122"/>
      <c r="AP329" s="3122"/>
      <c r="AQ329" s="3122"/>
      <c r="AR329" s="3122"/>
      <c r="AS329" s="3122"/>
      <c r="AT329" s="3122"/>
      <c r="AU329" s="3122"/>
      <c r="AV329" s="3122"/>
      <c r="AW329" s="3122"/>
      <c r="AX329" s="2564"/>
      <c r="AY329" s="2564"/>
      <c r="AZ329" s="2564"/>
      <c r="BA329" s="2564"/>
      <c r="BB329" s="2564"/>
      <c r="BC329" s="2564"/>
      <c r="BD329" s="3103"/>
      <c r="BE329" s="3103"/>
      <c r="BF329" s="3103"/>
      <c r="BG329" s="3103"/>
      <c r="BH329" s="3103"/>
      <c r="BI329" s="3103"/>
      <c r="BJ329" s="3103"/>
      <c r="BK329" s="3103"/>
      <c r="BL329" s="3103"/>
      <c r="BM329" s="3103"/>
      <c r="BN329" s="3103"/>
      <c r="BO329" s="3103"/>
      <c r="BP329" s="3103"/>
      <c r="BQ329" s="3103"/>
      <c r="BR329" s="3103"/>
      <c r="BS329" s="3103"/>
      <c r="BT329" s="3103"/>
      <c r="BU329" s="3103"/>
      <c r="BV329" s="3103"/>
      <c r="BW329" s="3103"/>
      <c r="BX329" s="3103"/>
      <c r="BY329" s="3103"/>
      <c r="BZ329" s="3103"/>
      <c r="CA329" s="3103"/>
      <c r="CB329" s="3103"/>
      <c r="CC329" s="3103"/>
      <c r="CD329" s="3103"/>
      <c r="CE329" s="3103"/>
      <c r="CF329" s="3103"/>
      <c r="CG329" s="3103"/>
      <c r="CH329" s="3103"/>
      <c r="CI329" s="3103"/>
      <c r="CJ329" s="3103"/>
      <c r="CK329" s="3103"/>
      <c r="CL329" s="3103"/>
      <c r="CM329" s="3103"/>
      <c r="CN329" s="3103"/>
      <c r="CO329" s="3103"/>
      <c r="CP329" s="3103"/>
      <c r="CQ329" s="3103"/>
      <c r="CR329" s="3103"/>
      <c r="CS329" s="3103"/>
      <c r="CT329" s="3103"/>
      <c r="CU329" s="3103"/>
      <c r="CV329" s="3103"/>
      <c r="CW329" s="3103"/>
      <c r="CX329" s="3103"/>
      <c r="CY329" s="3103"/>
      <c r="CZ329" s="3103"/>
      <c r="DA329" s="3103"/>
      <c r="DB329" s="3103"/>
      <c r="DC329" s="2567"/>
      <c r="DD329" s="2567"/>
      <c r="DE329" s="2567"/>
    </row>
    <row r="330" spans="1:109" ht="6.75" customHeight="1">
      <c r="A330" s="2564"/>
      <c r="B330" s="2567"/>
      <c r="C330" s="2567"/>
      <c r="D330" s="2567"/>
      <c r="E330" s="2567"/>
      <c r="F330" s="2567"/>
      <c r="G330" s="2567"/>
      <c r="H330" s="2567"/>
      <c r="I330" s="2564"/>
      <c r="J330" s="2564"/>
      <c r="K330" s="2564"/>
      <c r="L330" s="2564"/>
      <c r="M330" s="2564"/>
      <c r="N330" s="2564"/>
      <c r="O330" s="2564"/>
      <c r="P330" s="2564"/>
      <c r="Q330" s="2564"/>
      <c r="R330" s="2564"/>
      <c r="S330" s="2564"/>
      <c r="T330" s="2564"/>
      <c r="U330" s="2564"/>
      <c r="V330" s="2564"/>
      <c r="W330" s="2567"/>
      <c r="X330" s="2567"/>
      <c r="Y330" s="2567"/>
      <c r="Z330" s="2567"/>
      <c r="AA330" s="2567"/>
      <c r="AB330" s="2567"/>
      <c r="AC330" s="2567"/>
      <c r="AD330" s="2567"/>
      <c r="AE330" s="2567"/>
      <c r="AF330" s="2567"/>
      <c r="AG330" s="2564"/>
      <c r="AH330" s="2564"/>
      <c r="AI330" s="2564"/>
      <c r="AJ330" s="2564"/>
      <c r="AK330" s="2564"/>
      <c r="AL330" s="2564"/>
      <c r="AM330" s="2564"/>
      <c r="AN330" s="2565"/>
      <c r="AO330" s="2565"/>
      <c r="AP330" s="2565"/>
      <c r="AQ330" s="2565"/>
      <c r="AR330" s="2565"/>
      <c r="AS330" s="2565"/>
      <c r="AT330" s="2565"/>
      <c r="AU330" s="2567"/>
      <c r="AV330" s="2567"/>
      <c r="AW330" s="2564"/>
      <c r="AX330" s="2564"/>
      <c r="AY330" s="2564"/>
      <c r="AZ330" s="2564"/>
      <c r="BA330" s="2564"/>
      <c r="BB330" s="2564"/>
      <c r="BC330" s="2564"/>
      <c r="BD330" s="2567"/>
      <c r="BE330" s="2567"/>
      <c r="BF330" s="2567"/>
      <c r="BG330" s="2567"/>
      <c r="BH330" s="2567"/>
      <c r="BI330" s="2567"/>
      <c r="BJ330" s="2567"/>
      <c r="BK330" s="2567"/>
      <c r="BL330" s="2567"/>
      <c r="BM330" s="2567"/>
      <c r="BN330" s="2567"/>
      <c r="BO330" s="2567"/>
      <c r="BP330" s="2567"/>
      <c r="BQ330" s="2567"/>
      <c r="BR330" s="2567"/>
      <c r="BS330" s="2567"/>
      <c r="BT330" s="2567"/>
      <c r="BU330" s="2567"/>
      <c r="BV330" s="2567"/>
      <c r="BW330" s="2567"/>
      <c r="BX330" s="2567"/>
      <c r="BY330" s="2567"/>
      <c r="BZ330" s="2567"/>
      <c r="CA330" s="2567"/>
      <c r="CB330" s="2567"/>
      <c r="CC330" s="2567"/>
      <c r="CD330" s="2567"/>
      <c r="CE330" s="2567"/>
      <c r="CF330" s="2567"/>
      <c r="CG330" s="2567"/>
      <c r="CH330" s="2567"/>
      <c r="CI330" s="2567"/>
      <c r="CJ330" s="2567"/>
      <c r="CK330" s="2567"/>
      <c r="CL330" s="2567"/>
      <c r="CM330" s="2567"/>
      <c r="CN330" s="2567"/>
      <c r="CO330" s="2567"/>
      <c r="CP330" s="2567"/>
      <c r="CQ330" s="2567"/>
      <c r="CR330" s="2567"/>
      <c r="CS330" s="2567"/>
      <c r="CT330" s="2567"/>
      <c r="CU330" s="2567"/>
      <c r="CV330" s="2567"/>
      <c r="CW330" s="2567"/>
      <c r="CX330" s="2567"/>
      <c r="CY330" s="2567"/>
      <c r="CZ330" s="2567"/>
      <c r="DA330" s="2567"/>
      <c r="DB330" s="2567"/>
      <c r="DC330" s="2567"/>
      <c r="DD330" s="2567"/>
      <c r="DE330" s="2567"/>
    </row>
    <row r="331" spans="1:109" ht="6.75" customHeight="1">
      <c r="A331" s="3105" t="s">
        <v>184</v>
      </c>
      <c r="B331" s="3105"/>
      <c r="C331" s="3105"/>
      <c r="D331" s="3105"/>
      <c r="E331" s="3105"/>
      <c r="F331" s="3105"/>
      <c r="G331" s="2564"/>
      <c r="H331" s="2567"/>
      <c r="I331" s="2564"/>
      <c r="J331" s="2567"/>
      <c r="K331" s="2567"/>
      <c r="L331" s="2567"/>
      <c r="M331" s="2564"/>
      <c r="N331" s="2567"/>
      <c r="O331" s="3104" t="s">
        <v>185</v>
      </c>
      <c r="P331" s="3104"/>
      <c r="Q331" s="3104"/>
      <c r="R331" s="3104"/>
      <c r="S331" s="3104"/>
      <c r="T331" s="3104"/>
      <c r="U331" s="3104"/>
      <c r="V331" s="3104"/>
      <c r="W331" s="3104"/>
      <c r="X331" s="3104"/>
      <c r="Y331" s="3104"/>
      <c r="Z331" s="3104"/>
      <c r="AA331" s="3104"/>
      <c r="AB331" s="3104"/>
      <c r="AC331" s="3104"/>
      <c r="AD331" s="3104"/>
      <c r="AE331" s="3104"/>
      <c r="AF331" s="2564"/>
      <c r="AG331" s="2564"/>
      <c r="AH331" s="2564"/>
      <c r="AI331" s="2564"/>
      <c r="AJ331" s="2564"/>
      <c r="AK331" s="2564"/>
      <c r="AL331" s="2564"/>
      <c r="AM331" s="2564"/>
      <c r="AN331" s="2564"/>
      <c r="AO331" s="2564"/>
      <c r="AP331" s="2564"/>
      <c r="AQ331" s="2564"/>
      <c r="AR331" s="2564"/>
      <c r="AS331" s="2564"/>
      <c r="AT331" s="2564"/>
      <c r="AU331" s="2564"/>
      <c r="AV331" s="2564"/>
      <c r="AW331" s="2564"/>
      <c r="AX331" s="2564"/>
      <c r="AY331" s="2564"/>
      <c r="AZ331" s="2564"/>
      <c r="BA331" s="2564"/>
      <c r="BB331" s="2564"/>
      <c r="BC331" s="2564"/>
      <c r="BD331" s="2564"/>
      <c r="BE331" s="2564"/>
      <c r="BF331" s="2564"/>
      <c r="BG331" s="2564"/>
      <c r="BH331" s="2564"/>
      <c r="BI331" s="2564"/>
      <c r="BJ331" s="2564"/>
      <c r="BK331" s="2564"/>
      <c r="BL331" s="2564"/>
      <c r="BM331" s="2564"/>
      <c r="BN331" s="2564"/>
      <c r="BO331" s="2564"/>
      <c r="BP331" s="2564"/>
      <c r="BQ331" s="2564"/>
      <c r="BR331" s="2564"/>
      <c r="BS331" s="2564"/>
      <c r="BT331" s="2564"/>
      <c r="BU331" s="2564"/>
      <c r="BV331" s="2564"/>
      <c r="BW331" s="2564"/>
      <c r="BX331" s="2564"/>
      <c r="BY331" s="2564"/>
      <c r="BZ331" s="2564"/>
      <c r="CA331" s="2564"/>
      <c r="CB331" s="2564"/>
      <c r="CC331" s="2564"/>
      <c r="CD331" s="2564"/>
      <c r="CE331" s="2564"/>
      <c r="CF331" s="2564"/>
      <c r="CG331" s="2564"/>
      <c r="CH331" s="2564"/>
      <c r="CI331" s="2564"/>
      <c r="CJ331" s="2564"/>
      <c r="CK331" s="2564"/>
      <c r="CL331" s="2564"/>
      <c r="CM331" s="2564"/>
      <c r="CN331" s="2564"/>
      <c r="CO331" s="2564"/>
      <c r="CP331" s="2564"/>
      <c r="CQ331" s="2564"/>
      <c r="CR331" s="2564"/>
      <c r="CS331" s="2564"/>
      <c r="CT331" s="2564"/>
      <c r="CU331" s="2564"/>
      <c r="CV331" s="2564"/>
      <c r="CW331" s="2564"/>
      <c r="CX331" s="2564"/>
      <c r="CY331" s="2564"/>
      <c r="CZ331" s="2564"/>
      <c r="DA331" s="2564"/>
      <c r="DB331" s="2564"/>
      <c r="DC331" s="2564"/>
      <c r="DD331" s="2564"/>
      <c r="DE331" s="2564"/>
    </row>
    <row r="332" spans="1:109" ht="6.75" customHeight="1">
      <c r="A332" s="3105"/>
      <c r="B332" s="3105"/>
      <c r="C332" s="3105"/>
      <c r="D332" s="3105"/>
      <c r="E332" s="3105"/>
      <c r="F332" s="3105"/>
      <c r="G332" s="2564"/>
      <c r="H332" s="2564"/>
      <c r="I332" s="2567"/>
      <c r="J332" s="2567"/>
      <c r="K332" s="2567"/>
      <c r="L332" s="2567"/>
      <c r="M332" s="2567"/>
      <c r="N332" s="2567"/>
      <c r="O332" s="3104"/>
      <c r="P332" s="3104"/>
      <c r="Q332" s="3104"/>
      <c r="R332" s="3104"/>
      <c r="S332" s="3104"/>
      <c r="T332" s="3104"/>
      <c r="U332" s="3104"/>
      <c r="V332" s="3104"/>
      <c r="W332" s="3104"/>
      <c r="X332" s="3104"/>
      <c r="Y332" s="3104"/>
      <c r="Z332" s="3104"/>
      <c r="AA332" s="3104"/>
      <c r="AB332" s="3104"/>
      <c r="AC332" s="3104"/>
      <c r="AD332" s="3104"/>
      <c r="AE332" s="3104"/>
      <c r="AF332" s="2564"/>
      <c r="AG332" s="2564"/>
      <c r="AH332" s="2564"/>
      <c r="AI332" s="2564"/>
      <c r="AJ332" s="2564"/>
      <c r="AK332" s="2564"/>
      <c r="AL332" s="2564"/>
      <c r="AM332" s="2564"/>
      <c r="AN332" s="2564"/>
      <c r="AO332" s="2564"/>
      <c r="AP332" s="2564"/>
      <c r="AQ332" s="2564"/>
      <c r="AR332" s="2564"/>
      <c r="AS332" s="2564"/>
      <c r="AT332" s="2564"/>
      <c r="AU332" s="2564"/>
      <c r="AV332" s="2564"/>
      <c r="AW332" s="2564"/>
      <c r="AX332" s="2564"/>
      <c r="AY332" s="2564"/>
      <c r="AZ332" s="2564"/>
      <c r="BA332" s="2564"/>
      <c r="BB332" s="2564"/>
      <c r="BC332" s="2564"/>
      <c r="BD332" s="2564"/>
      <c r="BE332" s="2564"/>
      <c r="BF332" s="2564"/>
      <c r="BG332" s="2564"/>
      <c r="BH332" s="2564"/>
      <c r="BI332" s="2564"/>
      <c r="BJ332" s="2564"/>
      <c r="BK332" s="2564"/>
      <c r="BL332" s="2564"/>
      <c r="BM332" s="2564"/>
      <c r="BN332" s="2564"/>
      <c r="BO332" s="2564"/>
      <c r="BP332" s="2564"/>
      <c r="BQ332" s="2564"/>
      <c r="BR332" s="2564"/>
      <c r="BS332" s="2564"/>
      <c r="BT332" s="2564"/>
      <c r="BU332" s="2564"/>
      <c r="BV332" s="2564"/>
      <c r="BW332" s="2564"/>
      <c r="BX332" s="2564"/>
      <c r="BY332" s="2564"/>
      <c r="BZ332" s="2564"/>
      <c r="CA332" s="2564"/>
      <c r="CB332" s="2564"/>
      <c r="CC332" s="2564"/>
      <c r="CD332" s="2564"/>
      <c r="CE332" s="2564"/>
      <c r="CF332" s="2564"/>
      <c r="CG332" s="2564"/>
      <c r="CH332" s="2564"/>
      <c r="CI332" s="2564"/>
      <c r="CJ332" s="2564"/>
      <c r="CK332" s="2564"/>
      <c r="CL332" s="2564"/>
      <c r="CM332" s="2564"/>
      <c r="CN332" s="2564"/>
      <c r="CO332" s="2564"/>
      <c r="CP332" s="2564"/>
      <c r="CQ332" s="2564"/>
      <c r="CR332" s="2564"/>
      <c r="CS332" s="2564"/>
      <c r="CT332" s="2564"/>
      <c r="CU332" s="2564"/>
      <c r="CV332" s="2564"/>
      <c r="CW332" s="2564"/>
      <c r="CX332" s="2564"/>
      <c r="CY332" s="2564"/>
      <c r="CZ332" s="2564"/>
      <c r="DA332" s="2564"/>
      <c r="DB332" s="2564"/>
      <c r="DC332" s="2564"/>
      <c r="DD332" s="2564"/>
      <c r="DE332" s="2564"/>
    </row>
    <row r="333" spans="1:109" ht="6.75" customHeight="1">
      <c r="A333" s="3105"/>
      <c r="B333" s="3105"/>
      <c r="C333" s="3105"/>
      <c r="D333" s="3105"/>
      <c r="E333" s="3105"/>
      <c r="F333" s="3105"/>
      <c r="G333" s="2564"/>
      <c r="H333" s="2567"/>
      <c r="I333" s="2567"/>
      <c r="J333" s="3103" t="s">
        <v>183</v>
      </c>
      <c r="K333" s="3103"/>
      <c r="L333" s="3103"/>
      <c r="M333" s="3103"/>
      <c r="N333" s="3103"/>
      <c r="O333" s="3103"/>
      <c r="P333" s="3103"/>
      <c r="Q333" s="2622"/>
      <c r="R333" s="2622"/>
      <c r="S333" s="2622"/>
      <c r="T333" s="2564"/>
      <c r="U333" s="2564"/>
      <c r="V333" s="2564"/>
      <c r="W333" s="3114" t="s">
        <v>182</v>
      </c>
      <c r="X333" s="3114"/>
      <c r="Y333" s="3114"/>
      <c r="Z333" s="3114"/>
      <c r="AA333" s="3114"/>
      <c r="AB333" s="3114"/>
      <c r="AC333" s="3114"/>
      <c r="AD333" s="3114"/>
      <c r="AE333" s="2564"/>
      <c r="AF333" s="2564"/>
      <c r="AG333" s="2622"/>
      <c r="AH333" s="2622"/>
      <c r="AI333" s="2622"/>
      <c r="AJ333" s="2622"/>
      <c r="AK333" s="2622"/>
      <c r="AL333" s="2622"/>
      <c r="AM333" s="2564"/>
      <c r="AN333" s="3104" t="s">
        <v>181</v>
      </c>
      <c r="AO333" s="3104"/>
      <c r="AP333" s="3104"/>
      <c r="AQ333" s="3104"/>
      <c r="AR333" s="3104"/>
      <c r="AS333" s="3104"/>
      <c r="AT333" s="3104"/>
      <c r="AU333" s="3104"/>
      <c r="AV333" s="3104"/>
      <c r="AW333" s="3104"/>
      <c r="AX333" s="2622"/>
      <c r="AY333" s="2622"/>
      <c r="AZ333" s="2566"/>
      <c r="BA333" s="2566"/>
      <c r="BB333" s="2566"/>
      <c r="BC333" s="2564"/>
      <c r="BD333" s="3104" t="s">
        <v>8382</v>
      </c>
      <c r="BE333" s="3104"/>
      <c r="BF333" s="3104"/>
      <c r="BG333" s="3104"/>
      <c r="BH333" s="3104"/>
      <c r="BI333" s="3104"/>
      <c r="BJ333" s="3104"/>
      <c r="BK333" s="3104"/>
      <c r="BL333" s="3104"/>
      <c r="BM333" s="3104"/>
      <c r="BN333" s="3104"/>
      <c r="BO333" s="3104"/>
      <c r="BP333" s="3104"/>
      <c r="BQ333" s="3104"/>
      <c r="BR333" s="3104"/>
      <c r="BS333" s="3104"/>
      <c r="BT333" s="3104"/>
      <c r="BU333" s="3104"/>
      <c r="BV333" s="3104"/>
      <c r="BW333" s="3104"/>
      <c r="BX333" s="3104"/>
      <c r="BY333" s="3104"/>
      <c r="BZ333" s="3104"/>
      <c r="CA333" s="3104"/>
      <c r="CB333" s="3104"/>
      <c r="CC333" s="3104"/>
      <c r="CD333" s="3104"/>
      <c r="CE333" s="3104"/>
      <c r="CF333" s="3104"/>
      <c r="CG333" s="3104"/>
      <c r="CH333" s="3104"/>
      <c r="CI333" s="3104"/>
      <c r="CJ333" s="3104"/>
      <c r="CK333" s="3104"/>
      <c r="CL333" s="3104"/>
      <c r="CM333" s="3104"/>
      <c r="CN333" s="3104"/>
      <c r="CO333" s="3104"/>
      <c r="CP333" s="3104"/>
      <c r="CQ333" s="3104"/>
      <c r="CR333" s="3104"/>
      <c r="CS333" s="3104"/>
      <c r="CT333" s="3104"/>
      <c r="CU333" s="3104"/>
      <c r="CV333" s="3104"/>
      <c r="CW333" s="3104"/>
      <c r="CX333" s="3104"/>
      <c r="CY333" s="3104"/>
      <c r="CZ333" s="3104"/>
      <c r="DA333" s="3104"/>
      <c r="DB333" s="3104"/>
      <c r="DC333" s="3104"/>
      <c r="DD333" s="3104"/>
      <c r="DE333" s="3104"/>
    </row>
    <row r="334" spans="1:109" ht="6.75" customHeight="1">
      <c r="A334" s="3105"/>
      <c r="B334" s="3105"/>
      <c r="C334" s="3105"/>
      <c r="D334" s="3105"/>
      <c r="E334" s="3105"/>
      <c r="F334" s="3105"/>
      <c r="G334" s="2564"/>
      <c r="H334" s="2573"/>
      <c r="I334" s="2567"/>
      <c r="J334" s="3103"/>
      <c r="K334" s="3103"/>
      <c r="L334" s="3103"/>
      <c r="M334" s="3103"/>
      <c r="N334" s="3103"/>
      <c r="O334" s="3103"/>
      <c r="P334" s="3103"/>
      <c r="Q334" s="2564"/>
      <c r="R334" s="2564"/>
      <c r="S334" s="2564"/>
      <c r="T334" s="2569"/>
      <c r="U334" s="2571"/>
      <c r="V334" s="2564"/>
      <c r="W334" s="3114"/>
      <c r="X334" s="3114"/>
      <c r="Y334" s="3114"/>
      <c r="Z334" s="3114"/>
      <c r="AA334" s="3114"/>
      <c r="AB334" s="3114"/>
      <c r="AC334" s="3114"/>
      <c r="AD334" s="3114"/>
      <c r="AE334" s="2569"/>
      <c r="AF334" s="2569"/>
      <c r="AG334" s="2564"/>
      <c r="AH334" s="2564"/>
      <c r="AI334" s="2564"/>
      <c r="AJ334" s="2564"/>
      <c r="AK334" s="2571"/>
      <c r="AL334" s="2566"/>
      <c r="AM334" s="2564"/>
      <c r="AN334" s="3104"/>
      <c r="AO334" s="3104"/>
      <c r="AP334" s="3104"/>
      <c r="AQ334" s="3104"/>
      <c r="AR334" s="3104"/>
      <c r="AS334" s="3104"/>
      <c r="AT334" s="3104"/>
      <c r="AU334" s="3104"/>
      <c r="AV334" s="3104"/>
      <c r="AW334" s="3104"/>
      <c r="AX334" s="2564"/>
      <c r="AY334" s="2564"/>
      <c r="AZ334" s="2569"/>
      <c r="BA334" s="2569"/>
      <c r="BB334" s="2569"/>
      <c r="BC334" s="2564"/>
      <c r="BD334" s="3104"/>
      <c r="BE334" s="3104"/>
      <c r="BF334" s="3104"/>
      <c r="BG334" s="3104"/>
      <c r="BH334" s="3104"/>
      <c r="BI334" s="3104"/>
      <c r="BJ334" s="3104"/>
      <c r="BK334" s="3104"/>
      <c r="BL334" s="3104"/>
      <c r="BM334" s="3104"/>
      <c r="BN334" s="3104"/>
      <c r="BO334" s="3104"/>
      <c r="BP334" s="3104"/>
      <c r="BQ334" s="3104"/>
      <c r="BR334" s="3104"/>
      <c r="BS334" s="3104"/>
      <c r="BT334" s="3104"/>
      <c r="BU334" s="3104"/>
      <c r="BV334" s="3104"/>
      <c r="BW334" s="3104"/>
      <c r="BX334" s="3104"/>
      <c r="BY334" s="3104"/>
      <c r="BZ334" s="3104"/>
      <c r="CA334" s="3104"/>
      <c r="CB334" s="3104"/>
      <c r="CC334" s="3104"/>
      <c r="CD334" s="3104"/>
      <c r="CE334" s="3104"/>
      <c r="CF334" s="3104"/>
      <c r="CG334" s="3104"/>
      <c r="CH334" s="3104"/>
      <c r="CI334" s="3104"/>
      <c r="CJ334" s="3104"/>
      <c r="CK334" s="3104"/>
      <c r="CL334" s="3104"/>
      <c r="CM334" s="3104"/>
      <c r="CN334" s="3104"/>
      <c r="CO334" s="3104"/>
      <c r="CP334" s="3104"/>
      <c r="CQ334" s="3104"/>
      <c r="CR334" s="3104"/>
      <c r="CS334" s="3104"/>
      <c r="CT334" s="3104"/>
      <c r="CU334" s="3104"/>
      <c r="CV334" s="3104"/>
      <c r="CW334" s="3104"/>
      <c r="CX334" s="3104"/>
      <c r="CY334" s="3104"/>
      <c r="CZ334" s="3104"/>
      <c r="DA334" s="3104"/>
      <c r="DB334" s="3104"/>
      <c r="DC334" s="3104"/>
      <c r="DD334" s="3104"/>
      <c r="DE334" s="3104"/>
    </row>
    <row r="335" spans="1:109" ht="6.75" customHeight="1">
      <c r="A335" s="2564"/>
      <c r="B335" s="2598"/>
      <c r="C335" s="2599"/>
      <c r="D335" s="2599"/>
      <c r="E335" s="2599"/>
      <c r="F335" s="2599"/>
      <c r="G335" s="2599"/>
      <c r="H335" s="2565"/>
      <c r="I335" s="2567"/>
      <c r="J335" s="2567"/>
      <c r="K335" s="2567"/>
      <c r="L335" s="2567"/>
      <c r="M335" s="2567"/>
      <c r="N335" s="2567"/>
      <c r="O335" s="2567"/>
      <c r="P335" s="2567"/>
      <c r="Q335" s="2564"/>
      <c r="R335" s="2564"/>
      <c r="S335" s="2564"/>
      <c r="T335" s="2566"/>
      <c r="U335" s="2570"/>
      <c r="V335" s="2564"/>
      <c r="W335" s="2565"/>
      <c r="X335" s="2565"/>
      <c r="Y335" s="2565"/>
      <c r="Z335" s="2565"/>
      <c r="AA335" s="2565"/>
      <c r="AB335" s="2565"/>
      <c r="AC335" s="2565"/>
      <c r="AD335" s="2565"/>
      <c r="AE335" s="2566"/>
      <c r="AF335" s="2566"/>
      <c r="AG335" s="2564"/>
      <c r="AH335" s="2564"/>
      <c r="AI335" s="2564"/>
      <c r="AJ335" s="2564"/>
      <c r="AK335" s="2570"/>
      <c r="AL335" s="2566"/>
      <c r="AM335" s="2564"/>
      <c r="AN335" s="2574"/>
      <c r="AO335" s="2574"/>
      <c r="AP335" s="2574"/>
      <c r="AQ335" s="2574"/>
      <c r="AR335" s="2574"/>
      <c r="AS335" s="2574"/>
      <c r="AT335" s="2574"/>
      <c r="AU335" s="2574"/>
      <c r="AV335" s="2574"/>
      <c r="AW335" s="2574"/>
      <c r="AX335" s="2564"/>
      <c r="AY335" s="2564"/>
      <c r="AZ335" s="2566"/>
      <c r="BA335" s="2566"/>
      <c r="BB335" s="2566"/>
      <c r="BC335" s="2564"/>
      <c r="BD335" s="3104" t="s">
        <v>4214</v>
      </c>
      <c r="BE335" s="3104"/>
      <c r="BF335" s="3104"/>
      <c r="BG335" s="3104"/>
      <c r="BH335" s="3104"/>
      <c r="BI335" s="3104"/>
      <c r="BJ335" s="3104"/>
      <c r="BK335" s="3104"/>
      <c r="BL335" s="3104"/>
      <c r="BM335" s="3104"/>
      <c r="BN335" s="3104"/>
      <c r="BO335" s="3104"/>
      <c r="BP335" s="3104"/>
      <c r="BQ335" s="3104"/>
      <c r="BR335" s="3104"/>
      <c r="BS335" s="3104"/>
      <c r="BT335" s="3104"/>
      <c r="BU335" s="3104"/>
      <c r="BV335" s="3104"/>
      <c r="BW335" s="3104"/>
      <c r="BX335" s="3104"/>
      <c r="BY335" s="3104"/>
      <c r="BZ335" s="3104"/>
      <c r="CA335" s="3104"/>
      <c r="CB335" s="3104"/>
      <c r="CC335" s="3104"/>
      <c r="CD335" s="3104"/>
      <c r="CE335" s="3104"/>
      <c r="CF335" s="3104"/>
      <c r="CG335" s="3104"/>
      <c r="CH335" s="3104"/>
      <c r="CI335" s="3104"/>
      <c r="CJ335" s="3104"/>
      <c r="CK335" s="3104"/>
      <c r="CL335" s="3104"/>
      <c r="CM335" s="3104"/>
      <c r="CN335" s="3104"/>
      <c r="CO335" s="3104"/>
      <c r="CP335" s="3104"/>
      <c r="CQ335" s="3104"/>
      <c r="CR335" s="3104"/>
      <c r="CS335" s="3104"/>
      <c r="CT335" s="3104"/>
      <c r="CU335" s="3104"/>
      <c r="CV335" s="3104"/>
      <c r="CW335" s="3104"/>
      <c r="CX335" s="3104"/>
      <c r="CY335" s="3104"/>
      <c r="CZ335" s="3104"/>
      <c r="DA335" s="3104"/>
      <c r="DB335" s="3104"/>
      <c r="DC335" s="3104"/>
      <c r="DD335" s="3104"/>
      <c r="DE335" s="3104"/>
    </row>
    <row r="336" spans="1:109" ht="6.75" customHeight="1">
      <c r="A336" s="2564"/>
      <c r="B336" s="2599"/>
      <c r="C336" s="2599"/>
      <c r="D336" s="2599"/>
      <c r="E336" s="2599"/>
      <c r="F336" s="2599"/>
      <c r="G336" s="2599"/>
      <c r="H336" s="2565"/>
      <c r="I336" s="2567"/>
      <c r="J336" s="2567"/>
      <c r="K336" s="2567"/>
      <c r="L336" s="2567"/>
      <c r="M336" s="2567"/>
      <c r="N336" s="2567"/>
      <c r="O336" s="2567"/>
      <c r="P336" s="2567"/>
      <c r="Q336" s="2564"/>
      <c r="R336" s="2564"/>
      <c r="S336" s="2564"/>
      <c r="T336" s="2566"/>
      <c r="U336" s="2570"/>
      <c r="V336" s="2564"/>
      <c r="W336" s="2565"/>
      <c r="X336" s="2565"/>
      <c r="Y336" s="2565"/>
      <c r="Z336" s="2565"/>
      <c r="AA336" s="2565"/>
      <c r="AB336" s="2565"/>
      <c r="AC336" s="2565"/>
      <c r="AD336" s="2565"/>
      <c r="AE336" s="2566"/>
      <c r="AF336" s="2566"/>
      <c r="AG336" s="2564"/>
      <c r="AH336" s="2564"/>
      <c r="AI336" s="2564"/>
      <c r="AJ336" s="2564"/>
      <c r="AK336" s="2570"/>
      <c r="AL336" s="2566"/>
      <c r="AM336" s="2564"/>
      <c r="AN336" s="2574"/>
      <c r="AO336" s="2574"/>
      <c r="AP336" s="2574"/>
      <c r="AQ336" s="2574"/>
      <c r="AR336" s="2574"/>
      <c r="AS336" s="2574"/>
      <c r="AT336" s="2574"/>
      <c r="AU336" s="2574"/>
      <c r="AV336" s="2574"/>
      <c r="AW336" s="2574"/>
      <c r="AX336" s="2564"/>
      <c r="AY336" s="2564"/>
      <c r="AZ336" s="2566"/>
      <c r="BA336" s="2566"/>
      <c r="BB336" s="2566"/>
      <c r="BC336" s="2564"/>
      <c r="BD336" s="3104"/>
      <c r="BE336" s="3104"/>
      <c r="BF336" s="3104"/>
      <c r="BG336" s="3104"/>
      <c r="BH336" s="3104"/>
      <c r="BI336" s="3104"/>
      <c r="BJ336" s="3104"/>
      <c r="BK336" s="3104"/>
      <c r="BL336" s="3104"/>
      <c r="BM336" s="3104"/>
      <c r="BN336" s="3104"/>
      <c r="BO336" s="3104"/>
      <c r="BP336" s="3104"/>
      <c r="BQ336" s="3104"/>
      <c r="BR336" s="3104"/>
      <c r="BS336" s="3104"/>
      <c r="BT336" s="3104"/>
      <c r="BU336" s="3104"/>
      <c r="BV336" s="3104"/>
      <c r="BW336" s="3104"/>
      <c r="BX336" s="3104"/>
      <c r="BY336" s="3104"/>
      <c r="BZ336" s="3104"/>
      <c r="CA336" s="3104"/>
      <c r="CB336" s="3104"/>
      <c r="CC336" s="3104"/>
      <c r="CD336" s="3104"/>
      <c r="CE336" s="3104"/>
      <c r="CF336" s="3104"/>
      <c r="CG336" s="3104"/>
      <c r="CH336" s="3104"/>
      <c r="CI336" s="3104"/>
      <c r="CJ336" s="3104"/>
      <c r="CK336" s="3104"/>
      <c r="CL336" s="3104"/>
      <c r="CM336" s="3104"/>
      <c r="CN336" s="3104"/>
      <c r="CO336" s="3104"/>
      <c r="CP336" s="3104"/>
      <c r="CQ336" s="3104"/>
      <c r="CR336" s="3104"/>
      <c r="CS336" s="3104"/>
      <c r="CT336" s="3104"/>
      <c r="CU336" s="3104"/>
      <c r="CV336" s="3104"/>
      <c r="CW336" s="3104"/>
      <c r="CX336" s="3104"/>
      <c r="CY336" s="3104"/>
      <c r="CZ336" s="3104"/>
      <c r="DA336" s="3104"/>
      <c r="DB336" s="3104"/>
      <c r="DC336" s="3104"/>
      <c r="DD336" s="3104"/>
      <c r="DE336" s="3104"/>
    </row>
    <row r="337" spans="1:109" ht="6.75" customHeight="1">
      <c r="A337" s="2564"/>
      <c r="B337" s="2564"/>
      <c r="C337" s="2564"/>
      <c r="D337" s="2564"/>
      <c r="E337" s="2564"/>
      <c r="F337" s="2564"/>
      <c r="G337" s="2564"/>
      <c r="H337" s="2567"/>
      <c r="I337" s="2564"/>
      <c r="J337" s="2564"/>
      <c r="K337" s="2564"/>
      <c r="L337" s="2564"/>
      <c r="M337" s="2564"/>
      <c r="N337" s="2564"/>
      <c r="O337" s="2564"/>
      <c r="P337" s="2564"/>
      <c r="Q337" s="2564"/>
      <c r="R337" s="2564"/>
      <c r="S337" s="2580"/>
      <c r="T337" s="2566"/>
      <c r="U337" s="2570"/>
      <c r="V337" s="2564"/>
      <c r="W337" s="2564"/>
      <c r="X337" s="2564"/>
      <c r="Y337" s="2564"/>
      <c r="Z337" s="2564"/>
      <c r="AA337" s="2564"/>
      <c r="AB337" s="2564"/>
      <c r="AC337" s="2564"/>
      <c r="AD337" s="2564"/>
      <c r="AE337" s="2564"/>
      <c r="AF337" s="2564"/>
      <c r="AG337" s="2564"/>
      <c r="AH337" s="2564"/>
      <c r="AI337" s="2564"/>
      <c r="AJ337" s="2564"/>
      <c r="AK337" s="2570"/>
      <c r="AL337" s="2566"/>
      <c r="AM337" s="2564"/>
      <c r="AN337" s="2565"/>
      <c r="AO337" s="2565"/>
      <c r="AP337" s="2565"/>
      <c r="AQ337" s="2565"/>
      <c r="AR337" s="2565"/>
      <c r="AS337" s="2565"/>
      <c r="AT337" s="2565"/>
      <c r="AU337" s="2565"/>
      <c r="AV337" s="2564"/>
      <c r="AW337" s="2564"/>
      <c r="AX337" s="2564"/>
      <c r="AY337" s="2564"/>
      <c r="AZ337" s="2564"/>
      <c r="BA337" s="2564"/>
      <c r="BB337" s="2564"/>
      <c r="BC337" s="2564"/>
      <c r="BD337" s="2567"/>
      <c r="BE337" s="2567"/>
      <c r="BF337" s="2567"/>
      <c r="BG337" s="2567"/>
      <c r="BH337" s="2567"/>
      <c r="BI337" s="2567"/>
      <c r="BJ337" s="2567"/>
      <c r="BK337" s="2567"/>
      <c r="BL337" s="2567"/>
      <c r="BM337" s="2567"/>
      <c r="BN337" s="2567"/>
      <c r="BO337" s="2567"/>
      <c r="BP337" s="2567"/>
      <c r="BQ337" s="2567"/>
      <c r="BR337" s="2567"/>
      <c r="BS337" s="2567"/>
      <c r="BT337" s="2567"/>
      <c r="BU337" s="2567"/>
      <c r="BV337" s="2567"/>
      <c r="BW337" s="2567"/>
      <c r="BX337" s="2567"/>
      <c r="BY337" s="2567"/>
      <c r="BZ337" s="2567"/>
      <c r="CA337" s="2567"/>
      <c r="CB337" s="2567"/>
      <c r="CC337" s="2567"/>
      <c r="CD337" s="2567"/>
      <c r="CE337" s="2567"/>
      <c r="CF337" s="2567"/>
      <c r="CG337" s="2567"/>
      <c r="CH337" s="2567"/>
      <c r="CI337" s="2567"/>
      <c r="CJ337" s="2567"/>
      <c r="CK337" s="2567"/>
      <c r="CL337" s="2567"/>
      <c r="CM337" s="2567"/>
      <c r="CN337" s="2567"/>
      <c r="CO337" s="2567"/>
      <c r="CP337" s="2567"/>
      <c r="CQ337" s="2567"/>
      <c r="CR337" s="2567"/>
      <c r="CS337" s="2567"/>
      <c r="CT337" s="2567"/>
      <c r="CU337" s="2567"/>
      <c r="CV337" s="2567"/>
      <c r="CW337" s="2567"/>
      <c r="CX337" s="2567"/>
      <c r="CY337" s="2567"/>
      <c r="CZ337" s="2567"/>
      <c r="DA337" s="2567"/>
      <c r="DB337" s="2567"/>
      <c r="DC337" s="2564"/>
      <c r="DD337" s="2564"/>
      <c r="DE337" s="2564"/>
    </row>
    <row r="338" spans="1:109" ht="6.75" customHeight="1">
      <c r="A338" s="2564"/>
      <c r="B338" s="2564"/>
      <c r="C338" s="2564"/>
      <c r="D338" s="2564"/>
      <c r="E338" s="2564"/>
      <c r="F338" s="2564"/>
      <c r="G338" s="2564"/>
      <c r="H338" s="2564"/>
      <c r="I338" s="2564"/>
      <c r="J338" s="2564"/>
      <c r="K338" s="2564"/>
      <c r="L338" s="2564"/>
      <c r="M338" s="2564"/>
      <c r="N338" s="2564"/>
      <c r="O338" s="2564"/>
      <c r="P338" s="2564"/>
      <c r="Q338" s="2564"/>
      <c r="R338" s="2564"/>
      <c r="S338" s="2580"/>
      <c r="T338" s="2566"/>
      <c r="U338" s="2621"/>
      <c r="V338" s="2566"/>
      <c r="W338" s="3105" t="s">
        <v>180</v>
      </c>
      <c r="X338" s="3105"/>
      <c r="Y338" s="3105"/>
      <c r="Z338" s="3105"/>
      <c r="AA338" s="3105"/>
      <c r="AB338" s="3105"/>
      <c r="AC338" s="3105"/>
      <c r="AD338" s="3105"/>
      <c r="AE338" s="3105"/>
      <c r="AF338" s="3105"/>
      <c r="AG338" s="3105"/>
      <c r="AH338" s="3105"/>
      <c r="AI338" s="2564"/>
      <c r="AJ338" s="2564"/>
      <c r="AK338" s="2621"/>
      <c r="AL338" s="2622"/>
      <c r="AM338" s="2564"/>
      <c r="AN338" s="3122" t="s">
        <v>179</v>
      </c>
      <c r="AO338" s="3122"/>
      <c r="AP338" s="3122"/>
      <c r="AQ338" s="3122"/>
      <c r="AR338" s="3122"/>
      <c r="AS338" s="3122"/>
      <c r="AT338" s="3122"/>
      <c r="AU338" s="3122"/>
      <c r="AV338" s="3122"/>
      <c r="AW338" s="3122"/>
      <c r="AX338" s="3122"/>
      <c r="AY338" s="3122"/>
      <c r="AZ338" s="3122"/>
      <c r="BA338" s="3122"/>
      <c r="BB338" s="3122"/>
      <c r="BC338" s="2564"/>
      <c r="BD338" s="2567"/>
      <c r="BE338" s="2567"/>
      <c r="BF338" s="2567"/>
      <c r="BG338" s="2567"/>
      <c r="BH338" s="2567"/>
      <c r="BI338" s="2567"/>
      <c r="BJ338" s="2567"/>
      <c r="BK338" s="2567"/>
      <c r="BL338" s="2567"/>
      <c r="BM338" s="2567"/>
      <c r="BN338" s="2567"/>
      <c r="BO338" s="2567"/>
      <c r="BP338" s="2567"/>
      <c r="BQ338" s="2567"/>
      <c r="BR338" s="2567"/>
      <c r="BS338" s="2567"/>
      <c r="BT338" s="2567"/>
      <c r="BU338" s="2567"/>
      <c r="BV338" s="2567"/>
      <c r="BW338" s="2567"/>
      <c r="BX338" s="2567"/>
      <c r="BY338" s="2567"/>
      <c r="BZ338" s="2567"/>
      <c r="CA338" s="2567"/>
      <c r="CB338" s="2567"/>
      <c r="CC338" s="2567"/>
      <c r="CD338" s="2567"/>
      <c r="CE338" s="2567"/>
      <c r="CF338" s="2567"/>
      <c r="CG338" s="2567"/>
      <c r="CH338" s="2567"/>
      <c r="CI338" s="2567"/>
      <c r="CJ338" s="2567"/>
      <c r="CK338" s="2567"/>
      <c r="CL338" s="2567"/>
      <c r="CM338" s="2567"/>
      <c r="CN338" s="2567"/>
      <c r="CO338" s="2567"/>
      <c r="CP338" s="2567"/>
      <c r="CQ338" s="2567"/>
      <c r="CR338" s="2567"/>
      <c r="CS338" s="2567"/>
      <c r="CT338" s="2567"/>
      <c r="CU338" s="2567"/>
      <c r="CV338" s="2567"/>
      <c r="CW338" s="2567"/>
      <c r="CX338" s="2567"/>
      <c r="CY338" s="2567"/>
      <c r="CZ338" s="2567"/>
      <c r="DA338" s="2567"/>
      <c r="DB338" s="2567"/>
      <c r="DC338" s="2567"/>
      <c r="DD338" s="2567"/>
      <c r="DE338" s="2567"/>
    </row>
    <row r="339" spans="1:109" ht="6.75" customHeight="1">
      <c r="A339" s="2564"/>
      <c r="B339" s="2564"/>
      <c r="C339" s="2564"/>
      <c r="D339" s="2564"/>
      <c r="E339" s="2564"/>
      <c r="F339" s="2564"/>
      <c r="G339" s="2564"/>
      <c r="H339" s="2564"/>
      <c r="I339" s="2564"/>
      <c r="J339" s="2564"/>
      <c r="K339" s="2564"/>
      <c r="L339" s="2564"/>
      <c r="M339" s="2564"/>
      <c r="N339" s="2564"/>
      <c r="O339" s="2564"/>
      <c r="P339" s="2564"/>
      <c r="Q339" s="2564"/>
      <c r="R339" s="2564"/>
      <c r="S339" s="2580"/>
      <c r="T339" s="2566"/>
      <c r="U339" s="2566"/>
      <c r="V339" s="2566"/>
      <c r="W339" s="3105"/>
      <c r="X339" s="3105"/>
      <c r="Y339" s="3105"/>
      <c r="Z339" s="3105"/>
      <c r="AA339" s="3105"/>
      <c r="AB339" s="3105"/>
      <c r="AC339" s="3105"/>
      <c r="AD339" s="3105"/>
      <c r="AE339" s="3105"/>
      <c r="AF339" s="3105"/>
      <c r="AG339" s="3105"/>
      <c r="AH339" s="3105"/>
      <c r="AI339" s="2564"/>
      <c r="AJ339" s="2564"/>
      <c r="AK339" s="2570"/>
      <c r="AL339" s="2566"/>
      <c r="AM339" s="2564"/>
      <c r="AN339" s="3122"/>
      <c r="AO339" s="3122"/>
      <c r="AP339" s="3122"/>
      <c r="AQ339" s="3122"/>
      <c r="AR339" s="3122"/>
      <c r="AS339" s="3122"/>
      <c r="AT339" s="3122"/>
      <c r="AU339" s="3122"/>
      <c r="AV339" s="3122"/>
      <c r="AW339" s="3122"/>
      <c r="AX339" s="3122"/>
      <c r="AY339" s="3122"/>
      <c r="AZ339" s="3122"/>
      <c r="BA339" s="3122"/>
      <c r="BB339" s="3122"/>
      <c r="BC339" s="2564"/>
      <c r="BD339" s="2567"/>
      <c r="BE339" s="2567"/>
      <c r="BF339" s="2567"/>
      <c r="BG339" s="2567"/>
      <c r="BH339" s="2567"/>
      <c r="BI339" s="2567"/>
      <c r="BJ339" s="2567"/>
      <c r="BK339" s="2567"/>
      <c r="BL339" s="2567"/>
      <c r="BM339" s="2567"/>
      <c r="BN339" s="2567"/>
      <c r="BO339" s="2567"/>
      <c r="BP339" s="2567"/>
      <c r="BQ339" s="2567"/>
      <c r="BR339" s="2567"/>
      <c r="BS339" s="2567"/>
      <c r="BT339" s="2567"/>
      <c r="BU339" s="2567"/>
      <c r="BV339" s="2567"/>
      <c r="BW339" s="2567"/>
      <c r="BX339" s="2567"/>
      <c r="BY339" s="2567"/>
      <c r="BZ339" s="2567"/>
      <c r="CA339" s="2567"/>
      <c r="CB339" s="2567"/>
      <c r="CC339" s="2567"/>
      <c r="CD339" s="2567"/>
      <c r="CE339" s="2567"/>
      <c r="CF339" s="2567"/>
      <c r="CG339" s="2567"/>
      <c r="CH339" s="2567"/>
      <c r="CI339" s="2567"/>
      <c r="CJ339" s="2567"/>
      <c r="CK339" s="2567"/>
      <c r="CL339" s="2567"/>
      <c r="CM339" s="2567"/>
      <c r="CN339" s="2567"/>
      <c r="CO339" s="2567"/>
      <c r="CP339" s="2567"/>
      <c r="CQ339" s="2567"/>
      <c r="CR339" s="2567"/>
      <c r="CS339" s="2567"/>
      <c r="CT339" s="2567"/>
      <c r="CU339" s="2567"/>
      <c r="CV339" s="2567"/>
      <c r="CW339" s="2567"/>
      <c r="CX339" s="2567"/>
      <c r="CY339" s="2567"/>
      <c r="CZ339" s="2567"/>
      <c r="DA339" s="2567"/>
      <c r="DB339" s="2567"/>
      <c r="DC339" s="2567"/>
      <c r="DD339" s="2567"/>
      <c r="DE339" s="2567"/>
    </row>
    <row r="340" spans="1:109" ht="6.75" customHeight="1">
      <c r="A340" s="2564"/>
      <c r="B340" s="2564"/>
      <c r="C340" s="2564"/>
      <c r="D340" s="2564"/>
      <c r="E340" s="2564"/>
      <c r="F340" s="2564"/>
      <c r="G340" s="2564"/>
      <c r="H340" s="2564"/>
      <c r="I340" s="2564"/>
      <c r="J340" s="2564"/>
      <c r="K340" s="2564"/>
      <c r="L340" s="2564"/>
      <c r="M340" s="2564"/>
      <c r="N340" s="2564"/>
      <c r="O340" s="2564"/>
      <c r="P340" s="2564"/>
      <c r="Q340" s="2564"/>
      <c r="R340" s="2564"/>
      <c r="S340" s="2580"/>
      <c r="T340" s="2566"/>
      <c r="U340" s="2566"/>
      <c r="V340" s="2566"/>
      <c r="W340" s="3105"/>
      <c r="X340" s="3105"/>
      <c r="Y340" s="3105"/>
      <c r="Z340" s="3105"/>
      <c r="AA340" s="3105"/>
      <c r="AB340" s="3105"/>
      <c r="AC340" s="3105"/>
      <c r="AD340" s="3105"/>
      <c r="AE340" s="3105"/>
      <c r="AF340" s="3105"/>
      <c r="AG340" s="3105"/>
      <c r="AH340" s="3105"/>
      <c r="AI340" s="2564"/>
      <c r="AJ340" s="2564"/>
      <c r="AK340" s="2570"/>
      <c r="AL340" s="2566"/>
      <c r="AM340" s="2564"/>
      <c r="AN340" s="2668"/>
      <c r="AO340" s="2668"/>
      <c r="AP340" s="2668"/>
      <c r="AQ340" s="2668"/>
      <c r="AR340" s="2668"/>
      <c r="AS340" s="2668"/>
      <c r="AT340" s="2668"/>
      <c r="AU340" s="2668"/>
      <c r="AV340" s="2668"/>
      <c r="AW340" s="2668"/>
      <c r="AX340" s="2668"/>
      <c r="AY340" s="2668"/>
      <c r="AZ340" s="2668"/>
      <c r="BA340" s="2668"/>
      <c r="BB340" s="2668"/>
      <c r="BC340" s="2564"/>
      <c r="BD340" s="2567"/>
      <c r="BE340" s="2567"/>
      <c r="BF340" s="2567"/>
      <c r="BG340" s="2567"/>
      <c r="BH340" s="2567"/>
      <c r="BI340" s="2567"/>
      <c r="BJ340" s="2567"/>
      <c r="BK340" s="2567"/>
      <c r="BL340" s="2567"/>
      <c r="BM340" s="2567"/>
      <c r="BN340" s="2567"/>
      <c r="BO340" s="2567"/>
      <c r="BP340" s="2567"/>
      <c r="BQ340" s="2567"/>
      <c r="BR340" s="2567"/>
      <c r="BS340" s="2567"/>
      <c r="BT340" s="2567"/>
      <c r="BU340" s="2567"/>
      <c r="BV340" s="2567"/>
      <c r="BW340" s="2567"/>
      <c r="BX340" s="2567"/>
      <c r="BY340" s="2567"/>
      <c r="BZ340" s="2567"/>
      <c r="CA340" s="2567"/>
      <c r="CB340" s="2567"/>
      <c r="CC340" s="2567"/>
      <c r="CD340" s="2567"/>
      <c r="CE340" s="2567"/>
      <c r="CF340" s="2567"/>
      <c r="CG340" s="2567"/>
      <c r="CH340" s="2567"/>
      <c r="CI340" s="2567"/>
      <c r="CJ340" s="2567"/>
      <c r="CK340" s="2567"/>
      <c r="CL340" s="2567"/>
      <c r="CM340" s="2567"/>
      <c r="CN340" s="2567"/>
      <c r="CO340" s="2567"/>
      <c r="CP340" s="2567"/>
      <c r="CQ340" s="2567"/>
      <c r="CR340" s="2567"/>
      <c r="CS340" s="2567"/>
      <c r="CT340" s="2567"/>
      <c r="CU340" s="2567"/>
      <c r="CV340" s="2567"/>
      <c r="CW340" s="2567"/>
      <c r="CX340" s="2567"/>
      <c r="CY340" s="2567"/>
      <c r="CZ340" s="2567"/>
      <c r="DA340" s="2567"/>
      <c r="DB340" s="2567"/>
      <c r="DC340" s="2567"/>
      <c r="DD340" s="2567"/>
      <c r="DE340" s="2567"/>
    </row>
    <row r="341" spans="1:109" ht="6.75" customHeight="1">
      <c r="A341" s="2564"/>
      <c r="B341" s="2564"/>
      <c r="C341" s="2564"/>
      <c r="D341" s="2564"/>
      <c r="E341" s="2564"/>
      <c r="F341" s="2564"/>
      <c r="G341" s="2564"/>
      <c r="H341" s="2564"/>
      <c r="I341" s="2564"/>
      <c r="J341" s="2564"/>
      <c r="K341" s="2564"/>
      <c r="L341" s="2564"/>
      <c r="M341" s="2564"/>
      <c r="N341" s="2564"/>
      <c r="O341" s="2564"/>
      <c r="P341" s="2564"/>
      <c r="Q341" s="2564"/>
      <c r="R341" s="2564"/>
      <c r="S341" s="2580"/>
      <c r="T341" s="2566"/>
      <c r="U341" s="2566"/>
      <c r="V341" s="2566"/>
      <c r="W341" s="3105"/>
      <c r="X341" s="3105"/>
      <c r="Y341" s="3105"/>
      <c r="Z341" s="3105"/>
      <c r="AA341" s="3105"/>
      <c r="AB341" s="3105"/>
      <c r="AC341" s="3105"/>
      <c r="AD341" s="3105"/>
      <c r="AE341" s="3105"/>
      <c r="AF341" s="3105"/>
      <c r="AG341" s="3105"/>
      <c r="AH341" s="3105"/>
      <c r="AI341" s="2564"/>
      <c r="AJ341" s="2564"/>
      <c r="AK341" s="2621"/>
      <c r="AL341" s="2622"/>
      <c r="AM341" s="2564"/>
      <c r="AN341" s="3122" t="s">
        <v>4215</v>
      </c>
      <c r="AO341" s="3122"/>
      <c r="AP341" s="3122"/>
      <c r="AQ341" s="3122"/>
      <c r="AR341" s="3122"/>
      <c r="AS341" s="3122"/>
      <c r="AT341" s="3122"/>
      <c r="AU341" s="3122"/>
      <c r="AV341" s="3122"/>
      <c r="AW341" s="3122"/>
      <c r="AX341" s="3122"/>
      <c r="AY341" s="3122"/>
      <c r="AZ341" s="3122"/>
      <c r="BA341" s="3122"/>
      <c r="BB341" s="3122"/>
      <c r="BC341" s="3122"/>
      <c r="BD341" s="3122"/>
      <c r="BE341" s="3122"/>
      <c r="BF341" s="3122"/>
      <c r="BG341" s="2567"/>
      <c r="BH341" s="2567"/>
      <c r="BI341" s="2567"/>
      <c r="BJ341" s="2567"/>
      <c r="BK341" s="2567"/>
      <c r="BL341" s="2567"/>
      <c r="BM341" s="2567"/>
      <c r="BN341" s="2567"/>
      <c r="BO341" s="2567"/>
      <c r="BP341" s="2567"/>
      <c r="BQ341" s="2567"/>
      <c r="BR341" s="2567"/>
      <c r="BS341" s="2567"/>
      <c r="BT341" s="2567"/>
      <c r="BU341" s="2567"/>
      <c r="BV341" s="2567"/>
      <c r="BW341" s="2567"/>
      <c r="BX341" s="2567"/>
      <c r="BY341" s="2567"/>
      <c r="BZ341" s="2567"/>
      <c r="CA341" s="2567"/>
      <c r="CB341" s="2567"/>
      <c r="CC341" s="2567"/>
      <c r="CD341" s="2567"/>
      <c r="CE341" s="2567"/>
      <c r="CF341" s="2567"/>
      <c r="CG341" s="2567"/>
      <c r="CH341" s="2567"/>
      <c r="CI341" s="2567"/>
      <c r="CJ341" s="2567"/>
      <c r="CK341" s="2567"/>
      <c r="CL341" s="2567"/>
      <c r="CM341" s="2567"/>
      <c r="CN341" s="2567"/>
      <c r="CO341" s="2567"/>
      <c r="CP341" s="2567"/>
      <c r="CQ341" s="2567"/>
      <c r="CR341" s="2567"/>
      <c r="CS341" s="2567"/>
      <c r="CT341" s="2567"/>
      <c r="CU341" s="2567"/>
      <c r="CV341" s="2567"/>
      <c r="CW341" s="2567"/>
      <c r="CX341" s="2567"/>
      <c r="CY341" s="2567"/>
      <c r="CZ341" s="2567"/>
      <c r="DA341" s="2567"/>
      <c r="DB341" s="2567"/>
      <c r="DC341" s="2567"/>
      <c r="DD341" s="2567"/>
      <c r="DE341" s="2567"/>
    </row>
    <row r="342" spans="1:109" ht="6.75" customHeight="1">
      <c r="A342" s="2564"/>
      <c r="B342" s="2564"/>
      <c r="C342" s="2564"/>
      <c r="D342" s="2564"/>
      <c r="E342" s="2564"/>
      <c r="F342" s="2564"/>
      <c r="G342" s="2564"/>
      <c r="H342" s="2564"/>
      <c r="I342" s="2564"/>
      <c r="J342" s="2564"/>
      <c r="K342" s="2564"/>
      <c r="L342" s="2564"/>
      <c r="M342" s="2564"/>
      <c r="N342" s="2564"/>
      <c r="O342" s="2564"/>
      <c r="P342" s="2564"/>
      <c r="Q342" s="2564"/>
      <c r="R342" s="2564"/>
      <c r="S342" s="2580"/>
      <c r="T342" s="2566"/>
      <c r="U342" s="2566"/>
      <c r="V342" s="2566"/>
      <c r="W342" s="2599"/>
      <c r="X342" s="2599"/>
      <c r="Y342" s="2599"/>
      <c r="Z342" s="2599"/>
      <c r="AA342" s="2599"/>
      <c r="AB342" s="2599"/>
      <c r="AC342" s="2599"/>
      <c r="AD342" s="2599"/>
      <c r="AE342" s="2599"/>
      <c r="AF342" s="2599"/>
      <c r="AG342" s="2599"/>
      <c r="AH342" s="2599"/>
      <c r="AI342" s="2564"/>
      <c r="AJ342" s="2564"/>
      <c r="AK342" s="2570"/>
      <c r="AL342" s="2566"/>
      <c r="AM342" s="2564"/>
      <c r="AN342" s="3122"/>
      <c r="AO342" s="3122"/>
      <c r="AP342" s="3122"/>
      <c r="AQ342" s="3122"/>
      <c r="AR342" s="3122"/>
      <c r="AS342" s="3122"/>
      <c r="AT342" s="3122"/>
      <c r="AU342" s="3122"/>
      <c r="AV342" s="3122"/>
      <c r="AW342" s="3122"/>
      <c r="AX342" s="3122"/>
      <c r="AY342" s="3122"/>
      <c r="AZ342" s="3122"/>
      <c r="BA342" s="3122"/>
      <c r="BB342" s="3122"/>
      <c r="BC342" s="3122"/>
      <c r="BD342" s="3122"/>
      <c r="BE342" s="3122"/>
      <c r="BF342" s="3122"/>
      <c r="BG342" s="2567"/>
      <c r="BH342" s="2567"/>
      <c r="BI342" s="2567"/>
      <c r="BJ342" s="2567"/>
      <c r="BK342" s="2567"/>
      <c r="BL342" s="2567"/>
      <c r="BM342" s="2567"/>
      <c r="BN342" s="2567"/>
      <c r="BO342" s="2567"/>
      <c r="BP342" s="2567"/>
      <c r="BQ342" s="2567"/>
      <c r="BR342" s="2567"/>
      <c r="BS342" s="2567"/>
      <c r="BT342" s="2567"/>
      <c r="BU342" s="2567"/>
      <c r="BV342" s="2567"/>
      <c r="BW342" s="2567"/>
      <c r="BX342" s="2567"/>
      <c r="BY342" s="2567"/>
      <c r="BZ342" s="2567"/>
      <c r="CA342" s="2567"/>
      <c r="CB342" s="2567"/>
      <c r="CC342" s="2567"/>
      <c r="CD342" s="2567"/>
      <c r="CE342" s="2567"/>
      <c r="CF342" s="2567"/>
      <c r="CG342" s="2567"/>
      <c r="CH342" s="2567"/>
      <c r="CI342" s="2567"/>
      <c r="CJ342" s="2567"/>
      <c r="CK342" s="2567"/>
      <c r="CL342" s="2567"/>
      <c r="CM342" s="2567"/>
      <c r="CN342" s="2567"/>
      <c r="CO342" s="2567"/>
      <c r="CP342" s="2567"/>
      <c r="CQ342" s="2567"/>
      <c r="CR342" s="2567"/>
      <c r="CS342" s="2567"/>
      <c r="CT342" s="2567"/>
      <c r="CU342" s="2567"/>
      <c r="CV342" s="2567"/>
      <c r="CW342" s="2567"/>
      <c r="CX342" s="2567"/>
      <c r="CY342" s="2567"/>
      <c r="CZ342" s="2567"/>
      <c r="DA342" s="2567"/>
      <c r="DB342" s="2567"/>
      <c r="DC342" s="2567"/>
      <c r="DD342" s="2567"/>
      <c r="DE342" s="2567"/>
    </row>
    <row r="343" spans="1:109" ht="6.75" customHeight="1">
      <c r="A343" s="2564"/>
      <c r="B343" s="2564"/>
      <c r="C343" s="2564"/>
      <c r="D343" s="2564"/>
      <c r="E343" s="2564"/>
      <c r="F343" s="2564"/>
      <c r="G343" s="2564"/>
      <c r="H343" s="2564"/>
      <c r="I343" s="2564"/>
      <c r="J343" s="2564"/>
      <c r="K343" s="2564"/>
      <c r="L343" s="2564"/>
      <c r="M343" s="2564"/>
      <c r="N343" s="2564"/>
      <c r="O343" s="2564"/>
      <c r="P343" s="2564"/>
      <c r="Q343" s="2564"/>
      <c r="R343" s="2564"/>
      <c r="S343" s="2580"/>
      <c r="T343" s="2566"/>
      <c r="U343" s="2566"/>
      <c r="V343" s="2566"/>
      <c r="W343" s="3110" t="s">
        <v>176</v>
      </c>
      <c r="X343" s="3110"/>
      <c r="Y343" s="3110"/>
      <c r="Z343" s="3110"/>
      <c r="AA343" s="3110"/>
      <c r="AB343" s="3110"/>
      <c r="AC343" s="3110"/>
      <c r="AD343" s="3110"/>
      <c r="AE343" s="3110"/>
      <c r="AF343" s="3110"/>
      <c r="AG343" s="3110"/>
      <c r="AH343" s="3110"/>
      <c r="AI343" s="2564"/>
      <c r="AJ343" s="2564"/>
      <c r="AK343" s="2570"/>
      <c r="AL343" s="2566"/>
      <c r="AM343" s="2564"/>
      <c r="AN343" s="2564"/>
      <c r="AO343" s="2564"/>
      <c r="AP343" s="2564"/>
      <c r="AQ343" s="2564"/>
      <c r="AR343" s="2564"/>
      <c r="AS343" s="2564"/>
      <c r="AT343" s="2564"/>
      <c r="AU343" s="2564"/>
      <c r="AV343" s="2564"/>
      <c r="AW343" s="2564"/>
      <c r="AX343" s="2564"/>
      <c r="AY343" s="2564"/>
      <c r="AZ343" s="2564"/>
      <c r="BA343" s="2564"/>
      <c r="BB343" s="2564"/>
      <c r="BC343" s="2564"/>
      <c r="BD343" s="2564"/>
      <c r="BE343" s="2564"/>
      <c r="BF343" s="2564"/>
      <c r="BG343" s="2564"/>
      <c r="BH343" s="2564"/>
      <c r="BI343" s="2564"/>
      <c r="BJ343" s="2564"/>
      <c r="BK343" s="2564"/>
      <c r="BL343" s="2564"/>
      <c r="BM343" s="2564"/>
      <c r="BN343" s="2564"/>
      <c r="BO343" s="2564"/>
      <c r="BP343" s="2564"/>
      <c r="BQ343" s="2564"/>
      <c r="BR343" s="2564"/>
      <c r="BS343" s="2564"/>
      <c r="BT343" s="2564"/>
      <c r="BU343" s="2564"/>
      <c r="BV343" s="2564"/>
      <c r="BW343" s="2564"/>
      <c r="BX343" s="2564"/>
      <c r="BY343" s="2564"/>
      <c r="BZ343" s="2564"/>
      <c r="CA343" s="2564"/>
      <c r="CB343" s="2564"/>
      <c r="CC343" s="2564"/>
      <c r="CD343" s="2564"/>
      <c r="CE343" s="2564"/>
      <c r="CF343" s="2564"/>
      <c r="CG343" s="2564"/>
      <c r="CH343" s="2564"/>
      <c r="CI343" s="2564"/>
      <c r="CJ343" s="2564"/>
      <c r="CK343" s="2564"/>
      <c r="CL343" s="2564"/>
      <c r="CM343" s="2564"/>
      <c r="CN343" s="2564"/>
      <c r="CO343" s="2564"/>
      <c r="CP343" s="2564"/>
      <c r="CQ343" s="2564"/>
      <c r="CR343" s="2564"/>
      <c r="CS343" s="2564"/>
      <c r="CT343" s="2564"/>
      <c r="CU343" s="2564"/>
      <c r="CV343" s="2564"/>
      <c r="CW343" s="2564"/>
      <c r="CX343" s="2564"/>
      <c r="CY343" s="2564"/>
      <c r="CZ343" s="2564"/>
      <c r="DA343" s="2564"/>
      <c r="DB343" s="2564"/>
      <c r="DC343" s="2564"/>
      <c r="DD343" s="2564"/>
      <c r="DE343" s="2564"/>
    </row>
    <row r="344" spans="1:109" ht="6.75" customHeight="1">
      <c r="A344" s="2564"/>
      <c r="B344" s="2564"/>
      <c r="C344" s="2564"/>
      <c r="D344" s="2564"/>
      <c r="E344" s="2564"/>
      <c r="F344" s="2564"/>
      <c r="G344" s="2564"/>
      <c r="H344" s="2564"/>
      <c r="I344" s="2564"/>
      <c r="J344" s="2564"/>
      <c r="K344" s="2564"/>
      <c r="L344" s="2564"/>
      <c r="M344" s="2564"/>
      <c r="N344" s="2564"/>
      <c r="O344" s="2564"/>
      <c r="P344" s="2564"/>
      <c r="Q344" s="2564"/>
      <c r="R344" s="2564"/>
      <c r="S344" s="2580"/>
      <c r="T344" s="2566"/>
      <c r="U344" s="2566"/>
      <c r="V344" s="2564"/>
      <c r="W344" s="3110"/>
      <c r="X344" s="3110"/>
      <c r="Y344" s="3110"/>
      <c r="Z344" s="3110"/>
      <c r="AA344" s="3110"/>
      <c r="AB344" s="3110"/>
      <c r="AC344" s="3110"/>
      <c r="AD344" s="3110"/>
      <c r="AE344" s="3110"/>
      <c r="AF344" s="3110"/>
      <c r="AG344" s="3110"/>
      <c r="AH344" s="3110"/>
      <c r="AI344" s="2564"/>
      <c r="AJ344" s="2564"/>
      <c r="AK344" s="2621"/>
      <c r="AL344" s="2622"/>
      <c r="AM344" s="2564"/>
      <c r="AN344" s="3103" t="s">
        <v>178</v>
      </c>
      <c r="AO344" s="3103"/>
      <c r="AP344" s="3103"/>
      <c r="AQ344" s="3103"/>
      <c r="AR344" s="3103"/>
      <c r="AS344" s="3103"/>
      <c r="AT344" s="3103"/>
      <c r="AU344" s="3109"/>
      <c r="AV344" s="3109"/>
      <c r="AW344" s="2564"/>
      <c r="AX344" s="2564"/>
      <c r="AY344" s="2564"/>
      <c r="AZ344" s="2564"/>
      <c r="BA344" s="2564"/>
      <c r="BB344" s="2564"/>
      <c r="BC344" s="2564"/>
      <c r="BD344" s="3103" t="s">
        <v>177</v>
      </c>
      <c r="BE344" s="3103"/>
      <c r="BF344" s="3103"/>
      <c r="BG344" s="3103"/>
      <c r="BH344" s="3103"/>
      <c r="BI344" s="3103"/>
      <c r="BJ344" s="3103"/>
      <c r="BK344" s="3103"/>
      <c r="BL344" s="3103"/>
      <c r="BM344" s="3103"/>
      <c r="BN344" s="3103"/>
      <c r="BO344" s="3103"/>
      <c r="BP344" s="3103"/>
      <c r="BQ344" s="3103"/>
      <c r="BR344" s="3103"/>
      <c r="BS344" s="3103"/>
      <c r="BT344" s="3103"/>
      <c r="BU344" s="3103"/>
      <c r="BV344" s="3103"/>
      <c r="BW344" s="3103"/>
      <c r="BX344" s="3103"/>
      <c r="BY344" s="3103"/>
      <c r="BZ344" s="3103"/>
      <c r="CA344" s="3103"/>
      <c r="CB344" s="3103"/>
      <c r="CC344" s="3103"/>
      <c r="CD344" s="3103"/>
      <c r="CE344" s="3103"/>
      <c r="CF344" s="3103"/>
      <c r="CG344" s="3103"/>
      <c r="CH344" s="3103"/>
      <c r="CI344" s="3103"/>
      <c r="CJ344" s="3103"/>
      <c r="CK344" s="3103"/>
      <c r="CL344" s="3103"/>
      <c r="CM344" s="3103"/>
      <c r="CN344" s="3103"/>
      <c r="CO344" s="3103"/>
      <c r="CP344" s="3103"/>
      <c r="CQ344" s="3103"/>
      <c r="CR344" s="3103"/>
      <c r="CS344" s="3103"/>
      <c r="CT344" s="3103"/>
      <c r="CU344" s="3103"/>
      <c r="CV344" s="3103"/>
      <c r="CW344" s="3103"/>
      <c r="CX344" s="3103"/>
      <c r="CY344" s="3103"/>
      <c r="CZ344" s="3103"/>
      <c r="DA344" s="3103"/>
      <c r="DB344" s="3103"/>
      <c r="DC344" s="2567"/>
      <c r="DD344" s="2567"/>
      <c r="DE344" s="2567"/>
    </row>
    <row r="345" spans="1:109" ht="6.75" customHeight="1">
      <c r="A345" s="2564"/>
      <c r="B345" s="2564"/>
      <c r="C345" s="2564"/>
      <c r="D345" s="2564"/>
      <c r="E345" s="2564"/>
      <c r="F345" s="2564"/>
      <c r="G345" s="2564"/>
      <c r="H345" s="2564"/>
      <c r="I345" s="2564"/>
      <c r="J345" s="2564"/>
      <c r="K345" s="2564"/>
      <c r="L345" s="2564"/>
      <c r="M345" s="2564"/>
      <c r="N345" s="2564"/>
      <c r="O345" s="2564"/>
      <c r="P345" s="2564"/>
      <c r="Q345" s="2564"/>
      <c r="R345" s="2564"/>
      <c r="S345" s="2580"/>
      <c r="T345" s="2566"/>
      <c r="U345" s="2566"/>
      <c r="V345" s="2564"/>
      <c r="W345" s="2564"/>
      <c r="X345" s="2564"/>
      <c r="Y345" s="2564"/>
      <c r="Z345" s="2564"/>
      <c r="AA345" s="2564"/>
      <c r="AB345" s="2564"/>
      <c r="AC345" s="2564"/>
      <c r="AD345" s="2564"/>
      <c r="AE345" s="2564"/>
      <c r="AF345" s="2564"/>
      <c r="AG345" s="2564"/>
      <c r="AH345" s="2564"/>
      <c r="AI345" s="2564"/>
      <c r="AJ345" s="2564"/>
      <c r="AK345" s="2571"/>
      <c r="AL345" s="2566"/>
      <c r="AM345" s="2564"/>
      <c r="AN345" s="3103"/>
      <c r="AO345" s="3103"/>
      <c r="AP345" s="3103"/>
      <c r="AQ345" s="3103"/>
      <c r="AR345" s="3103"/>
      <c r="AS345" s="3103"/>
      <c r="AT345" s="3103"/>
      <c r="AU345" s="3109"/>
      <c r="AV345" s="3109"/>
      <c r="AW345" s="2569"/>
      <c r="AX345" s="2569"/>
      <c r="AY345" s="2569"/>
      <c r="AZ345" s="2569"/>
      <c r="BA345" s="2569"/>
      <c r="BB345" s="2569"/>
      <c r="BC345" s="2564"/>
      <c r="BD345" s="3103"/>
      <c r="BE345" s="3103"/>
      <c r="BF345" s="3103"/>
      <c r="BG345" s="3103"/>
      <c r="BH345" s="3103"/>
      <c r="BI345" s="3103"/>
      <c r="BJ345" s="3103"/>
      <c r="BK345" s="3103"/>
      <c r="BL345" s="3103"/>
      <c r="BM345" s="3103"/>
      <c r="BN345" s="3103"/>
      <c r="BO345" s="3103"/>
      <c r="BP345" s="3103"/>
      <c r="BQ345" s="3103"/>
      <c r="BR345" s="3103"/>
      <c r="BS345" s="3103"/>
      <c r="BT345" s="3103"/>
      <c r="BU345" s="3103"/>
      <c r="BV345" s="3103"/>
      <c r="BW345" s="3103"/>
      <c r="BX345" s="3103"/>
      <c r="BY345" s="3103"/>
      <c r="BZ345" s="3103"/>
      <c r="CA345" s="3103"/>
      <c r="CB345" s="3103"/>
      <c r="CC345" s="3103"/>
      <c r="CD345" s="3103"/>
      <c r="CE345" s="3103"/>
      <c r="CF345" s="3103"/>
      <c r="CG345" s="3103"/>
      <c r="CH345" s="3103"/>
      <c r="CI345" s="3103"/>
      <c r="CJ345" s="3103"/>
      <c r="CK345" s="3103"/>
      <c r="CL345" s="3103"/>
      <c r="CM345" s="3103"/>
      <c r="CN345" s="3103"/>
      <c r="CO345" s="3103"/>
      <c r="CP345" s="3103"/>
      <c r="CQ345" s="3103"/>
      <c r="CR345" s="3103"/>
      <c r="CS345" s="3103"/>
      <c r="CT345" s="3103"/>
      <c r="CU345" s="3103"/>
      <c r="CV345" s="3103"/>
      <c r="CW345" s="3103"/>
      <c r="CX345" s="3103"/>
      <c r="CY345" s="3103"/>
      <c r="CZ345" s="3103"/>
      <c r="DA345" s="3103"/>
      <c r="DB345" s="3103"/>
      <c r="DC345" s="2567"/>
      <c r="DD345" s="2567"/>
      <c r="DE345" s="2567"/>
    </row>
    <row r="346" spans="1:109" ht="6.75" customHeight="1">
      <c r="A346" s="2564"/>
      <c r="B346" s="2564"/>
      <c r="C346" s="2564"/>
      <c r="D346" s="2564"/>
      <c r="E346" s="2564"/>
      <c r="F346" s="2564"/>
      <c r="G346" s="2564"/>
      <c r="H346" s="2564"/>
      <c r="I346" s="2564"/>
      <c r="J346" s="2564"/>
      <c r="K346" s="2567"/>
      <c r="L346" s="2567"/>
      <c r="M346" s="2567"/>
      <c r="N346" s="2567"/>
      <c r="O346" s="2564"/>
      <c r="P346" s="2564"/>
      <c r="Q346" s="2564"/>
      <c r="R346" s="2564"/>
      <c r="S346" s="2580"/>
      <c r="T346" s="2566"/>
      <c r="U346" s="2566"/>
      <c r="V346" s="2564"/>
      <c r="W346" s="2564"/>
      <c r="X346" s="2564"/>
      <c r="Y346" s="2564"/>
      <c r="Z346" s="2564"/>
      <c r="AA346" s="2564"/>
      <c r="AB346" s="2564"/>
      <c r="AC346" s="2564"/>
      <c r="AD346" s="2564"/>
      <c r="AE346" s="2564"/>
      <c r="AF346" s="2564"/>
      <c r="AG346" s="2564"/>
      <c r="AH346" s="2564"/>
      <c r="AI346" s="2564"/>
      <c r="AJ346" s="2564"/>
      <c r="AK346" s="2570"/>
      <c r="AL346" s="2566"/>
      <c r="AM346" s="2564"/>
      <c r="AN346" s="2564"/>
      <c r="AO346" s="2564"/>
      <c r="AP346" s="2564"/>
      <c r="AQ346" s="2564"/>
      <c r="AR346" s="2564"/>
      <c r="AS346" s="2564"/>
      <c r="AT346" s="2564"/>
      <c r="AU346" s="2564"/>
      <c r="AV346" s="2564"/>
      <c r="AW346" s="2564"/>
      <c r="AX346" s="2564"/>
      <c r="AY346" s="2564"/>
      <c r="AZ346" s="2564"/>
      <c r="BA346" s="2566"/>
      <c r="BB346" s="2566"/>
      <c r="BC346" s="2564"/>
      <c r="BD346" s="2564"/>
      <c r="BE346" s="2564"/>
      <c r="BF346" s="2564"/>
      <c r="BG346" s="2564"/>
      <c r="BH346" s="2564"/>
      <c r="BI346" s="2564"/>
      <c r="BJ346" s="2564"/>
      <c r="BK346" s="2564"/>
      <c r="BL346" s="2564"/>
      <c r="BM346" s="2564"/>
      <c r="BN346" s="2564"/>
      <c r="BO346" s="2564"/>
      <c r="BP346" s="2564"/>
      <c r="BQ346" s="2564"/>
      <c r="BR346" s="2564"/>
      <c r="BS346" s="2564"/>
      <c r="BT346" s="2564"/>
      <c r="BU346" s="2564"/>
      <c r="BV346" s="2564"/>
      <c r="BW346" s="2564"/>
      <c r="BX346" s="2564"/>
      <c r="BY346" s="2564"/>
      <c r="BZ346" s="2564"/>
      <c r="CA346" s="2564"/>
      <c r="CB346" s="2564"/>
      <c r="CC346" s="2564"/>
      <c r="CD346" s="2564"/>
      <c r="CE346" s="2564"/>
      <c r="CF346" s="2564"/>
      <c r="CG346" s="2564"/>
      <c r="CH346" s="2564"/>
      <c r="CI346" s="2564"/>
      <c r="CJ346" s="2564"/>
      <c r="CK346" s="2564"/>
      <c r="CL346" s="2564"/>
      <c r="CM346" s="2564"/>
      <c r="CN346" s="2564"/>
      <c r="CO346" s="2564"/>
      <c r="CP346" s="2564"/>
      <c r="CQ346" s="2564"/>
      <c r="CR346" s="2564"/>
      <c r="CS346" s="2564"/>
      <c r="CT346" s="2564"/>
      <c r="CU346" s="2564"/>
      <c r="CV346" s="2564"/>
      <c r="CW346" s="2564"/>
      <c r="CX346" s="2564"/>
      <c r="CY346" s="2564"/>
      <c r="CZ346" s="2564"/>
      <c r="DA346" s="2564"/>
      <c r="DB346" s="2564"/>
      <c r="DC346" s="2564"/>
      <c r="DD346" s="2564"/>
      <c r="DE346" s="2564"/>
    </row>
    <row r="347" spans="1:109" ht="6.75" customHeight="1">
      <c r="A347" s="2564"/>
      <c r="B347" s="2564"/>
      <c r="C347" s="2564"/>
      <c r="D347" s="2564"/>
      <c r="E347" s="2564"/>
      <c r="F347" s="2564"/>
      <c r="G347" s="2564"/>
      <c r="H347" s="2567"/>
      <c r="I347" s="2567"/>
      <c r="J347" s="2567"/>
      <c r="K347" s="2567"/>
      <c r="L347" s="2567"/>
      <c r="M347" s="2567"/>
      <c r="N347" s="2567"/>
      <c r="O347" s="2564"/>
      <c r="P347" s="2564"/>
      <c r="Q347" s="2564"/>
      <c r="R347" s="2564"/>
      <c r="S347" s="2580"/>
      <c r="T347" s="2566"/>
      <c r="U347" s="2566"/>
      <c r="V347" s="2564"/>
      <c r="W347" s="2564"/>
      <c r="X347" s="2564"/>
      <c r="Y347" s="2564"/>
      <c r="Z347" s="2564"/>
      <c r="AA347" s="2564"/>
      <c r="AB347" s="2564"/>
      <c r="AC347" s="2564"/>
      <c r="AD347" s="2564"/>
      <c r="AE347" s="2564"/>
      <c r="AF347" s="2564"/>
      <c r="AG347" s="2564"/>
      <c r="AH347" s="2564"/>
      <c r="AI347" s="2564"/>
      <c r="AJ347" s="2564"/>
      <c r="AK347" s="2621"/>
      <c r="AL347" s="2622"/>
      <c r="AM347" s="2564"/>
      <c r="AN347" s="3103" t="s">
        <v>175</v>
      </c>
      <c r="AO347" s="3103"/>
      <c r="AP347" s="3103"/>
      <c r="AQ347" s="3103"/>
      <c r="AR347" s="3103"/>
      <c r="AS347" s="3103"/>
      <c r="AT347" s="3103"/>
      <c r="AU347" s="3109"/>
      <c r="AV347" s="3109"/>
      <c r="AW347" s="2622"/>
      <c r="AX347" s="2622"/>
      <c r="AY347" s="2622"/>
      <c r="AZ347" s="2622"/>
      <c r="BA347" s="2622"/>
      <c r="BB347" s="2622"/>
      <c r="BC347" s="2564"/>
      <c r="BD347" s="3104" t="s">
        <v>4216</v>
      </c>
      <c r="BE347" s="3104"/>
      <c r="BF347" s="3104"/>
      <c r="BG347" s="3104"/>
      <c r="BH347" s="3104"/>
      <c r="BI347" s="3104"/>
      <c r="BJ347" s="3104"/>
      <c r="BK347" s="3104"/>
      <c r="BL347" s="3104"/>
      <c r="BM347" s="3104"/>
      <c r="BN347" s="3104"/>
      <c r="BO347" s="3104"/>
      <c r="BP347" s="3104"/>
      <c r="BQ347" s="3104"/>
      <c r="BR347" s="3104"/>
      <c r="BS347" s="3104"/>
      <c r="BT347" s="3104"/>
      <c r="BU347" s="3104"/>
      <c r="BV347" s="3104"/>
      <c r="BW347" s="3104"/>
      <c r="BX347" s="3104"/>
      <c r="BY347" s="3104"/>
      <c r="BZ347" s="3104"/>
      <c r="CA347" s="3104"/>
      <c r="CB347" s="3104"/>
      <c r="CC347" s="3104"/>
      <c r="CD347" s="3104"/>
      <c r="CE347" s="3104"/>
      <c r="CF347" s="3104"/>
      <c r="CG347" s="3104"/>
      <c r="CH347" s="3104"/>
      <c r="CI347" s="3104"/>
      <c r="CJ347" s="3104"/>
      <c r="CK347" s="3104"/>
      <c r="CL347" s="3104"/>
      <c r="CM347" s="3104"/>
      <c r="CN347" s="3104"/>
      <c r="CO347" s="3104"/>
      <c r="CP347" s="3104"/>
      <c r="CQ347" s="3104"/>
      <c r="CR347" s="3104"/>
      <c r="CS347" s="3104"/>
      <c r="CT347" s="3104"/>
      <c r="CU347" s="3104"/>
      <c r="CV347" s="3104"/>
      <c r="CW347" s="3104"/>
      <c r="CX347" s="3104"/>
      <c r="CY347" s="3104"/>
      <c r="CZ347" s="3104"/>
      <c r="DA347" s="3104"/>
      <c r="DB347" s="3104"/>
      <c r="DC347" s="3104"/>
      <c r="DD347" s="3104"/>
      <c r="DE347" s="2567"/>
    </row>
    <row r="348" spans="1:109" ht="6.75" customHeight="1">
      <c r="A348" s="2564"/>
      <c r="B348" s="2564"/>
      <c r="C348" s="2564"/>
      <c r="D348" s="2564"/>
      <c r="E348" s="2564"/>
      <c r="F348" s="2564"/>
      <c r="G348" s="2564"/>
      <c r="H348" s="2564"/>
      <c r="I348" s="2564"/>
      <c r="J348" s="2564"/>
      <c r="K348" s="2564"/>
      <c r="L348" s="2564"/>
      <c r="M348" s="2564"/>
      <c r="N348" s="2564"/>
      <c r="O348" s="2564"/>
      <c r="P348" s="2564"/>
      <c r="Q348" s="2564"/>
      <c r="R348" s="2564"/>
      <c r="S348" s="2580"/>
      <c r="T348" s="2566"/>
      <c r="U348" s="2566"/>
      <c r="V348" s="2564"/>
      <c r="W348" s="2564"/>
      <c r="X348" s="2564"/>
      <c r="Y348" s="2564"/>
      <c r="Z348" s="2564"/>
      <c r="AA348" s="2564"/>
      <c r="AB348" s="2564"/>
      <c r="AC348" s="2564"/>
      <c r="AD348" s="2564"/>
      <c r="AE348" s="2564"/>
      <c r="AF348" s="2564"/>
      <c r="AG348" s="2564"/>
      <c r="AH348" s="2564"/>
      <c r="AI348" s="2564"/>
      <c r="AJ348" s="2564"/>
      <c r="AK348" s="2571"/>
      <c r="AL348" s="2566"/>
      <c r="AM348" s="2564"/>
      <c r="AN348" s="3103"/>
      <c r="AO348" s="3103"/>
      <c r="AP348" s="3103"/>
      <c r="AQ348" s="3103"/>
      <c r="AR348" s="3103"/>
      <c r="AS348" s="3103"/>
      <c r="AT348" s="3103"/>
      <c r="AU348" s="3109"/>
      <c r="AV348" s="3109"/>
      <c r="AW348" s="2564"/>
      <c r="AX348" s="2564"/>
      <c r="AY348" s="2564"/>
      <c r="AZ348" s="2564"/>
      <c r="BA348" s="2564"/>
      <c r="BB348" s="2564"/>
      <c r="BC348" s="2564"/>
      <c r="BD348" s="3104"/>
      <c r="BE348" s="3104"/>
      <c r="BF348" s="3104"/>
      <c r="BG348" s="3104"/>
      <c r="BH348" s="3104"/>
      <c r="BI348" s="3104"/>
      <c r="BJ348" s="3104"/>
      <c r="BK348" s="3104"/>
      <c r="BL348" s="3104"/>
      <c r="BM348" s="3104"/>
      <c r="BN348" s="3104"/>
      <c r="BO348" s="3104"/>
      <c r="BP348" s="3104"/>
      <c r="BQ348" s="3104"/>
      <c r="BR348" s="3104"/>
      <c r="BS348" s="3104"/>
      <c r="BT348" s="3104"/>
      <c r="BU348" s="3104"/>
      <c r="BV348" s="3104"/>
      <c r="BW348" s="3104"/>
      <c r="BX348" s="3104"/>
      <c r="BY348" s="3104"/>
      <c r="BZ348" s="3104"/>
      <c r="CA348" s="3104"/>
      <c r="CB348" s="3104"/>
      <c r="CC348" s="3104"/>
      <c r="CD348" s="3104"/>
      <c r="CE348" s="3104"/>
      <c r="CF348" s="3104"/>
      <c r="CG348" s="3104"/>
      <c r="CH348" s="3104"/>
      <c r="CI348" s="3104"/>
      <c r="CJ348" s="3104"/>
      <c r="CK348" s="3104"/>
      <c r="CL348" s="3104"/>
      <c r="CM348" s="3104"/>
      <c r="CN348" s="3104"/>
      <c r="CO348" s="3104"/>
      <c r="CP348" s="3104"/>
      <c r="CQ348" s="3104"/>
      <c r="CR348" s="3104"/>
      <c r="CS348" s="3104"/>
      <c r="CT348" s="3104"/>
      <c r="CU348" s="3104"/>
      <c r="CV348" s="3104"/>
      <c r="CW348" s="3104"/>
      <c r="CX348" s="3104"/>
      <c r="CY348" s="3104"/>
      <c r="CZ348" s="3104"/>
      <c r="DA348" s="3104"/>
      <c r="DB348" s="3104"/>
      <c r="DC348" s="3104"/>
      <c r="DD348" s="3104"/>
      <c r="DE348" s="2567"/>
    </row>
    <row r="349" spans="1:109" ht="6.75" customHeight="1">
      <c r="A349" s="2564"/>
      <c r="B349" s="2564"/>
      <c r="C349" s="2564"/>
      <c r="D349" s="2564"/>
      <c r="E349" s="2564"/>
      <c r="F349" s="2564"/>
      <c r="G349" s="2564"/>
      <c r="H349" s="2564"/>
      <c r="I349" s="2564"/>
      <c r="J349" s="2564"/>
      <c r="K349" s="2564"/>
      <c r="L349" s="2564"/>
      <c r="M349" s="2564"/>
      <c r="N349" s="2564"/>
      <c r="O349" s="2564"/>
      <c r="P349" s="2564"/>
      <c r="Q349" s="2564"/>
      <c r="R349" s="2564"/>
      <c r="S349" s="2580"/>
      <c r="T349" s="2566"/>
      <c r="U349" s="2566"/>
      <c r="V349" s="2564"/>
      <c r="W349" s="2564"/>
      <c r="X349" s="2564"/>
      <c r="Y349" s="2564"/>
      <c r="Z349" s="2564"/>
      <c r="AA349" s="2564"/>
      <c r="AB349" s="2564"/>
      <c r="AC349" s="2564"/>
      <c r="AD349" s="2564"/>
      <c r="AE349" s="2564"/>
      <c r="AF349" s="2564"/>
      <c r="AG349" s="2564"/>
      <c r="AH349" s="2564"/>
      <c r="AI349" s="2564"/>
      <c r="AJ349" s="2564"/>
      <c r="AK349" s="2570"/>
      <c r="AL349" s="2566"/>
      <c r="AM349" s="2566"/>
      <c r="AN349" s="2565"/>
      <c r="AO349" s="2565"/>
      <c r="AP349" s="2565"/>
      <c r="AQ349" s="2565"/>
      <c r="AR349" s="2565"/>
      <c r="AS349" s="2565"/>
      <c r="AT349" s="2565"/>
      <c r="AU349" s="2565"/>
      <c r="AV349" s="2565"/>
      <c r="AW349" s="2565"/>
      <c r="AX349" s="2565"/>
      <c r="AY349" s="2567"/>
      <c r="AZ349" s="2567"/>
      <c r="BA349" s="2566"/>
      <c r="BB349" s="2566"/>
      <c r="BC349" s="2566"/>
      <c r="BD349" s="3103" t="s">
        <v>339</v>
      </c>
      <c r="BE349" s="3103"/>
      <c r="BF349" s="3103"/>
      <c r="BG349" s="3103"/>
      <c r="BH349" s="3103"/>
      <c r="BI349" s="3103"/>
      <c r="BJ349" s="3103"/>
      <c r="BK349" s="3103"/>
      <c r="BL349" s="3103"/>
      <c r="BM349" s="3103"/>
      <c r="BN349" s="3103"/>
      <c r="BO349" s="3103"/>
      <c r="BP349" s="3103"/>
      <c r="BQ349" s="3103"/>
      <c r="BR349" s="3103"/>
      <c r="BS349" s="3103"/>
      <c r="BT349" s="3103"/>
      <c r="BU349" s="3103"/>
      <c r="BV349" s="3103"/>
      <c r="BW349" s="3103"/>
      <c r="BX349" s="3103"/>
      <c r="BY349" s="3103"/>
      <c r="BZ349" s="3103"/>
      <c r="CA349" s="3103"/>
      <c r="CB349" s="3103"/>
      <c r="CC349" s="3103"/>
      <c r="CD349" s="3103"/>
      <c r="CE349" s="3103"/>
      <c r="CF349" s="3103"/>
      <c r="CG349" s="3103"/>
      <c r="CH349" s="3103"/>
      <c r="CI349" s="3103"/>
      <c r="CJ349" s="3103"/>
      <c r="CK349" s="3103"/>
      <c r="CL349" s="3103"/>
      <c r="CM349" s="3103"/>
      <c r="CN349" s="3103"/>
      <c r="CO349" s="3103"/>
      <c r="CP349" s="3103"/>
      <c r="CQ349" s="3103"/>
      <c r="CR349" s="3103"/>
      <c r="CS349" s="3103"/>
      <c r="CT349" s="3103"/>
      <c r="CU349" s="3103"/>
      <c r="CV349" s="3103"/>
      <c r="CW349" s="3103"/>
      <c r="CX349" s="3103"/>
      <c r="CY349" s="3103"/>
      <c r="CZ349" s="3103"/>
      <c r="DA349" s="3103"/>
      <c r="DB349" s="3103"/>
      <c r="DC349" s="2567"/>
      <c r="DD349" s="2567"/>
      <c r="DE349" s="2567"/>
    </row>
    <row r="350" spans="1:109" ht="6.75" customHeight="1">
      <c r="A350" s="2564"/>
      <c r="B350" s="2564"/>
      <c r="C350" s="2564"/>
      <c r="D350" s="2564"/>
      <c r="E350" s="2564"/>
      <c r="F350" s="2564"/>
      <c r="G350" s="2564"/>
      <c r="H350" s="2564"/>
      <c r="I350" s="2564"/>
      <c r="J350" s="2564"/>
      <c r="K350" s="2564"/>
      <c r="L350" s="2564"/>
      <c r="M350" s="2564"/>
      <c r="N350" s="2564"/>
      <c r="O350" s="2564"/>
      <c r="P350" s="2564"/>
      <c r="Q350" s="2564"/>
      <c r="R350" s="2564"/>
      <c r="S350" s="2580"/>
      <c r="T350" s="2566"/>
      <c r="U350" s="2566"/>
      <c r="V350" s="2564"/>
      <c r="W350" s="2564"/>
      <c r="X350" s="2564"/>
      <c r="Y350" s="2564"/>
      <c r="Z350" s="2564"/>
      <c r="AA350" s="2564"/>
      <c r="AB350" s="2564"/>
      <c r="AC350" s="2564"/>
      <c r="AD350" s="2564"/>
      <c r="AE350" s="2564"/>
      <c r="AF350" s="2564"/>
      <c r="AG350" s="2564"/>
      <c r="AH350" s="2564"/>
      <c r="AI350" s="2564"/>
      <c r="AJ350" s="2597"/>
      <c r="AK350" s="2570"/>
      <c r="AL350" s="2566"/>
      <c r="AM350" s="2566"/>
      <c r="AN350" s="2565"/>
      <c r="AO350" s="2565"/>
      <c r="AP350" s="2565"/>
      <c r="AQ350" s="2565"/>
      <c r="AR350" s="2565"/>
      <c r="AS350" s="2565"/>
      <c r="AT350" s="2565"/>
      <c r="AU350" s="2565"/>
      <c r="AV350" s="2565"/>
      <c r="AW350" s="2565"/>
      <c r="AX350" s="2565"/>
      <c r="AY350" s="2567"/>
      <c r="AZ350" s="2567"/>
      <c r="BA350" s="2566"/>
      <c r="BB350" s="2566"/>
      <c r="BC350" s="2566"/>
      <c r="BD350" s="3103"/>
      <c r="BE350" s="3103"/>
      <c r="BF350" s="3103"/>
      <c r="BG350" s="3103"/>
      <c r="BH350" s="3103"/>
      <c r="BI350" s="3103"/>
      <c r="BJ350" s="3103"/>
      <c r="BK350" s="3103"/>
      <c r="BL350" s="3103"/>
      <c r="BM350" s="3103"/>
      <c r="BN350" s="3103"/>
      <c r="BO350" s="3103"/>
      <c r="BP350" s="3103"/>
      <c r="BQ350" s="3103"/>
      <c r="BR350" s="3103"/>
      <c r="BS350" s="3103"/>
      <c r="BT350" s="3103"/>
      <c r="BU350" s="3103"/>
      <c r="BV350" s="3103"/>
      <c r="BW350" s="3103"/>
      <c r="BX350" s="3103"/>
      <c r="BY350" s="3103"/>
      <c r="BZ350" s="3103"/>
      <c r="CA350" s="3103"/>
      <c r="CB350" s="3103"/>
      <c r="CC350" s="3103"/>
      <c r="CD350" s="3103"/>
      <c r="CE350" s="3103"/>
      <c r="CF350" s="3103"/>
      <c r="CG350" s="3103"/>
      <c r="CH350" s="3103"/>
      <c r="CI350" s="3103"/>
      <c r="CJ350" s="3103"/>
      <c r="CK350" s="3103"/>
      <c r="CL350" s="3103"/>
      <c r="CM350" s="3103"/>
      <c r="CN350" s="3103"/>
      <c r="CO350" s="3103"/>
      <c r="CP350" s="3103"/>
      <c r="CQ350" s="3103"/>
      <c r="CR350" s="3103"/>
      <c r="CS350" s="3103"/>
      <c r="CT350" s="3103"/>
      <c r="CU350" s="3103"/>
      <c r="CV350" s="3103"/>
      <c r="CW350" s="3103"/>
      <c r="CX350" s="3103"/>
      <c r="CY350" s="3103"/>
      <c r="CZ350" s="3103"/>
      <c r="DA350" s="3103"/>
      <c r="DB350" s="3103"/>
      <c r="DC350" s="2567"/>
      <c r="DD350" s="2567"/>
      <c r="DE350" s="2567"/>
    </row>
    <row r="351" spans="1:109" ht="6.75" customHeight="1">
      <c r="A351" s="2564"/>
      <c r="B351" s="2564"/>
      <c r="C351" s="2564"/>
      <c r="D351" s="2564"/>
      <c r="E351" s="2564"/>
      <c r="F351" s="2564"/>
      <c r="G351" s="2564"/>
      <c r="H351" s="2564"/>
      <c r="I351" s="2564"/>
      <c r="J351" s="2564"/>
      <c r="K351" s="2564"/>
      <c r="L351" s="2564"/>
      <c r="M351" s="2564"/>
      <c r="N351" s="2564"/>
      <c r="O351" s="2564"/>
      <c r="P351" s="2564"/>
      <c r="Q351" s="2564"/>
      <c r="R351" s="2564"/>
      <c r="S351" s="2580"/>
      <c r="T351" s="2566"/>
      <c r="U351" s="2566"/>
      <c r="V351" s="2564"/>
      <c r="W351" s="2564"/>
      <c r="X351" s="2564"/>
      <c r="Y351" s="2564"/>
      <c r="Z351" s="2564"/>
      <c r="AA351" s="2564"/>
      <c r="AB351" s="2564"/>
      <c r="AC351" s="2564"/>
      <c r="AD351" s="2564"/>
      <c r="AE351" s="2564"/>
      <c r="AF351" s="2564"/>
      <c r="AG351" s="2564"/>
      <c r="AH351" s="2564"/>
      <c r="AI351" s="2564"/>
      <c r="AJ351" s="2597"/>
      <c r="AK351" s="2566"/>
      <c r="AL351" s="2566"/>
      <c r="AM351" s="2566"/>
      <c r="AN351" s="2565"/>
      <c r="AO351" s="2565"/>
      <c r="AP351" s="2565"/>
      <c r="AQ351" s="2565"/>
      <c r="AR351" s="2565"/>
      <c r="AS351" s="2565"/>
      <c r="AT351" s="2565"/>
      <c r="AU351" s="2565"/>
      <c r="AV351" s="2565"/>
      <c r="AW351" s="2565"/>
      <c r="AX351" s="2565"/>
      <c r="AY351" s="2567"/>
      <c r="AZ351" s="2567"/>
      <c r="BA351" s="2566"/>
      <c r="BB351" s="2566"/>
      <c r="BC351" s="2566"/>
      <c r="BD351" s="2567"/>
      <c r="BE351" s="2567"/>
      <c r="BF351" s="2567"/>
      <c r="BG351" s="2567"/>
      <c r="BH351" s="2567"/>
      <c r="BI351" s="2567"/>
      <c r="BJ351" s="2567"/>
      <c r="BK351" s="2567"/>
      <c r="BL351" s="2567"/>
      <c r="BM351" s="2567"/>
      <c r="BN351" s="2567"/>
      <c r="BO351" s="2567"/>
      <c r="BP351" s="2567"/>
      <c r="BQ351" s="2567"/>
      <c r="BR351" s="2567"/>
      <c r="BS351" s="2567"/>
      <c r="BT351" s="2567"/>
      <c r="BU351" s="2567"/>
      <c r="BV351" s="2567"/>
      <c r="BW351" s="2567"/>
      <c r="BX351" s="2567"/>
      <c r="BY351" s="2567"/>
      <c r="BZ351" s="2567"/>
      <c r="CA351" s="2567"/>
      <c r="CB351" s="2567"/>
      <c r="CC351" s="2567"/>
      <c r="CD351" s="2567"/>
      <c r="CE351" s="2567"/>
      <c r="CF351" s="2567"/>
      <c r="CG351" s="2567"/>
      <c r="CH351" s="2567"/>
      <c r="CI351" s="2567"/>
      <c r="CJ351" s="2567"/>
      <c r="CK351" s="2567"/>
      <c r="CL351" s="2567"/>
      <c r="CM351" s="2567"/>
      <c r="CN351" s="2567"/>
      <c r="CO351" s="2567"/>
      <c r="CP351" s="2567"/>
      <c r="CQ351" s="2567"/>
      <c r="CR351" s="2567"/>
      <c r="CS351" s="2567"/>
      <c r="CT351" s="2567"/>
      <c r="CU351" s="2567"/>
      <c r="CV351" s="2567"/>
      <c r="CW351" s="2567"/>
      <c r="CX351" s="2567"/>
      <c r="CY351" s="2567"/>
      <c r="CZ351" s="2567"/>
      <c r="DA351" s="2567"/>
      <c r="DB351" s="2567"/>
      <c r="DC351" s="2567"/>
      <c r="DD351" s="2567"/>
      <c r="DE351" s="2567"/>
    </row>
    <row r="352" spans="1:109" ht="6.75" customHeight="1">
      <c r="A352" s="2564"/>
      <c r="B352" s="2564"/>
      <c r="C352" s="2564"/>
      <c r="D352" s="2564"/>
      <c r="E352" s="2564"/>
      <c r="F352" s="2564"/>
      <c r="G352" s="2564"/>
      <c r="H352" s="2564"/>
      <c r="I352" s="2564"/>
      <c r="J352" s="2564"/>
      <c r="K352" s="2564"/>
      <c r="L352" s="2564"/>
      <c r="M352" s="2564"/>
      <c r="N352" s="2564"/>
      <c r="O352" s="2564"/>
      <c r="P352" s="2564"/>
      <c r="Q352" s="2564"/>
      <c r="R352" s="2564"/>
      <c r="S352" s="2580"/>
      <c r="T352" s="2566"/>
      <c r="U352" s="2566"/>
      <c r="V352" s="2564"/>
      <c r="W352" s="2564"/>
      <c r="X352" s="2564"/>
      <c r="Y352" s="2564"/>
      <c r="Z352" s="2564"/>
      <c r="AA352" s="2564"/>
      <c r="AB352" s="2564"/>
      <c r="AC352" s="2564"/>
      <c r="AD352" s="2564"/>
      <c r="AE352" s="2564"/>
      <c r="AF352" s="2564"/>
      <c r="AG352" s="2564"/>
      <c r="AH352" s="2564"/>
      <c r="AI352" s="2564"/>
      <c r="AJ352" s="2597"/>
      <c r="AK352" s="2566"/>
      <c r="AL352" s="2566"/>
      <c r="AM352" s="2566"/>
      <c r="AN352" s="3122" t="s">
        <v>4217</v>
      </c>
      <c r="AO352" s="3122"/>
      <c r="AP352" s="3122"/>
      <c r="AQ352" s="3122"/>
      <c r="AR352" s="3122"/>
      <c r="AS352" s="3122"/>
      <c r="AT352" s="3122"/>
      <c r="AU352" s="3122"/>
      <c r="AV352" s="3122"/>
      <c r="AW352" s="3122"/>
      <c r="AX352" s="3122"/>
      <c r="AY352" s="3122"/>
      <c r="AZ352" s="3122"/>
      <c r="BA352" s="3122"/>
      <c r="BB352" s="3122"/>
      <c r="BC352" s="3122"/>
      <c r="BD352" s="3122"/>
      <c r="BE352" s="3122"/>
      <c r="BF352" s="3122"/>
      <c r="BG352" s="3122"/>
      <c r="BH352" s="2567"/>
      <c r="BI352" s="2567"/>
      <c r="BJ352" s="2567"/>
      <c r="BK352" s="2567"/>
      <c r="BL352" s="2567"/>
      <c r="BM352" s="2567"/>
      <c r="BN352" s="2567"/>
      <c r="BO352" s="2567"/>
      <c r="BP352" s="2567"/>
      <c r="BQ352" s="2567"/>
      <c r="BR352" s="2567"/>
      <c r="BS352" s="2567"/>
      <c r="BT352" s="2567"/>
      <c r="BU352" s="2567"/>
      <c r="BV352" s="2567"/>
      <c r="BW352" s="2567"/>
      <c r="BX352" s="2567"/>
      <c r="BY352" s="2567"/>
      <c r="BZ352" s="2567"/>
      <c r="CA352" s="2567"/>
      <c r="CB352" s="2567"/>
      <c r="CC352" s="2567"/>
      <c r="CD352" s="2567"/>
      <c r="CE352" s="2567"/>
      <c r="CF352" s="2567"/>
      <c r="CG352" s="2567"/>
      <c r="CH352" s="2567"/>
      <c r="CI352" s="2567"/>
      <c r="CJ352" s="2567"/>
      <c r="CK352" s="2567"/>
      <c r="CL352" s="2567"/>
      <c r="CM352" s="2567"/>
      <c r="CN352" s="2567"/>
      <c r="CO352" s="2567"/>
      <c r="CP352" s="2567"/>
      <c r="CQ352" s="2567"/>
      <c r="CR352" s="2567"/>
      <c r="CS352" s="2567"/>
      <c r="CT352" s="2567"/>
      <c r="CU352" s="2567"/>
      <c r="CV352" s="2567"/>
      <c r="CW352" s="2567"/>
      <c r="CX352" s="2567"/>
      <c r="CY352" s="2567"/>
      <c r="CZ352" s="2567"/>
      <c r="DA352" s="2567"/>
      <c r="DB352" s="2567"/>
      <c r="DC352" s="2567"/>
      <c r="DD352" s="2567"/>
      <c r="DE352" s="2567"/>
    </row>
    <row r="353" spans="1:109" ht="6.75" customHeight="1">
      <c r="A353" s="2564"/>
      <c r="B353" s="2564"/>
      <c r="C353" s="2564"/>
      <c r="D353" s="2564"/>
      <c r="E353" s="2564"/>
      <c r="F353" s="2564"/>
      <c r="G353" s="2564"/>
      <c r="H353" s="2564"/>
      <c r="I353" s="2564"/>
      <c r="J353" s="2564"/>
      <c r="K353" s="2564"/>
      <c r="L353" s="2564"/>
      <c r="M353" s="2564"/>
      <c r="N353" s="2564"/>
      <c r="O353" s="2564"/>
      <c r="P353" s="2564"/>
      <c r="Q353" s="2564"/>
      <c r="R353" s="2564"/>
      <c r="S353" s="2580"/>
      <c r="T353" s="2566"/>
      <c r="U353" s="2566"/>
      <c r="V353" s="2564"/>
      <c r="W353" s="2564"/>
      <c r="X353" s="2564"/>
      <c r="Y353" s="2564"/>
      <c r="Z353" s="2564"/>
      <c r="AA353" s="2564"/>
      <c r="AB353" s="2564"/>
      <c r="AC353" s="2564"/>
      <c r="AD353" s="2564"/>
      <c r="AE353" s="2564"/>
      <c r="AF353" s="2564"/>
      <c r="AG353" s="2564"/>
      <c r="AH353" s="2564"/>
      <c r="AI353" s="2564"/>
      <c r="AJ353" s="2597"/>
      <c r="AK353" s="2571"/>
      <c r="AL353" s="2569"/>
      <c r="AM353" s="2566"/>
      <c r="AN353" s="3122"/>
      <c r="AO353" s="3122"/>
      <c r="AP353" s="3122"/>
      <c r="AQ353" s="3122"/>
      <c r="AR353" s="3122"/>
      <c r="AS353" s="3122"/>
      <c r="AT353" s="3122"/>
      <c r="AU353" s="3122"/>
      <c r="AV353" s="3122"/>
      <c r="AW353" s="3122"/>
      <c r="AX353" s="3122"/>
      <c r="AY353" s="3122"/>
      <c r="AZ353" s="3122"/>
      <c r="BA353" s="3122"/>
      <c r="BB353" s="3122"/>
      <c r="BC353" s="3122"/>
      <c r="BD353" s="3122"/>
      <c r="BE353" s="3122"/>
      <c r="BF353" s="3122"/>
      <c r="BG353" s="3122"/>
      <c r="BH353" s="2567"/>
      <c r="BI353" s="2567"/>
      <c r="BJ353" s="2567"/>
      <c r="BK353" s="2567"/>
      <c r="BL353" s="2567"/>
      <c r="BM353" s="2567"/>
      <c r="BN353" s="2567"/>
      <c r="BO353" s="2567"/>
      <c r="BP353" s="2567"/>
      <c r="BQ353" s="2567"/>
      <c r="BR353" s="2567"/>
      <c r="BS353" s="2567"/>
      <c r="BT353" s="2567"/>
      <c r="BU353" s="2567"/>
      <c r="BV353" s="2567"/>
      <c r="BW353" s="2567"/>
      <c r="BX353" s="2567"/>
      <c r="BY353" s="2567"/>
      <c r="BZ353" s="2567"/>
      <c r="CA353" s="2567"/>
      <c r="CB353" s="2567"/>
      <c r="CC353" s="2567"/>
      <c r="CD353" s="2567"/>
      <c r="CE353" s="2567"/>
      <c r="CF353" s="2567"/>
      <c r="CG353" s="2567"/>
      <c r="CH353" s="2567"/>
      <c r="CI353" s="2567"/>
      <c r="CJ353" s="2567"/>
      <c r="CK353" s="2567"/>
      <c r="CL353" s="2567"/>
      <c r="CM353" s="2567"/>
      <c r="CN353" s="2567"/>
      <c r="CO353" s="2567"/>
      <c r="CP353" s="2567"/>
      <c r="CQ353" s="2567"/>
      <c r="CR353" s="2567"/>
      <c r="CS353" s="2567"/>
      <c r="CT353" s="2567"/>
      <c r="CU353" s="2567"/>
      <c r="CV353" s="2567"/>
      <c r="CW353" s="2567"/>
      <c r="CX353" s="2567"/>
      <c r="CY353" s="2567"/>
      <c r="CZ353" s="2567"/>
      <c r="DA353" s="2567"/>
      <c r="DB353" s="2567"/>
      <c r="DC353" s="2567"/>
      <c r="DD353" s="2567"/>
      <c r="DE353" s="2567"/>
    </row>
    <row r="354" spans="1:109" ht="6.75" customHeight="1">
      <c r="A354" s="2564"/>
      <c r="B354" s="2564"/>
      <c r="C354" s="2564"/>
      <c r="D354" s="2564"/>
      <c r="E354" s="2564"/>
      <c r="F354" s="2564"/>
      <c r="G354" s="2564"/>
      <c r="H354" s="2564"/>
      <c r="I354" s="2564"/>
      <c r="J354" s="2564"/>
      <c r="K354" s="2564"/>
      <c r="L354" s="2564"/>
      <c r="M354" s="2564"/>
      <c r="N354" s="2564"/>
      <c r="O354" s="2564"/>
      <c r="P354" s="2564"/>
      <c r="Q354" s="2564"/>
      <c r="R354" s="2564"/>
      <c r="S354" s="2580"/>
      <c r="T354" s="2566"/>
      <c r="U354" s="2566"/>
      <c r="V354" s="2564"/>
      <c r="W354" s="2564"/>
      <c r="X354" s="2564"/>
      <c r="Y354" s="2564"/>
      <c r="Z354" s="2564"/>
      <c r="AA354" s="2564"/>
      <c r="AB354" s="2564"/>
      <c r="AC354" s="2564"/>
      <c r="AD354" s="2564"/>
      <c r="AE354" s="2564"/>
      <c r="AF354" s="2564"/>
      <c r="AG354" s="2564"/>
      <c r="AH354" s="2564"/>
      <c r="AI354" s="2564"/>
      <c r="AJ354" s="2597"/>
      <c r="AK354" s="2566"/>
      <c r="AL354" s="2566"/>
      <c r="AM354" s="2566"/>
      <c r="AN354" s="2565"/>
      <c r="AO354" s="2565"/>
      <c r="AP354" s="2565"/>
      <c r="AQ354" s="2565"/>
      <c r="AR354" s="2565"/>
      <c r="AS354" s="2565"/>
      <c r="AT354" s="2565"/>
      <c r="AU354" s="2565"/>
      <c r="AV354" s="2565"/>
      <c r="AW354" s="2565"/>
      <c r="AX354" s="2565"/>
      <c r="AY354" s="2567"/>
      <c r="AZ354" s="2567"/>
      <c r="BA354" s="2566"/>
      <c r="BB354" s="2566"/>
      <c r="BC354" s="2566"/>
      <c r="BD354" s="2567"/>
      <c r="BE354" s="2567"/>
      <c r="BF354" s="2567"/>
      <c r="BG354" s="2567"/>
      <c r="BH354" s="2567"/>
      <c r="BI354" s="2567"/>
      <c r="BJ354" s="2567"/>
      <c r="BK354" s="2567"/>
      <c r="BL354" s="2567"/>
      <c r="BM354" s="2567"/>
      <c r="BN354" s="2567"/>
      <c r="BO354" s="2567"/>
      <c r="BP354" s="2567"/>
      <c r="BQ354" s="2567"/>
      <c r="BR354" s="2567"/>
      <c r="BS354" s="2567"/>
      <c r="BT354" s="2567"/>
      <c r="BU354" s="2567"/>
      <c r="BV354" s="2567"/>
      <c r="BW354" s="2567"/>
      <c r="BX354" s="2567"/>
      <c r="BY354" s="2567"/>
      <c r="BZ354" s="2567"/>
      <c r="CA354" s="2567"/>
      <c r="CB354" s="2567"/>
      <c r="CC354" s="2567"/>
      <c r="CD354" s="2567"/>
      <c r="CE354" s="2567"/>
      <c r="CF354" s="2567"/>
      <c r="CG354" s="2567"/>
      <c r="CH354" s="2567"/>
      <c r="CI354" s="2567"/>
      <c r="CJ354" s="2567"/>
      <c r="CK354" s="2567"/>
      <c r="CL354" s="2567"/>
      <c r="CM354" s="2567"/>
      <c r="CN354" s="2567"/>
      <c r="CO354" s="2567"/>
      <c r="CP354" s="2567"/>
      <c r="CQ354" s="2567"/>
      <c r="CR354" s="2567"/>
      <c r="CS354" s="2567"/>
      <c r="CT354" s="2567"/>
      <c r="CU354" s="2567"/>
      <c r="CV354" s="2567"/>
      <c r="CW354" s="2567"/>
      <c r="CX354" s="2567"/>
      <c r="CY354" s="2567"/>
      <c r="CZ354" s="2567"/>
      <c r="DA354" s="2567"/>
      <c r="DB354" s="2567"/>
      <c r="DC354" s="2567"/>
      <c r="DD354" s="2567"/>
      <c r="DE354" s="2567"/>
    </row>
    <row r="355" spans="1:109" ht="6.75" customHeight="1">
      <c r="A355" s="2564"/>
      <c r="B355" s="2564"/>
      <c r="C355" s="2564"/>
      <c r="D355" s="2564"/>
      <c r="E355" s="2564"/>
      <c r="F355" s="2564"/>
      <c r="G355" s="2564"/>
      <c r="H355" s="2564"/>
      <c r="I355" s="2564"/>
      <c r="J355" s="2564"/>
      <c r="K355" s="2564"/>
      <c r="L355" s="2564"/>
      <c r="M355" s="2564"/>
      <c r="N355" s="2564"/>
      <c r="O355" s="2564"/>
      <c r="P355" s="2564"/>
      <c r="Q355" s="2564"/>
      <c r="R355" s="2564"/>
      <c r="S355" s="2580"/>
      <c r="T355" s="2566"/>
      <c r="U355" s="2566"/>
      <c r="V355" s="2564"/>
      <c r="W355" s="2564"/>
      <c r="X355" s="2564"/>
      <c r="Y355" s="2564"/>
      <c r="Z355" s="2564"/>
      <c r="AA355" s="2564"/>
      <c r="AB355" s="2564"/>
      <c r="AC355" s="2564"/>
      <c r="AD355" s="2564"/>
      <c r="AE355" s="2564"/>
      <c r="AF355" s="2564"/>
      <c r="AG355" s="2564"/>
      <c r="AH355" s="2564"/>
      <c r="AI355" s="2564"/>
      <c r="AJ355" s="2597"/>
      <c r="AK355" s="2566"/>
      <c r="AL355" s="2566"/>
      <c r="AM355" s="2566"/>
      <c r="AN355" s="3103" t="s">
        <v>174</v>
      </c>
      <c r="AO355" s="3103"/>
      <c r="AP355" s="3103"/>
      <c r="AQ355" s="3103"/>
      <c r="AR355" s="3103"/>
      <c r="AS355" s="3103"/>
      <c r="AT355" s="3103"/>
      <c r="AU355" s="3103"/>
      <c r="AV355" s="3103"/>
      <c r="AW355" s="3103"/>
      <c r="AX355" s="3103"/>
      <c r="AY355" s="3103"/>
      <c r="AZ355" s="3103"/>
      <c r="BA355" s="3103"/>
      <c r="BB355" s="3103"/>
      <c r="BC355" s="3103"/>
      <c r="BD355" s="3103"/>
      <c r="BE355" s="3103"/>
      <c r="BF355" s="3103"/>
      <c r="BG355" s="3103"/>
      <c r="BH355" s="2567"/>
      <c r="BI355" s="2567"/>
      <c r="BJ355" s="2567"/>
      <c r="BK355" s="2567"/>
      <c r="BL355" s="2567"/>
      <c r="BM355" s="2567"/>
      <c r="BN355" s="2567"/>
      <c r="BO355" s="2567"/>
      <c r="BP355" s="2567"/>
      <c r="BQ355" s="2567"/>
      <c r="BR355" s="2567"/>
      <c r="BS355" s="2567"/>
      <c r="BT355" s="2567"/>
      <c r="BU355" s="2567"/>
      <c r="BV355" s="2567"/>
      <c r="BW355" s="2567"/>
      <c r="BX355" s="2567"/>
      <c r="BY355" s="2567"/>
      <c r="BZ355" s="2567"/>
      <c r="CA355" s="2567"/>
      <c r="CB355" s="2567"/>
      <c r="CC355" s="2567"/>
      <c r="CD355" s="2567"/>
      <c r="CE355" s="2567"/>
      <c r="CF355" s="2567"/>
      <c r="CG355" s="2567"/>
      <c r="CH355" s="2567"/>
      <c r="CI355" s="2567"/>
      <c r="CJ355" s="2567"/>
      <c r="CK355" s="2567"/>
      <c r="CL355" s="2567"/>
      <c r="CM355" s="2567"/>
      <c r="CN355" s="2567"/>
      <c r="CO355" s="2567"/>
      <c r="CP355" s="2567"/>
      <c r="CQ355" s="2567"/>
      <c r="CR355" s="2567"/>
      <c r="CS355" s="2567"/>
      <c r="CT355" s="2567"/>
      <c r="CU355" s="2567"/>
      <c r="CV355" s="2567"/>
      <c r="CW355" s="2567"/>
      <c r="CX355" s="2567"/>
      <c r="CY355" s="2567"/>
      <c r="CZ355" s="2567"/>
      <c r="DA355" s="2567"/>
      <c r="DB355" s="2567"/>
      <c r="DC355" s="2567"/>
      <c r="DD355" s="2567"/>
      <c r="DE355" s="2567"/>
    </row>
    <row r="356" spans="1:109" ht="6.75" customHeight="1">
      <c r="A356" s="2564"/>
      <c r="B356" s="2564"/>
      <c r="C356" s="2564"/>
      <c r="D356" s="2564"/>
      <c r="E356" s="2564"/>
      <c r="F356" s="2564"/>
      <c r="G356" s="2564"/>
      <c r="H356" s="2564"/>
      <c r="I356" s="2564"/>
      <c r="J356" s="2564"/>
      <c r="K356" s="2564"/>
      <c r="L356" s="2564"/>
      <c r="M356" s="2564"/>
      <c r="N356" s="2564"/>
      <c r="O356" s="2564"/>
      <c r="P356" s="2564"/>
      <c r="Q356" s="2564"/>
      <c r="R356" s="2564"/>
      <c r="S356" s="2580"/>
      <c r="T356" s="2566"/>
      <c r="U356" s="2566"/>
      <c r="V356" s="2564"/>
      <c r="W356" s="2564"/>
      <c r="X356" s="2564"/>
      <c r="Y356" s="2564"/>
      <c r="Z356" s="2564"/>
      <c r="AA356" s="2564"/>
      <c r="AB356" s="2564"/>
      <c r="AC356" s="2564"/>
      <c r="AD356" s="2564"/>
      <c r="AE356" s="2564"/>
      <c r="AF356" s="2564"/>
      <c r="AG356" s="2564"/>
      <c r="AH356" s="2564"/>
      <c r="AI356" s="2564"/>
      <c r="AJ356" s="2597"/>
      <c r="AK356" s="2571"/>
      <c r="AL356" s="2569"/>
      <c r="AM356" s="2566"/>
      <c r="AN356" s="3103"/>
      <c r="AO356" s="3103"/>
      <c r="AP356" s="3103"/>
      <c r="AQ356" s="3103"/>
      <c r="AR356" s="3103"/>
      <c r="AS356" s="3103"/>
      <c r="AT356" s="3103"/>
      <c r="AU356" s="3103"/>
      <c r="AV356" s="3103"/>
      <c r="AW356" s="3103"/>
      <c r="AX356" s="3103"/>
      <c r="AY356" s="3103"/>
      <c r="AZ356" s="3103"/>
      <c r="BA356" s="3103"/>
      <c r="BB356" s="3103"/>
      <c r="BC356" s="3103"/>
      <c r="BD356" s="3103"/>
      <c r="BE356" s="3103"/>
      <c r="BF356" s="3103"/>
      <c r="BG356" s="3103"/>
      <c r="BH356" s="2567"/>
      <c r="BI356" s="2567"/>
      <c r="BJ356" s="2567"/>
      <c r="BK356" s="2567"/>
      <c r="BL356" s="2567"/>
      <c r="BM356" s="2567"/>
      <c r="BN356" s="2567"/>
      <c r="BO356" s="2567"/>
      <c r="BP356" s="2567"/>
      <c r="BQ356" s="2567"/>
      <c r="BR356" s="2567"/>
      <c r="BS356" s="2567"/>
      <c r="BT356" s="2567"/>
      <c r="BU356" s="2567"/>
      <c r="BV356" s="2567"/>
      <c r="BW356" s="2567"/>
      <c r="BX356" s="2567"/>
      <c r="BY356" s="2567"/>
      <c r="BZ356" s="2567"/>
      <c r="CA356" s="2567"/>
      <c r="CB356" s="2567"/>
      <c r="CC356" s="2567"/>
      <c r="CD356" s="2567"/>
      <c r="CE356" s="2567"/>
      <c r="CF356" s="2567"/>
      <c r="CG356" s="2567"/>
      <c r="CH356" s="2567"/>
      <c r="CI356" s="2567"/>
      <c r="CJ356" s="2567"/>
      <c r="CK356" s="2567"/>
      <c r="CL356" s="2567"/>
      <c r="CM356" s="2567"/>
      <c r="CN356" s="2567"/>
      <c r="CO356" s="2567"/>
      <c r="CP356" s="2567"/>
      <c r="CQ356" s="2567"/>
      <c r="CR356" s="2567"/>
      <c r="CS356" s="2567"/>
      <c r="CT356" s="2567"/>
      <c r="CU356" s="2567"/>
      <c r="CV356" s="2567"/>
      <c r="CW356" s="2567"/>
      <c r="CX356" s="2567"/>
      <c r="CY356" s="2567"/>
      <c r="CZ356" s="2567"/>
      <c r="DA356" s="2567"/>
      <c r="DB356" s="2567"/>
      <c r="DC356" s="2567"/>
      <c r="DD356" s="2567"/>
      <c r="DE356" s="2567"/>
    </row>
    <row r="357" spans="1:109" ht="6.75" customHeight="1">
      <c r="A357" s="2564"/>
      <c r="B357" s="2564"/>
      <c r="C357" s="2564"/>
      <c r="D357" s="2564"/>
      <c r="E357" s="2564"/>
      <c r="F357" s="2564"/>
      <c r="G357" s="2564"/>
      <c r="H357" s="2564"/>
      <c r="I357" s="2564"/>
      <c r="J357" s="2564"/>
      <c r="K357" s="2564"/>
      <c r="L357" s="2564"/>
      <c r="M357" s="2564"/>
      <c r="N357" s="2564"/>
      <c r="O357" s="2564"/>
      <c r="P357" s="2564"/>
      <c r="Q357" s="2564"/>
      <c r="R357" s="2564"/>
      <c r="S357" s="2580"/>
      <c r="T357" s="2566"/>
      <c r="U357" s="2566"/>
      <c r="V357" s="2564"/>
      <c r="W357" s="2564"/>
      <c r="X357" s="2564"/>
      <c r="Y357" s="2564"/>
      <c r="Z357" s="2564"/>
      <c r="AA357" s="2564"/>
      <c r="AB357" s="2564"/>
      <c r="AC357" s="2564"/>
      <c r="AD357" s="2564"/>
      <c r="AE357" s="2564"/>
      <c r="AF357" s="2564"/>
      <c r="AG357" s="2564"/>
      <c r="AH357" s="2564"/>
      <c r="AI357" s="2564"/>
      <c r="AJ357" s="2597"/>
      <c r="AK357" s="2566"/>
      <c r="AL357" s="2566"/>
      <c r="AM357" s="2566"/>
      <c r="AN357" s="2565"/>
      <c r="AO357" s="2565"/>
      <c r="AP357" s="2565"/>
      <c r="AQ357" s="2565"/>
      <c r="AR357" s="2565"/>
      <c r="AS357" s="2565"/>
      <c r="AT357" s="2565"/>
      <c r="AU357" s="2565"/>
      <c r="AV357" s="2565"/>
      <c r="AW357" s="2565"/>
      <c r="AX357" s="2565"/>
      <c r="AY357" s="2567"/>
      <c r="AZ357" s="2567"/>
      <c r="BA357" s="2566"/>
      <c r="BB357" s="2566"/>
      <c r="BC357" s="2566"/>
      <c r="BD357" s="2567"/>
      <c r="BE357" s="2567"/>
      <c r="BF357" s="2567"/>
      <c r="BG357" s="2567"/>
      <c r="BH357" s="2567"/>
      <c r="BI357" s="2567"/>
      <c r="BJ357" s="2567"/>
      <c r="BK357" s="2567"/>
      <c r="BL357" s="2567"/>
      <c r="BM357" s="2567"/>
      <c r="BN357" s="2567"/>
      <c r="BO357" s="2567"/>
      <c r="BP357" s="2567"/>
      <c r="BQ357" s="2567"/>
      <c r="BR357" s="2567"/>
      <c r="BS357" s="2567"/>
      <c r="BT357" s="2567"/>
      <c r="BU357" s="2567"/>
      <c r="BV357" s="2567"/>
      <c r="BW357" s="2567"/>
      <c r="BX357" s="2567"/>
      <c r="BY357" s="2567"/>
      <c r="BZ357" s="2567"/>
      <c r="CA357" s="2567"/>
      <c r="CB357" s="2567"/>
      <c r="CC357" s="2567"/>
      <c r="CD357" s="2567"/>
      <c r="CE357" s="2567"/>
      <c r="CF357" s="2567"/>
      <c r="CG357" s="2567"/>
      <c r="CH357" s="2567"/>
      <c r="CI357" s="2567"/>
      <c r="CJ357" s="2567"/>
      <c r="CK357" s="2567"/>
      <c r="CL357" s="2567"/>
      <c r="CM357" s="2567"/>
      <c r="CN357" s="2567"/>
      <c r="CO357" s="2567"/>
      <c r="CP357" s="2567"/>
      <c r="CQ357" s="2567"/>
      <c r="CR357" s="2567"/>
      <c r="CS357" s="2567"/>
      <c r="CT357" s="2567"/>
      <c r="CU357" s="2567"/>
      <c r="CV357" s="2567"/>
      <c r="CW357" s="2567"/>
      <c r="CX357" s="2567"/>
      <c r="CY357" s="2567"/>
      <c r="CZ357" s="2567"/>
      <c r="DA357" s="2567"/>
      <c r="DB357" s="2567"/>
      <c r="DC357" s="2567"/>
      <c r="DD357" s="2567"/>
      <c r="DE357" s="2567"/>
    </row>
    <row r="358" spans="1:109" ht="6.75" customHeight="1">
      <c r="A358" s="2564"/>
      <c r="B358" s="2564"/>
      <c r="C358" s="2564"/>
      <c r="D358" s="2564"/>
      <c r="E358" s="2564"/>
      <c r="F358" s="2564"/>
      <c r="G358" s="2564"/>
      <c r="H358" s="2564"/>
      <c r="I358" s="2564"/>
      <c r="J358" s="2564"/>
      <c r="K358" s="2564"/>
      <c r="L358" s="2564"/>
      <c r="M358" s="2564"/>
      <c r="N358" s="2564"/>
      <c r="O358" s="2564"/>
      <c r="P358" s="2564"/>
      <c r="Q358" s="2564"/>
      <c r="R358" s="2564"/>
      <c r="S358" s="2580"/>
      <c r="T358" s="2566"/>
      <c r="U358" s="2566"/>
      <c r="V358" s="2564"/>
      <c r="W358" s="2564"/>
      <c r="X358" s="2564"/>
      <c r="Y358" s="2564"/>
      <c r="Z358" s="2564"/>
      <c r="AA358" s="2564"/>
      <c r="AB358" s="2564"/>
      <c r="AC358" s="2564"/>
      <c r="AD358" s="2564"/>
      <c r="AE358" s="2564"/>
      <c r="AF358" s="2564"/>
      <c r="AG358" s="2564"/>
      <c r="AH358" s="2564"/>
      <c r="AI358" s="2564"/>
      <c r="AJ358" s="2597"/>
      <c r="AK358" s="2566"/>
      <c r="AL358" s="2566"/>
      <c r="AM358" s="2566"/>
      <c r="AN358" s="3114" t="s">
        <v>173</v>
      </c>
      <c r="AO358" s="3114"/>
      <c r="AP358" s="3114"/>
      <c r="AQ358" s="3114"/>
      <c r="AR358" s="3114"/>
      <c r="AS358" s="3114"/>
      <c r="AT358" s="3114"/>
      <c r="AU358" s="3114"/>
      <c r="AV358" s="3114"/>
      <c r="AW358" s="3114"/>
      <c r="AX358" s="3109"/>
      <c r="AY358" s="3109"/>
      <c r="AZ358" s="2567"/>
      <c r="BA358" s="2566"/>
      <c r="BB358" s="2566"/>
      <c r="BC358" s="2566"/>
      <c r="BD358" s="3103" t="s">
        <v>172</v>
      </c>
      <c r="BE358" s="3103"/>
      <c r="BF358" s="3103"/>
      <c r="BG358" s="3103"/>
      <c r="BH358" s="3103"/>
      <c r="BI358" s="3103"/>
      <c r="BJ358" s="3103"/>
      <c r="BK358" s="3103"/>
      <c r="BL358" s="3103"/>
      <c r="BM358" s="3103"/>
      <c r="BN358" s="3103"/>
      <c r="BO358" s="3103"/>
      <c r="BP358" s="3103"/>
      <c r="BQ358" s="3103"/>
      <c r="BR358" s="3103"/>
      <c r="BS358" s="3103"/>
      <c r="BT358" s="3103"/>
      <c r="BU358" s="3103"/>
      <c r="BV358" s="3103"/>
      <c r="BW358" s="3103"/>
      <c r="BX358" s="3103"/>
      <c r="BY358" s="3103"/>
      <c r="BZ358" s="3103"/>
      <c r="CA358" s="3103"/>
      <c r="CB358" s="3103"/>
      <c r="CC358" s="3103"/>
      <c r="CD358" s="3103"/>
      <c r="CE358" s="3103"/>
      <c r="CF358" s="3103"/>
      <c r="CG358" s="3103"/>
      <c r="CH358" s="3103"/>
      <c r="CI358" s="3103"/>
      <c r="CJ358" s="3103"/>
      <c r="CK358" s="3103"/>
      <c r="CL358" s="3103"/>
      <c r="CM358" s="3103"/>
      <c r="CN358" s="3103"/>
      <c r="CO358" s="3103"/>
      <c r="CP358" s="3103"/>
      <c r="CQ358" s="3103"/>
      <c r="CR358" s="3103"/>
      <c r="CS358" s="3103"/>
      <c r="CT358" s="3103"/>
      <c r="CU358" s="3103"/>
      <c r="CV358" s="3103"/>
      <c r="CW358" s="3103"/>
      <c r="CX358" s="3103"/>
      <c r="CY358" s="3103"/>
      <c r="CZ358" s="3103"/>
      <c r="DA358" s="3103"/>
      <c r="DB358" s="3103"/>
      <c r="DC358" s="2567"/>
      <c r="DD358" s="2567"/>
      <c r="DE358" s="2567"/>
    </row>
    <row r="359" spans="1:109" ht="6.75" customHeight="1">
      <c r="A359" s="2564"/>
      <c r="B359" s="2564"/>
      <c r="C359" s="2564"/>
      <c r="D359" s="2564"/>
      <c r="E359" s="2564"/>
      <c r="F359" s="2564"/>
      <c r="G359" s="2564"/>
      <c r="H359" s="2564"/>
      <c r="I359" s="2564"/>
      <c r="J359" s="2564"/>
      <c r="K359" s="2564"/>
      <c r="L359" s="2564"/>
      <c r="M359" s="2564"/>
      <c r="N359" s="2564"/>
      <c r="O359" s="2564"/>
      <c r="P359" s="2564"/>
      <c r="Q359" s="2564"/>
      <c r="R359" s="2564"/>
      <c r="S359" s="2580"/>
      <c r="T359" s="2566"/>
      <c r="U359" s="2566"/>
      <c r="V359" s="2564"/>
      <c r="W359" s="2564"/>
      <c r="X359" s="2564"/>
      <c r="Y359" s="2564"/>
      <c r="Z359" s="2564"/>
      <c r="AA359" s="2564"/>
      <c r="AB359" s="2564"/>
      <c r="AC359" s="2564"/>
      <c r="AD359" s="2564"/>
      <c r="AE359" s="2564"/>
      <c r="AF359" s="2564"/>
      <c r="AG359" s="2564"/>
      <c r="AH359" s="2564"/>
      <c r="AI359" s="2564"/>
      <c r="AJ359" s="2597"/>
      <c r="AK359" s="2571"/>
      <c r="AL359" s="2569"/>
      <c r="AM359" s="2566"/>
      <c r="AN359" s="3114"/>
      <c r="AO359" s="3114"/>
      <c r="AP359" s="3114"/>
      <c r="AQ359" s="3114"/>
      <c r="AR359" s="3114"/>
      <c r="AS359" s="3114"/>
      <c r="AT359" s="3114"/>
      <c r="AU359" s="3114"/>
      <c r="AV359" s="3114"/>
      <c r="AW359" s="3114"/>
      <c r="AX359" s="3109"/>
      <c r="AY359" s="3109"/>
      <c r="AZ359" s="2573"/>
      <c r="BA359" s="2569"/>
      <c r="BB359" s="2569"/>
      <c r="BC359" s="2566"/>
      <c r="BD359" s="3103"/>
      <c r="BE359" s="3103"/>
      <c r="BF359" s="3103"/>
      <c r="BG359" s="3103"/>
      <c r="BH359" s="3103"/>
      <c r="BI359" s="3103"/>
      <c r="BJ359" s="3103"/>
      <c r="BK359" s="3103"/>
      <c r="BL359" s="3103"/>
      <c r="BM359" s="3103"/>
      <c r="BN359" s="3103"/>
      <c r="BO359" s="3103"/>
      <c r="BP359" s="3103"/>
      <c r="BQ359" s="3103"/>
      <c r="BR359" s="3103"/>
      <c r="BS359" s="3103"/>
      <c r="BT359" s="3103"/>
      <c r="BU359" s="3103"/>
      <c r="BV359" s="3103"/>
      <c r="BW359" s="3103"/>
      <c r="BX359" s="3103"/>
      <c r="BY359" s="3103"/>
      <c r="BZ359" s="3103"/>
      <c r="CA359" s="3103"/>
      <c r="CB359" s="3103"/>
      <c r="CC359" s="3103"/>
      <c r="CD359" s="3103"/>
      <c r="CE359" s="3103"/>
      <c r="CF359" s="3103"/>
      <c r="CG359" s="3103"/>
      <c r="CH359" s="3103"/>
      <c r="CI359" s="3103"/>
      <c r="CJ359" s="3103"/>
      <c r="CK359" s="3103"/>
      <c r="CL359" s="3103"/>
      <c r="CM359" s="3103"/>
      <c r="CN359" s="3103"/>
      <c r="CO359" s="3103"/>
      <c r="CP359" s="3103"/>
      <c r="CQ359" s="3103"/>
      <c r="CR359" s="3103"/>
      <c r="CS359" s="3103"/>
      <c r="CT359" s="3103"/>
      <c r="CU359" s="3103"/>
      <c r="CV359" s="3103"/>
      <c r="CW359" s="3103"/>
      <c r="CX359" s="3103"/>
      <c r="CY359" s="3103"/>
      <c r="CZ359" s="3103"/>
      <c r="DA359" s="3103"/>
      <c r="DB359" s="3103"/>
      <c r="DC359" s="2567"/>
      <c r="DD359" s="2567"/>
      <c r="DE359" s="2567"/>
    </row>
    <row r="360" spans="1:109" ht="6.75" customHeight="1">
      <c r="A360" s="2564"/>
      <c r="B360" s="2564"/>
      <c r="C360" s="2564"/>
      <c r="D360" s="2564"/>
      <c r="E360" s="2564"/>
      <c r="F360" s="2564"/>
      <c r="G360" s="2564"/>
      <c r="H360" s="2564"/>
      <c r="I360" s="2564"/>
      <c r="J360" s="2564"/>
      <c r="K360" s="2564"/>
      <c r="L360" s="2564"/>
      <c r="M360" s="2564"/>
      <c r="N360" s="2564"/>
      <c r="O360" s="2564"/>
      <c r="P360" s="2564"/>
      <c r="Q360" s="2564"/>
      <c r="R360" s="2564"/>
      <c r="S360" s="2580"/>
      <c r="T360" s="2566"/>
      <c r="U360" s="2566"/>
      <c r="V360" s="2564"/>
      <c r="W360" s="2564"/>
      <c r="X360" s="2564"/>
      <c r="Y360" s="2564"/>
      <c r="Z360" s="2564"/>
      <c r="AA360" s="2564"/>
      <c r="AB360" s="2564"/>
      <c r="AC360" s="2564"/>
      <c r="AD360" s="2564"/>
      <c r="AE360" s="2564"/>
      <c r="AF360" s="2564"/>
      <c r="AG360" s="2564"/>
      <c r="AH360" s="2564"/>
      <c r="AI360" s="2564"/>
      <c r="AJ360" s="2597"/>
      <c r="AK360" s="2566"/>
      <c r="AL360" s="2566"/>
      <c r="AM360" s="2566"/>
      <c r="AN360" s="2565"/>
      <c r="AO360" s="2565"/>
      <c r="AP360" s="2565"/>
      <c r="AQ360" s="2565"/>
      <c r="AR360" s="2565"/>
      <c r="AS360" s="2565"/>
      <c r="AT360" s="2565"/>
      <c r="AU360" s="2565"/>
      <c r="AV360" s="2565"/>
      <c r="AW360" s="2565"/>
      <c r="AX360" s="2591"/>
      <c r="AY360" s="2591"/>
      <c r="AZ360" s="2565"/>
      <c r="BA360" s="2566"/>
      <c r="BB360" s="2566"/>
      <c r="BC360" s="2566"/>
      <c r="BD360" s="2567"/>
      <c r="BE360" s="2567"/>
      <c r="BF360" s="2567"/>
      <c r="BG360" s="2567"/>
      <c r="BH360" s="2567"/>
      <c r="BI360" s="2567"/>
      <c r="BJ360" s="2567"/>
      <c r="BK360" s="2567"/>
      <c r="BL360" s="2567"/>
      <c r="BM360" s="2567"/>
      <c r="BN360" s="2567"/>
      <c r="BO360" s="2567"/>
      <c r="BP360" s="2567"/>
      <c r="BQ360" s="2567"/>
      <c r="BR360" s="2567"/>
      <c r="BS360" s="2567"/>
      <c r="BT360" s="2567"/>
      <c r="BU360" s="2567"/>
      <c r="BV360" s="2567"/>
      <c r="BW360" s="2567"/>
      <c r="BX360" s="2567"/>
      <c r="BY360" s="2567"/>
      <c r="BZ360" s="2567"/>
      <c r="CA360" s="2567"/>
      <c r="CB360" s="2567"/>
      <c r="CC360" s="2567"/>
      <c r="CD360" s="2567"/>
      <c r="CE360" s="2567"/>
      <c r="CF360" s="2567"/>
      <c r="CG360" s="2567"/>
      <c r="CH360" s="2567"/>
      <c r="CI360" s="2567"/>
      <c r="CJ360" s="2567"/>
      <c r="CK360" s="2567"/>
      <c r="CL360" s="2567"/>
      <c r="CM360" s="2567"/>
      <c r="CN360" s="2567"/>
      <c r="CO360" s="2567"/>
      <c r="CP360" s="2567"/>
      <c r="CQ360" s="2567"/>
      <c r="CR360" s="2567"/>
      <c r="CS360" s="2567"/>
      <c r="CT360" s="2567"/>
      <c r="CU360" s="2567"/>
      <c r="CV360" s="2567"/>
      <c r="CW360" s="2567"/>
      <c r="CX360" s="2567"/>
      <c r="CY360" s="2567"/>
      <c r="CZ360" s="2567"/>
      <c r="DA360" s="2567"/>
      <c r="DB360" s="2567"/>
      <c r="DC360" s="2567"/>
      <c r="DD360" s="2567"/>
      <c r="DE360" s="2567"/>
    </row>
    <row r="361" spans="1:109" ht="6.75" customHeight="1">
      <c r="A361" s="2564"/>
      <c r="B361" s="2564"/>
      <c r="C361" s="2564"/>
      <c r="D361" s="2564"/>
      <c r="E361" s="2564"/>
      <c r="F361" s="2564"/>
      <c r="G361" s="2564"/>
      <c r="H361" s="2564"/>
      <c r="I361" s="2564"/>
      <c r="J361" s="2564"/>
      <c r="K361" s="2564"/>
      <c r="L361" s="2564"/>
      <c r="M361" s="2564"/>
      <c r="N361" s="2564"/>
      <c r="O361" s="2564"/>
      <c r="P361" s="2564"/>
      <c r="Q361" s="2564"/>
      <c r="R361" s="2564"/>
      <c r="S361" s="2580"/>
      <c r="T361" s="2566"/>
      <c r="U361" s="2566"/>
      <c r="V361" s="2564"/>
      <c r="W361" s="2564"/>
      <c r="X361" s="2564"/>
      <c r="Y361" s="2564"/>
      <c r="Z361" s="2564"/>
      <c r="AA361" s="2564"/>
      <c r="AB361" s="2564"/>
      <c r="AC361" s="2564"/>
      <c r="AD361" s="2564"/>
      <c r="AE361" s="2564"/>
      <c r="AF361" s="2564"/>
      <c r="AG361" s="2564"/>
      <c r="AH361" s="2564"/>
      <c r="AI361" s="2564"/>
      <c r="AJ361" s="2597"/>
      <c r="AK361" s="2566"/>
      <c r="AL361" s="2566"/>
      <c r="AM361" s="2566"/>
      <c r="AN361" s="3122" t="s">
        <v>171</v>
      </c>
      <c r="AO361" s="3122"/>
      <c r="AP361" s="3122"/>
      <c r="AQ361" s="3122"/>
      <c r="AR361" s="3122"/>
      <c r="AS361" s="3122"/>
      <c r="AT361" s="3122"/>
      <c r="AU361" s="3122"/>
      <c r="AV361" s="3122"/>
      <c r="AW361" s="3122"/>
      <c r="AX361" s="3122"/>
      <c r="AY361" s="3122"/>
      <c r="AZ361" s="3122"/>
      <c r="BA361" s="2566"/>
      <c r="BB361" s="2566"/>
      <c r="BC361" s="2566"/>
      <c r="BD361" s="3103" t="s">
        <v>170</v>
      </c>
      <c r="BE361" s="3103"/>
      <c r="BF361" s="3103"/>
      <c r="BG361" s="3103"/>
      <c r="BH361" s="3103"/>
      <c r="BI361" s="3103"/>
      <c r="BJ361" s="3103"/>
      <c r="BK361" s="3103"/>
      <c r="BL361" s="3103"/>
      <c r="BM361" s="3103"/>
      <c r="BN361" s="3103"/>
      <c r="BO361" s="3103"/>
      <c r="BP361" s="3103"/>
      <c r="BQ361" s="3103"/>
      <c r="BR361" s="3103"/>
      <c r="BS361" s="3103"/>
      <c r="BT361" s="3103"/>
      <c r="BU361" s="3103"/>
      <c r="BV361" s="3103"/>
      <c r="BW361" s="3103"/>
      <c r="BX361" s="3103"/>
      <c r="BY361" s="3103"/>
      <c r="BZ361" s="3103"/>
      <c r="CA361" s="3103"/>
      <c r="CB361" s="3103"/>
      <c r="CC361" s="3103"/>
      <c r="CD361" s="3103"/>
      <c r="CE361" s="3103"/>
      <c r="CF361" s="3103"/>
      <c r="CG361" s="3103"/>
      <c r="CH361" s="3103"/>
      <c r="CI361" s="3103"/>
      <c r="CJ361" s="3103"/>
      <c r="CK361" s="3103"/>
      <c r="CL361" s="3103"/>
      <c r="CM361" s="3103"/>
      <c r="CN361" s="3103"/>
      <c r="CO361" s="3103"/>
      <c r="CP361" s="3103"/>
      <c r="CQ361" s="3103"/>
      <c r="CR361" s="3103"/>
      <c r="CS361" s="3103"/>
      <c r="CT361" s="3103"/>
      <c r="CU361" s="3103"/>
      <c r="CV361" s="3103"/>
      <c r="CW361" s="3103"/>
      <c r="CX361" s="3103"/>
      <c r="CY361" s="3103"/>
      <c r="CZ361" s="3103"/>
      <c r="DA361" s="3103"/>
      <c r="DB361" s="3103"/>
      <c r="DC361" s="2567"/>
      <c r="DD361" s="2567"/>
      <c r="DE361" s="2567"/>
    </row>
    <row r="362" spans="1:109" ht="6.75" customHeight="1">
      <c r="A362" s="2564"/>
      <c r="B362" s="2564"/>
      <c r="C362" s="2564"/>
      <c r="D362" s="2564"/>
      <c r="E362" s="2564"/>
      <c r="F362" s="2564"/>
      <c r="G362" s="2564"/>
      <c r="H362" s="2564"/>
      <c r="I362" s="2564"/>
      <c r="J362" s="2564"/>
      <c r="K362" s="2564"/>
      <c r="L362" s="2564"/>
      <c r="M362" s="2564"/>
      <c r="N362" s="2564"/>
      <c r="O362" s="2564"/>
      <c r="P362" s="2564"/>
      <c r="Q362" s="2564"/>
      <c r="R362" s="2564"/>
      <c r="S362" s="2580"/>
      <c r="T362" s="2566"/>
      <c r="U362" s="2566"/>
      <c r="V362" s="2564"/>
      <c r="W362" s="2564"/>
      <c r="X362" s="2564"/>
      <c r="Y362" s="2564"/>
      <c r="Z362" s="2564"/>
      <c r="AA362" s="2564"/>
      <c r="AB362" s="2564"/>
      <c r="AC362" s="2564"/>
      <c r="AD362" s="2564"/>
      <c r="AE362" s="2564"/>
      <c r="AF362" s="2564"/>
      <c r="AG362" s="2564"/>
      <c r="AH362" s="2564"/>
      <c r="AI362" s="2564"/>
      <c r="AJ362" s="2597"/>
      <c r="AK362" s="2571"/>
      <c r="AL362" s="2569"/>
      <c r="AM362" s="2566"/>
      <c r="AN362" s="3122"/>
      <c r="AO362" s="3122"/>
      <c r="AP362" s="3122"/>
      <c r="AQ362" s="3122"/>
      <c r="AR362" s="3122"/>
      <c r="AS362" s="3122"/>
      <c r="AT362" s="3122"/>
      <c r="AU362" s="3122"/>
      <c r="AV362" s="3122"/>
      <c r="AW362" s="3122"/>
      <c r="AX362" s="3122"/>
      <c r="AY362" s="3122"/>
      <c r="AZ362" s="3122"/>
      <c r="BA362" s="2569"/>
      <c r="BB362" s="2569"/>
      <c r="BC362" s="2566"/>
      <c r="BD362" s="3103"/>
      <c r="BE362" s="3103"/>
      <c r="BF362" s="3103"/>
      <c r="BG362" s="3103"/>
      <c r="BH362" s="3103"/>
      <c r="BI362" s="3103"/>
      <c r="BJ362" s="3103"/>
      <c r="BK362" s="3103"/>
      <c r="BL362" s="3103"/>
      <c r="BM362" s="3103"/>
      <c r="BN362" s="3103"/>
      <c r="BO362" s="3103"/>
      <c r="BP362" s="3103"/>
      <c r="BQ362" s="3103"/>
      <c r="BR362" s="3103"/>
      <c r="BS362" s="3103"/>
      <c r="BT362" s="3103"/>
      <c r="BU362" s="3103"/>
      <c r="BV362" s="3103"/>
      <c r="BW362" s="3103"/>
      <c r="BX362" s="3103"/>
      <c r="BY362" s="3103"/>
      <c r="BZ362" s="3103"/>
      <c r="CA362" s="3103"/>
      <c r="CB362" s="3103"/>
      <c r="CC362" s="3103"/>
      <c r="CD362" s="3103"/>
      <c r="CE362" s="3103"/>
      <c r="CF362" s="3103"/>
      <c r="CG362" s="3103"/>
      <c r="CH362" s="3103"/>
      <c r="CI362" s="3103"/>
      <c r="CJ362" s="3103"/>
      <c r="CK362" s="3103"/>
      <c r="CL362" s="3103"/>
      <c r="CM362" s="3103"/>
      <c r="CN362" s="3103"/>
      <c r="CO362" s="3103"/>
      <c r="CP362" s="3103"/>
      <c r="CQ362" s="3103"/>
      <c r="CR362" s="3103"/>
      <c r="CS362" s="3103"/>
      <c r="CT362" s="3103"/>
      <c r="CU362" s="3103"/>
      <c r="CV362" s="3103"/>
      <c r="CW362" s="3103"/>
      <c r="CX362" s="3103"/>
      <c r="CY362" s="3103"/>
      <c r="CZ362" s="3103"/>
      <c r="DA362" s="3103"/>
      <c r="DB362" s="3103"/>
      <c r="DC362" s="2567"/>
      <c r="DD362" s="2567"/>
      <c r="DE362" s="2567"/>
    </row>
    <row r="363" spans="1:109" ht="6.75" customHeight="1">
      <c r="A363" s="2564"/>
      <c r="B363" s="2564"/>
      <c r="C363" s="2564"/>
      <c r="D363" s="2564"/>
      <c r="E363" s="2564"/>
      <c r="F363" s="2564"/>
      <c r="G363" s="2564"/>
      <c r="H363" s="2564"/>
      <c r="I363" s="2564"/>
      <c r="J363" s="2564"/>
      <c r="K363" s="2564"/>
      <c r="L363" s="2564"/>
      <c r="M363" s="2564"/>
      <c r="N363" s="2564"/>
      <c r="O363" s="2564"/>
      <c r="P363" s="2564"/>
      <c r="Q363" s="2564"/>
      <c r="R363" s="2564"/>
      <c r="S363" s="2580"/>
      <c r="T363" s="2566"/>
      <c r="U363" s="2566"/>
      <c r="V363" s="2564"/>
      <c r="W363" s="2564"/>
      <c r="X363" s="2564"/>
      <c r="Y363" s="2564"/>
      <c r="Z363" s="2564"/>
      <c r="AA363" s="2564"/>
      <c r="AB363" s="2564"/>
      <c r="AC363" s="2564"/>
      <c r="AD363" s="2564"/>
      <c r="AE363" s="2564"/>
      <c r="AF363" s="2564"/>
      <c r="AG363" s="2564"/>
      <c r="AH363" s="2564"/>
      <c r="AI363" s="2564"/>
      <c r="AJ363" s="2597"/>
      <c r="AK363" s="2566"/>
      <c r="AL363" s="2566"/>
      <c r="AM363" s="2566"/>
      <c r="AN363" s="2565"/>
      <c r="AO363" s="2565"/>
      <c r="AP363" s="2565"/>
      <c r="AQ363" s="2565"/>
      <c r="AR363" s="2565"/>
      <c r="AS363" s="2565"/>
      <c r="AT363" s="2565"/>
      <c r="AU363" s="2565"/>
      <c r="AV363" s="2565"/>
      <c r="AW363" s="2565"/>
      <c r="AX363" s="2565"/>
      <c r="AY363" s="2567"/>
      <c r="AZ363" s="2567"/>
      <c r="BA363" s="2566"/>
      <c r="BB363" s="2566"/>
      <c r="BC363" s="2566"/>
      <c r="BD363" s="2567"/>
      <c r="BE363" s="2567"/>
      <c r="BF363" s="2567"/>
      <c r="BG363" s="2567"/>
      <c r="BH363" s="2567"/>
      <c r="BI363" s="2567"/>
      <c r="BJ363" s="2567"/>
      <c r="BK363" s="2567"/>
      <c r="BL363" s="2567"/>
      <c r="BM363" s="2567"/>
      <c r="BN363" s="2567"/>
      <c r="BO363" s="2567"/>
      <c r="BP363" s="2567"/>
      <c r="BQ363" s="2567"/>
      <c r="BR363" s="2567"/>
      <c r="BS363" s="2567"/>
      <c r="BT363" s="2567"/>
      <c r="BU363" s="2567"/>
      <c r="BV363" s="2567"/>
      <c r="BW363" s="2567"/>
      <c r="BX363" s="2567"/>
      <c r="BY363" s="2567"/>
      <c r="BZ363" s="2567"/>
      <c r="CA363" s="2567"/>
      <c r="CB363" s="2567"/>
      <c r="CC363" s="2567"/>
      <c r="CD363" s="2567"/>
      <c r="CE363" s="2567"/>
      <c r="CF363" s="2567"/>
      <c r="CG363" s="2567"/>
      <c r="CH363" s="2567"/>
      <c r="CI363" s="2567"/>
      <c r="CJ363" s="2567"/>
      <c r="CK363" s="2567"/>
      <c r="CL363" s="2567"/>
      <c r="CM363" s="2567"/>
      <c r="CN363" s="2567"/>
      <c r="CO363" s="2567"/>
      <c r="CP363" s="2567"/>
      <c r="CQ363" s="2567"/>
      <c r="CR363" s="2567"/>
      <c r="CS363" s="2567"/>
      <c r="CT363" s="2567"/>
      <c r="CU363" s="2567"/>
      <c r="CV363" s="2567"/>
      <c r="CW363" s="2567"/>
      <c r="CX363" s="2567"/>
      <c r="CY363" s="2567"/>
      <c r="CZ363" s="2567"/>
      <c r="DA363" s="2567"/>
      <c r="DB363" s="2567"/>
      <c r="DC363" s="2567"/>
      <c r="DD363" s="2567"/>
      <c r="DE363" s="2567"/>
    </row>
    <row r="364" spans="1:109" ht="6.75" customHeight="1">
      <c r="A364" s="2564"/>
      <c r="B364" s="2564"/>
      <c r="C364" s="2564"/>
      <c r="D364" s="2564"/>
      <c r="E364" s="2564"/>
      <c r="F364" s="2564"/>
      <c r="G364" s="2564"/>
      <c r="H364" s="2564"/>
      <c r="I364" s="2564"/>
      <c r="J364" s="2564"/>
      <c r="K364" s="2564"/>
      <c r="L364" s="2564"/>
      <c r="M364" s="2564"/>
      <c r="N364" s="2564"/>
      <c r="O364" s="2564"/>
      <c r="P364" s="2564"/>
      <c r="Q364" s="2564"/>
      <c r="R364" s="2564"/>
      <c r="S364" s="2580"/>
      <c r="T364" s="2566"/>
      <c r="U364" s="2566"/>
      <c r="V364" s="2564"/>
      <c r="W364" s="2565"/>
      <c r="X364" s="2565"/>
      <c r="Y364" s="2565"/>
      <c r="Z364" s="2565"/>
      <c r="AA364" s="2565"/>
      <c r="AB364" s="2565"/>
      <c r="AC364" s="2565"/>
      <c r="AD364" s="2565"/>
      <c r="AE364" s="2565"/>
      <c r="AF364" s="2565"/>
      <c r="AG364" s="2566"/>
      <c r="AH364" s="2566"/>
      <c r="AI364" s="2566"/>
      <c r="AJ364" s="2597"/>
      <c r="AK364" s="2622"/>
      <c r="AL364" s="2622"/>
      <c r="AM364" s="2564"/>
      <c r="AN364" s="3114" t="s">
        <v>169</v>
      </c>
      <c r="AO364" s="3114"/>
      <c r="AP364" s="3114"/>
      <c r="AQ364" s="3114"/>
      <c r="AR364" s="3114"/>
      <c r="AS364" s="3114"/>
      <c r="AT364" s="3114"/>
      <c r="AU364" s="3114"/>
      <c r="AV364" s="3103"/>
      <c r="AW364" s="3103"/>
      <c r="AX364" s="2567"/>
      <c r="AY364" s="2622"/>
      <c r="AZ364" s="2622"/>
      <c r="BA364" s="2622"/>
      <c r="BB364" s="2622"/>
      <c r="BC364" s="2564"/>
      <c r="BD364" s="3103" t="s">
        <v>8383</v>
      </c>
      <c r="BE364" s="3103"/>
      <c r="BF364" s="3103"/>
      <c r="BG364" s="3103"/>
      <c r="BH364" s="3103"/>
      <c r="BI364" s="3103"/>
      <c r="BJ364" s="3103"/>
      <c r="BK364" s="3103"/>
      <c r="BL364" s="3103"/>
      <c r="BM364" s="3103"/>
      <c r="BN364" s="3103"/>
      <c r="BO364" s="3103"/>
      <c r="BP364" s="3103"/>
      <c r="BQ364" s="3103"/>
      <c r="BR364" s="3103"/>
      <c r="BS364" s="3103"/>
      <c r="BT364" s="3103"/>
      <c r="BU364" s="3103"/>
      <c r="BV364" s="3103"/>
      <c r="BW364" s="3103"/>
      <c r="BX364" s="3103"/>
      <c r="BY364" s="3103"/>
      <c r="BZ364" s="3103"/>
      <c r="CA364" s="3103"/>
      <c r="CB364" s="3103"/>
      <c r="CC364" s="3103"/>
      <c r="CD364" s="3103"/>
      <c r="CE364" s="3103"/>
      <c r="CF364" s="3103"/>
      <c r="CG364" s="3103"/>
      <c r="CH364" s="3103"/>
      <c r="CI364" s="3103"/>
      <c r="CJ364" s="3103"/>
      <c r="CK364" s="3103"/>
      <c r="CL364" s="3103"/>
      <c r="CM364" s="3103"/>
      <c r="CN364" s="3103"/>
      <c r="CO364" s="3103"/>
      <c r="CP364" s="3103"/>
      <c r="CQ364" s="3103"/>
      <c r="CR364" s="3103"/>
      <c r="CS364" s="3103"/>
      <c r="CT364" s="3103"/>
      <c r="CU364" s="3103"/>
      <c r="CV364" s="3103"/>
      <c r="CW364" s="3103"/>
      <c r="CX364" s="3103"/>
      <c r="CY364" s="3103"/>
      <c r="CZ364" s="3103"/>
      <c r="DA364" s="3103"/>
      <c r="DB364" s="3103"/>
      <c r="DC364" s="2567"/>
      <c r="DD364" s="2567"/>
      <c r="DE364" s="2567"/>
    </row>
    <row r="365" spans="1:109" ht="6.75" customHeight="1">
      <c r="A365" s="2564"/>
      <c r="B365" s="2564"/>
      <c r="C365" s="2564"/>
      <c r="D365" s="2564"/>
      <c r="E365" s="2564"/>
      <c r="F365" s="2564"/>
      <c r="G365" s="2564"/>
      <c r="H365" s="2564"/>
      <c r="I365" s="2564"/>
      <c r="J365" s="2564"/>
      <c r="K365" s="2564"/>
      <c r="L365" s="2564"/>
      <c r="M365" s="2564"/>
      <c r="N365" s="2564"/>
      <c r="O365" s="2564"/>
      <c r="P365" s="2564"/>
      <c r="Q365" s="2564"/>
      <c r="R365" s="2564"/>
      <c r="S365" s="2580"/>
      <c r="T365" s="2564"/>
      <c r="U365" s="2564"/>
      <c r="V365" s="2564"/>
      <c r="W365" s="2565"/>
      <c r="X365" s="2565"/>
      <c r="Y365" s="2565"/>
      <c r="Z365" s="2565"/>
      <c r="AA365" s="2565"/>
      <c r="AB365" s="2565"/>
      <c r="AC365" s="2565"/>
      <c r="AD365" s="2565"/>
      <c r="AE365" s="2565"/>
      <c r="AF365" s="2565"/>
      <c r="AG365" s="2564"/>
      <c r="AH365" s="2564"/>
      <c r="AI365" s="2564"/>
      <c r="AJ365" s="2564"/>
      <c r="AK365" s="2571"/>
      <c r="AL365" s="2566"/>
      <c r="AM365" s="2564"/>
      <c r="AN365" s="3114"/>
      <c r="AO365" s="3114"/>
      <c r="AP365" s="3114"/>
      <c r="AQ365" s="3114"/>
      <c r="AR365" s="3114"/>
      <c r="AS365" s="3114"/>
      <c r="AT365" s="3114"/>
      <c r="AU365" s="3114"/>
      <c r="AV365" s="3103"/>
      <c r="AW365" s="3103"/>
      <c r="AX365" s="2567"/>
      <c r="AY365" s="2564"/>
      <c r="AZ365" s="2564"/>
      <c r="BA365" s="2564"/>
      <c r="BB365" s="2564"/>
      <c r="BC365" s="2564"/>
      <c r="BD365" s="3103"/>
      <c r="BE365" s="3103"/>
      <c r="BF365" s="3103"/>
      <c r="BG365" s="3103"/>
      <c r="BH365" s="3103"/>
      <c r="BI365" s="3103"/>
      <c r="BJ365" s="3103"/>
      <c r="BK365" s="3103"/>
      <c r="BL365" s="3103"/>
      <c r="BM365" s="3103"/>
      <c r="BN365" s="3103"/>
      <c r="BO365" s="3103"/>
      <c r="BP365" s="3103"/>
      <c r="BQ365" s="3103"/>
      <c r="BR365" s="3103"/>
      <c r="BS365" s="3103"/>
      <c r="BT365" s="3103"/>
      <c r="BU365" s="3103"/>
      <c r="BV365" s="3103"/>
      <c r="BW365" s="3103"/>
      <c r="BX365" s="3103"/>
      <c r="BY365" s="3103"/>
      <c r="BZ365" s="3103"/>
      <c r="CA365" s="3103"/>
      <c r="CB365" s="3103"/>
      <c r="CC365" s="3103"/>
      <c r="CD365" s="3103"/>
      <c r="CE365" s="3103"/>
      <c r="CF365" s="3103"/>
      <c r="CG365" s="3103"/>
      <c r="CH365" s="3103"/>
      <c r="CI365" s="3103"/>
      <c r="CJ365" s="3103"/>
      <c r="CK365" s="3103"/>
      <c r="CL365" s="3103"/>
      <c r="CM365" s="3103"/>
      <c r="CN365" s="3103"/>
      <c r="CO365" s="3103"/>
      <c r="CP365" s="3103"/>
      <c r="CQ365" s="3103"/>
      <c r="CR365" s="3103"/>
      <c r="CS365" s="3103"/>
      <c r="CT365" s="3103"/>
      <c r="CU365" s="3103"/>
      <c r="CV365" s="3103"/>
      <c r="CW365" s="3103"/>
      <c r="CX365" s="3103"/>
      <c r="CY365" s="3103"/>
      <c r="CZ365" s="3103"/>
      <c r="DA365" s="3103"/>
      <c r="DB365" s="3103"/>
      <c r="DC365" s="2567"/>
      <c r="DD365" s="2567"/>
      <c r="DE365" s="2567"/>
    </row>
    <row r="366" spans="1:109" ht="6.75" customHeight="1">
      <c r="A366" s="2564"/>
      <c r="B366" s="2564"/>
      <c r="C366" s="2564"/>
      <c r="D366" s="2564"/>
      <c r="E366" s="2564"/>
      <c r="F366" s="2564"/>
      <c r="G366" s="2564"/>
      <c r="H366" s="2564"/>
      <c r="I366" s="2564"/>
      <c r="J366" s="2564"/>
      <c r="K366" s="2564"/>
      <c r="L366" s="2564"/>
      <c r="M366" s="2564"/>
      <c r="N366" s="2564"/>
      <c r="O366" s="2564"/>
      <c r="P366" s="2564"/>
      <c r="Q366" s="2564"/>
      <c r="R366" s="2564"/>
      <c r="S366" s="2580"/>
      <c r="T366" s="2564"/>
      <c r="U366" s="2564"/>
      <c r="V366" s="2564"/>
      <c r="W366" s="2565"/>
      <c r="X366" s="2565"/>
      <c r="Y366" s="2565"/>
      <c r="Z366" s="2565"/>
      <c r="AA366" s="2565"/>
      <c r="AB366" s="2565"/>
      <c r="AC366" s="2565"/>
      <c r="AD366" s="2565"/>
      <c r="AE366" s="2565"/>
      <c r="AF366" s="2565"/>
      <c r="AG366" s="2564"/>
      <c r="AH366" s="2564"/>
      <c r="AI366" s="2564"/>
      <c r="AJ366" s="2564"/>
      <c r="AK366" s="2570"/>
      <c r="AL366" s="2566"/>
      <c r="AM366" s="2564"/>
      <c r="AN366" s="2565"/>
      <c r="AO366" s="2565"/>
      <c r="AP366" s="2565"/>
      <c r="AQ366" s="2565"/>
      <c r="AR366" s="2565"/>
      <c r="AS366" s="2565"/>
      <c r="AT366" s="2565"/>
      <c r="AU366" s="2565"/>
      <c r="AV366" s="2567"/>
      <c r="AW366" s="2567"/>
      <c r="AX366" s="2567"/>
      <c r="AY366" s="2564"/>
      <c r="AZ366" s="2564"/>
      <c r="BA366" s="2564"/>
      <c r="BB366" s="2564"/>
      <c r="BC366" s="2564"/>
      <c r="BD366" s="2567"/>
      <c r="BE366" s="2567"/>
      <c r="BF366" s="2567"/>
      <c r="BG366" s="2567"/>
      <c r="BH366" s="2567"/>
      <c r="BI366" s="2567"/>
      <c r="BJ366" s="2567"/>
      <c r="BK366" s="2567"/>
      <c r="BL366" s="2567"/>
      <c r="BM366" s="2567"/>
      <c r="BN366" s="2567"/>
      <c r="BO366" s="2567"/>
      <c r="BP366" s="2567"/>
      <c r="BQ366" s="2567"/>
      <c r="BR366" s="2567"/>
      <c r="BS366" s="2567"/>
      <c r="BT366" s="2567"/>
      <c r="BU366" s="2567"/>
      <c r="BV366" s="2567"/>
      <c r="BW366" s="2567"/>
      <c r="BX366" s="2567"/>
      <c r="BY366" s="2567"/>
      <c r="BZ366" s="2567"/>
      <c r="CA366" s="2567"/>
      <c r="CB366" s="2567"/>
      <c r="CC366" s="2567"/>
      <c r="CD366" s="2567"/>
      <c r="CE366" s="2567"/>
      <c r="CF366" s="2567"/>
      <c r="CG366" s="2567"/>
      <c r="CH366" s="2567"/>
      <c r="CI366" s="2567"/>
      <c r="CJ366" s="2567"/>
      <c r="CK366" s="2567"/>
      <c r="CL366" s="2567"/>
      <c r="CM366" s="2567"/>
      <c r="CN366" s="2567"/>
      <c r="CO366" s="2567"/>
      <c r="CP366" s="2567"/>
      <c r="CQ366" s="2567"/>
      <c r="CR366" s="2567"/>
      <c r="CS366" s="2567"/>
      <c r="CT366" s="2567"/>
      <c r="CU366" s="2567"/>
      <c r="CV366" s="2567"/>
      <c r="CW366" s="2567"/>
      <c r="CX366" s="2567"/>
      <c r="CY366" s="2567"/>
      <c r="CZ366" s="2567"/>
      <c r="DA366" s="2567"/>
      <c r="DB366" s="2567"/>
      <c r="DC366" s="2567"/>
      <c r="DD366" s="2567"/>
      <c r="DE366" s="2567"/>
    </row>
    <row r="367" spans="1:109" ht="6.75" customHeight="1">
      <c r="A367" s="2564"/>
      <c r="B367" s="2564"/>
      <c r="C367" s="2564"/>
      <c r="D367" s="2564"/>
      <c r="E367" s="2564"/>
      <c r="F367" s="2564"/>
      <c r="G367" s="2564"/>
      <c r="H367" s="2564"/>
      <c r="I367" s="2564"/>
      <c r="J367" s="2564"/>
      <c r="K367" s="2564"/>
      <c r="L367" s="2564"/>
      <c r="M367" s="2564"/>
      <c r="N367" s="2564"/>
      <c r="O367" s="2564"/>
      <c r="P367" s="2564"/>
      <c r="Q367" s="2564"/>
      <c r="R367" s="2564"/>
      <c r="S367" s="2580"/>
      <c r="T367" s="2564"/>
      <c r="U367" s="2564"/>
      <c r="V367" s="2564"/>
      <c r="W367" s="2565"/>
      <c r="X367" s="2565"/>
      <c r="Y367" s="2565"/>
      <c r="Z367" s="2565"/>
      <c r="AA367" s="2565"/>
      <c r="AB367" s="2565"/>
      <c r="AC367" s="2565"/>
      <c r="AD367" s="2565"/>
      <c r="AE367" s="2565"/>
      <c r="AF367" s="2565"/>
      <c r="AG367" s="2564"/>
      <c r="AH367" s="2564"/>
      <c r="AI367" s="2564"/>
      <c r="AJ367" s="2564"/>
      <c r="AK367" s="2570"/>
      <c r="AL367" s="2566"/>
      <c r="AM367" s="2564"/>
      <c r="AN367" s="2565"/>
      <c r="AO367" s="2565"/>
      <c r="AP367" s="2565"/>
      <c r="AQ367" s="2565"/>
      <c r="AR367" s="2565"/>
      <c r="AS367" s="2565"/>
      <c r="AT367" s="2565"/>
      <c r="AU367" s="2565"/>
      <c r="AV367" s="2567"/>
      <c r="AW367" s="2567"/>
      <c r="AX367" s="2567"/>
      <c r="AY367" s="2564"/>
      <c r="AZ367" s="2564"/>
      <c r="BA367" s="2564"/>
      <c r="BB367" s="2564"/>
      <c r="BC367" s="2564"/>
      <c r="BD367" s="3103" t="s">
        <v>8384</v>
      </c>
      <c r="BE367" s="3103"/>
      <c r="BF367" s="3103"/>
      <c r="BG367" s="3103"/>
      <c r="BH367" s="3103"/>
      <c r="BI367" s="3103"/>
      <c r="BJ367" s="3103"/>
      <c r="BK367" s="3103"/>
      <c r="BL367" s="3103"/>
      <c r="BM367" s="3103"/>
      <c r="BN367" s="3103"/>
      <c r="BO367" s="3103"/>
      <c r="BP367" s="3103"/>
      <c r="BQ367" s="3103"/>
      <c r="BR367" s="3103"/>
      <c r="BS367" s="3103"/>
      <c r="BT367" s="3103"/>
      <c r="BU367" s="3103"/>
      <c r="BV367" s="3103"/>
      <c r="BW367" s="3103"/>
      <c r="BX367" s="3103"/>
      <c r="BY367" s="3103"/>
      <c r="BZ367" s="3103"/>
      <c r="CA367" s="3103"/>
      <c r="CB367" s="3103"/>
      <c r="CC367" s="3103"/>
      <c r="CD367" s="3103"/>
      <c r="CE367" s="3103"/>
      <c r="CF367" s="3103"/>
      <c r="CG367" s="3103"/>
      <c r="CH367" s="3103"/>
      <c r="CI367" s="3103"/>
      <c r="CJ367" s="3103"/>
      <c r="CK367" s="3103"/>
      <c r="CL367" s="3103"/>
      <c r="CM367" s="3103"/>
      <c r="CN367" s="3103"/>
      <c r="CO367" s="3103"/>
      <c r="CP367" s="3103"/>
      <c r="CQ367" s="3103"/>
      <c r="CR367" s="3103"/>
      <c r="CS367" s="3103"/>
      <c r="CT367" s="3103"/>
      <c r="CU367" s="3103"/>
      <c r="CV367" s="3103"/>
      <c r="CW367" s="3103"/>
      <c r="CX367" s="3103"/>
      <c r="CY367" s="3103"/>
      <c r="CZ367" s="3103"/>
      <c r="DA367" s="3103"/>
      <c r="DB367" s="3103"/>
      <c r="DC367" s="2567"/>
      <c r="DD367" s="2567"/>
      <c r="DE367" s="2567"/>
    </row>
    <row r="368" spans="1:109" ht="6.75" customHeight="1">
      <c r="A368" s="2564"/>
      <c r="B368" s="2564"/>
      <c r="C368" s="2564"/>
      <c r="D368" s="2564"/>
      <c r="E368" s="2564"/>
      <c r="F368" s="2564"/>
      <c r="G368" s="2564"/>
      <c r="H368" s="2564"/>
      <c r="I368" s="2564"/>
      <c r="J368" s="2564"/>
      <c r="K368" s="2564"/>
      <c r="L368" s="2564"/>
      <c r="M368" s="2564"/>
      <c r="N368" s="2564"/>
      <c r="O368" s="2564"/>
      <c r="P368" s="2564"/>
      <c r="Q368" s="2564"/>
      <c r="R368" s="2564"/>
      <c r="S368" s="2580"/>
      <c r="T368" s="2564"/>
      <c r="U368" s="2564"/>
      <c r="V368" s="2564"/>
      <c r="W368" s="2565"/>
      <c r="X368" s="2565"/>
      <c r="Y368" s="2565"/>
      <c r="Z368" s="2565"/>
      <c r="AA368" s="2565"/>
      <c r="AB368" s="2565"/>
      <c r="AC368" s="2565"/>
      <c r="AD368" s="2565"/>
      <c r="AE368" s="2565"/>
      <c r="AF368" s="2565"/>
      <c r="AG368" s="2564"/>
      <c r="AH368" s="2564"/>
      <c r="AI368" s="2564"/>
      <c r="AJ368" s="2564"/>
      <c r="AK368" s="2570"/>
      <c r="AL368" s="2566"/>
      <c r="AM368" s="2564"/>
      <c r="AN368" s="2565"/>
      <c r="AO368" s="2565"/>
      <c r="AP368" s="2565"/>
      <c r="AQ368" s="2565"/>
      <c r="AR368" s="2565"/>
      <c r="AS368" s="2565"/>
      <c r="AT368" s="2565"/>
      <c r="AU368" s="2565"/>
      <c r="AV368" s="2567"/>
      <c r="AW368" s="2567"/>
      <c r="AX368" s="2567"/>
      <c r="AY368" s="2564"/>
      <c r="AZ368" s="2564"/>
      <c r="BA368" s="2564"/>
      <c r="BB368" s="2564"/>
      <c r="BC368" s="2564"/>
      <c r="BD368" s="3103"/>
      <c r="BE368" s="3103"/>
      <c r="BF368" s="3103"/>
      <c r="BG368" s="3103"/>
      <c r="BH368" s="3103"/>
      <c r="BI368" s="3103"/>
      <c r="BJ368" s="3103"/>
      <c r="BK368" s="3103"/>
      <c r="BL368" s="3103"/>
      <c r="BM368" s="3103"/>
      <c r="BN368" s="3103"/>
      <c r="BO368" s="3103"/>
      <c r="BP368" s="3103"/>
      <c r="BQ368" s="3103"/>
      <c r="BR368" s="3103"/>
      <c r="BS368" s="3103"/>
      <c r="BT368" s="3103"/>
      <c r="BU368" s="3103"/>
      <c r="BV368" s="3103"/>
      <c r="BW368" s="3103"/>
      <c r="BX368" s="3103"/>
      <c r="BY368" s="3103"/>
      <c r="BZ368" s="3103"/>
      <c r="CA368" s="3103"/>
      <c r="CB368" s="3103"/>
      <c r="CC368" s="3103"/>
      <c r="CD368" s="3103"/>
      <c r="CE368" s="3103"/>
      <c r="CF368" s="3103"/>
      <c r="CG368" s="3103"/>
      <c r="CH368" s="3103"/>
      <c r="CI368" s="3103"/>
      <c r="CJ368" s="3103"/>
      <c r="CK368" s="3103"/>
      <c r="CL368" s="3103"/>
      <c r="CM368" s="3103"/>
      <c r="CN368" s="3103"/>
      <c r="CO368" s="3103"/>
      <c r="CP368" s="3103"/>
      <c r="CQ368" s="3103"/>
      <c r="CR368" s="3103"/>
      <c r="CS368" s="3103"/>
      <c r="CT368" s="3103"/>
      <c r="CU368" s="3103"/>
      <c r="CV368" s="3103"/>
      <c r="CW368" s="3103"/>
      <c r="CX368" s="3103"/>
      <c r="CY368" s="3103"/>
      <c r="CZ368" s="3103"/>
      <c r="DA368" s="3103"/>
      <c r="DB368" s="3103"/>
      <c r="DC368" s="2567"/>
      <c r="DD368" s="2567"/>
      <c r="DE368" s="2567"/>
    </row>
    <row r="369" spans="1:109" ht="6.75" customHeight="1">
      <c r="A369" s="2564"/>
      <c r="B369" s="2564"/>
      <c r="C369" s="2564"/>
      <c r="D369" s="2564"/>
      <c r="E369" s="2564"/>
      <c r="F369" s="2564"/>
      <c r="G369" s="2564"/>
      <c r="H369" s="2564"/>
      <c r="I369" s="2564"/>
      <c r="J369" s="2564"/>
      <c r="K369" s="2564"/>
      <c r="L369" s="2564"/>
      <c r="M369" s="2564"/>
      <c r="N369" s="2564"/>
      <c r="O369" s="2564"/>
      <c r="P369" s="2564"/>
      <c r="Q369" s="2564"/>
      <c r="R369" s="2564"/>
      <c r="S369" s="2564"/>
      <c r="T369" s="2564"/>
      <c r="U369" s="2564"/>
      <c r="V369" s="2564"/>
      <c r="W369" s="2564"/>
      <c r="X369" s="2564"/>
      <c r="Y369" s="2564"/>
      <c r="Z369" s="2564"/>
      <c r="AA369" s="2564"/>
      <c r="AB369" s="2564"/>
      <c r="AC369" s="2564"/>
      <c r="AD369" s="2564"/>
      <c r="AE369" s="2564"/>
      <c r="AF369" s="2564"/>
      <c r="AG369" s="2564"/>
      <c r="AH369" s="2564"/>
      <c r="AI369" s="2564"/>
      <c r="AJ369" s="2564"/>
      <c r="AK369" s="2570"/>
      <c r="AL369" s="2566"/>
      <c r="AM369" s="2564"/>
      <c r="AN369" s="2564"/>
      <c r="AO369" s="2564"/>
      <c r="AP369" s="2564"/>
      <c r="AQ369" s="2564"/>
      <c r="AR369" s="2564"/>
      <c r="AS369" s="2564"/>
      <c r="AT369" s="2564"/>
      <c r="AU369" s="2564"/>
      <c r="AV369" s="2564"/>
      <c r="AW369" s="2564"/>
      <c r="AX369" s="2564"/>
      <c r="AY369" s="2564"/>
      <c r="AZ369" s="2564"/>
      <c r="BA369" s="2564"/>
      <c r="BB369" s="2564"/>
      <c r="BC369" s="2564"/>
      <c r="BD369" s="2564"/>
      <c r="BE369" s="2564"/>
      <c r="BF369" s="2564"/>
      <c r="BG369" s="2564"/>
      <c r="BH369" s="2564"/>
      <c r="BI369" s="2564"/>
      <c r="BJ369" s="2564"/>
      <c r="BK369" s="2564"/>
      <c r="BL369" s="2564"/>
      <c r="BM369" s="2564"/>
      <c r="BN369" s="2564"/>
      <c r="BO369" s="2564"/>
      <c r="BP369" s="2564"/>
      <c r="BQ369" s="2564"/>
      <c r="BR369" s="2564"/>
      <c r="BS369" s="2564"/>
      <c r="BT369" s="2564"/>
      <c r="BU369" s="2564"/>
      <c r="BV369" s="2564"/>
      <c r="BW369" s="2564"/>
      <c r="BX369" s="2564"/>
      <c r="BY369" s="2564"/>
      <c r="BZ369" s="2564"/>
      <c r="CA369" s="2564"/>
      <c r="CB369" s="2564"/>
      <c r="CC369" s="2564"/>
      <c r="CD369" s="2564"/>
      <c r="CE369" s="2564"/>
      <c r="CF369" s="2564"/>
      <c r="CG369" s="2564"/>
      <c r="CH369" s="2564"/>
      <c r="CI369" s="2564"/>
      <c r="CJ369" s="2564"/>
      <c r="CK369" s="2564"/>
      <c r="CL369" s="2564"/>
      <c r="CM369" s="2564"/>
      <c r="CN369" s="2564"/>
      <c r="CO369" s="2564"/>
      <c r="CP369" s="2564"/>
      <c r="CQ369" s="2564"/>
      <c r="CR369" s="2564"/>
      <c r="CS369" s="2564"/>
      <c r="CT369" s="2564"/>
      <c r="CU369" s="2564"/>
      <c r="CV369" s="2564"/>
      <c r="CW369" s="2564"/>
      <c r="CX369" s="2564"/>
      <c r="CY369" s="2564"/>
      <c r="CZ369" s="2564"/>
      <c r="DA369" s="2564"/>
      <c r="DB369" s="2564"/>
      <c r="DC369" s="2564"/>
      <c r="DD369" s="2564"/>
      <c r="DE369" s="2564"/>
    </row>
    <row r="370" spans="1:109" ht="6.75" customHeight="1">
      <c r="A370" s="2564"/>
      <c r="B370" s="2564"/>
      <c r="C370" s="2564"/>
      <c r="D370" s="2564"/>
      <c r="E370" s="2564"/>
      <c r="F370" s="2564"/>
      <c r="G370" s="2564"/>
      <c r="H370" s="2564"/>
      <c r="I370" s="2564"/>
      <c r="J370" s="2564"/>
      <c r="K370" s="2564"/>
      <c r="L370" s="2564"/>
      <c r="M370" s="2564"/>
      <c r="N370" s="2564"/>
      <c r="O370" s="2564"/>
      <c r="P370" s="2564"/>
      <c r="Q370" s="2564"/>
      <c r="R370" s="2564"/>
      <c r="S370" s="2564"/>
      <c r="T370" s="2564"/>
      <c r="U370" s="2564"/>
      <c r="V370" s="2564"/>
      <c r="W370" s="2564"/>
      <c r="X370" s="2564"/>
      <c r="Y370" s="2564"/>
      <c r="Z370" s="2564"/>
      <c r="AA370" s="2564"/>
      <c r="AB370" s="2564"/>
      <c r="AC370" s="2564"/>
      <c r="AD370" s="2564"/>
      <c r="AE370" s="2564"/>
      <c r="AF370" s="2564"/>
      <c r="AG370" s="2564"/>
      <c r="AH370" s="2564"/>
      <c r="AI370" s="2564"/>
      <c r="AJ370" s="2564"/>
      <c r="AK370" s="2621"/>
      <c r="AL370" s="2622"/>
      <c r="AM370" s="2564"/>
      <c r="AN370" s="3114" t="s">
        <v>168</v>
      </c>
      <c r="AO370" s="3114"/>
      <c r="AP370" s="3114"/>
      <c r="AQ370" s="3114"/>
      <c r="AR370" s="3114"/>
      <c r="AS370" s="3114"/>
      <c r="AT370" s="3114"/>
      <c r="AU370" s="3114"/>
      <c r="AV370" s="3114"/>
      <c r="AW370" s="3114"/>
      <c r="AX370" s="3114"/>
      <c r="AY370" s="3103"/>
      <c r="AZ370" s="3103"/>
      <c r="BA370" s="2622"/>
      <c r="BB370" s="2622"/>
      <c r="BC370" s="2564"/>
      <c r="BD370" s="3103" t="s">
        <v>4218</v>
      </c>
      <c r="BE370" s="3103"/>
      <c r="BF370" s="3103"/>
      <c r="BG370" s="3103"/>
      <c r="BH370" s="3103"/>
      <c r="BI370" s="3103"/>
      <c r="BJ370" s="3103"/>
      <c r="BK370" s="3103"/>
      <c r="BL370" s="3103"/>
      <c r="BM370" s="3103"/>
      <c r="BN370" s="3103"/>
      <c r="BO370" s="3103"/>
      <c r="BP370" s="3103"/>
      <c r="BQ370" s="3103"/>
      <c r="BR370" s="3103"/>
      <c r="BS370" s="3103"/>
      <c r="BT370" s="3103"/>
      <c r="BU370" s="3103"/>
      <c r="BV370" s="3103"/>
      <c r="BW370" s="3103"/>
      <c r="BX370" s="3103"/>
      <c r="BY370" s="3103"/>
      <c r="BZ370" s="3103"/>
      <c r="CA370" s="3103"/>
      <c r="CB370" s="3103"/>
      <c r="CC370" s="3103"/>
      <c r="CD370" s="3103"/>
      <c r="CE370" s="3103"/>
      <c r="CF370" s="3103"/>
      <c r="CG370" s="3103"/>
      <c r="CH370" s="3103"/>
      <c r="CI370" s="3103"/>
      <c r="CJ370" s="3103"/>
      <c r="CK370" s="3103"/>
      <c r="CL370" s="3103"/>
      <c r="CM370" s="3103"/>
      <c r="CN370" s="3103"/>
      <c r="CO370" s="3103"/>
      <c r="CP370" s="3103"/>
      <c r="CQ370" s="3103"/>
      <c r="CR370" s="3103"/>
      <c r="CS370" s="3103"/>
      <c r="CT370" s="3103"/>
      <c r="CU370" s="3103"/>
      <c r="CV370" s="3103"/>
      <c r="CW370" s="3103"/>
      <c r="CX370" s="3103"/>
      <c r="CY370" s="3103"/>
      <c r="CZ370" s="3103"/>
      <c r="DA370" s="3103"/>
      <c r="DB370" s="3103"/>
      <c r="DC370" s="2567"/>
      <c r="DD370" s="2567"/>
      <c r="DE370" s="2567"/>
    </row>
    <row r="371" spans="1:109" ht="6.75" customHeight="1">
      <c r="A371" s="2564"/>
      <c r="B371" s="2564"/>
      <c r="C371" s="2564"/>
      <c r="D371" s="2564"/>
      <c r="E371" s="2564"/>
      <c r="F371" s="2564"/>
      <c r="G371" s="2564"/>
      <c r="H371" s="2564"/>
      <c r="I371" s="2564"/>
      <c r="J371" s="2564"/>
      <c r="K371" s="2564"/>
      <c r="L371" s="2564"/>
      <c r="M371" s="2564"/>
      <c r="N371" s="2564"/>
      <c r="O371" s="2564"/>
      <c r="P371" s="2564"/>
      <c r="Q371" s="2564"/>
      <c r="R371" s="2564"/>
      <c r="S371" s="2564"/>
      <c r="T371" s="2564"/>
      <c r="U371" s="2564"/>
      <c r="V371" s="2564"/>
      <c r="W371" s="2564"/>
      <c r="X371" s="2564"/>
      <c r="Y371" s="2564"/>
      <c r="Z371" s="2564"/>
      <c r="AA371" s="2564"/>
      <c r="AB371" s="2564"/>
      <c r="AC371" s="2564"/>
      <c r="AD371" s="2564"/>
      <c r="AE371" s="2564"/>
      <c r="AF371" s="2564"/>
      <c r="AG371" s="2564"/>
      <c r="AH371" s="2564"/>
      <c r="AI371" s="2564"/>
      <c r="AJ371" s="2564"/>
      <c r="AK371" s="2571"/>
      <c r="AL371" s="2566"/>
      <c r="AM371" s="2564"/>
      <c r="AN371" s="3114"/>
      <c r="AO371" s="3114"/>
      <c r="AP371" s="3114"/>
      <c r="AQ371" s="3114"/>
      <c r="AR371" s="3114"/>
      <c r="AS371" s="3114"/>
      <c r="AT371" s="3114"/>
      <c r="AU371" s="3114"/>
      <c r="AV371" s="3114"/>
      <c r="AW371" s="3114"/>
      <c r="AX371" s="3114"/>
      <c r="AY371" s="3103"/>
      <c r="AZ371" s="3103"/>
      <c r="BA371" s="2564"/>
      <c r="BB371" s="2564"/>
      <c r="BC371" s="2564"/>
      <c r="BD371" s="3103"/>
      <c r="BE371" s="3103"/>
      <c r="BF371" s="3103"/>
      <c r="BG371" s="3103"/>
      <c r="BH371" s="3103"/>
      <c r="BI371" s="3103"/>
      <c r="BJ371" s="3103"/>
      <c r="BK371" s="3103"/>
      <c r="BL371" s="3103"/>
      <c r="BM371" s="3103"/>
      <c r="BN371" s="3103"/>
      <c r="BO371" s="3103"/>
      <c r="BP371" s="3103"/>
      <c r="BQ371" s="3103"/>
      <c r="BR371" s="3103"/>
      <c r="BS371" s="3103"/>
      <c r="BT371" s="3103"/>
      <c r="BU371" s="3103"/>
      <c r="BV371" s="3103"/>
      <c r="BW371" s="3103"/>
      <c r="BX371" s="3103"/>
      <c r="BY371" s="3103"/>
      <c r="BZ371" s="3103"/>
      <c r="CA371" s="3103"/>
      <c r="CB371" s="3103"/>
      <c r="CC371" s="3103"/>
      <c r="CD371" s="3103"/>
      <c r="CE371" s="3103"/>
      <c r="CF371" s="3103"/>
      <c r="CG371" s="3103"/>
      <c r="CH371" s="3103"/>
      <c r="CI371" s="3103"/>
      <c r="CJ371" s="3103"/>
      <c r="CK371" s="3103"/>
      <c r="CL371" s="3103"/>
      <c r="CM371" s="3103"/>
      <c r="CN371" s="3103"/>
      <c r="CO371" s="3103"/>
      <c r="CP371" s="3103"/>
      <c r="CQ371" s="3103"/>
      <c r="CR371" s="3103"/>
      <c r="CS371" s="3103"/>
      <c r="CT371" s="3103"/>
      <c r="CU371" s="3103"/>
      <c r="CV371" s="3103"/>
      <c r="CW371" s="3103"/>
      <c r="CX371" s="3103"/>
      <c r="CY371" s="3103"/>
      <c r="CZ371" s="3103"/>
      <c r="DA371" s="3103"/>
      <c r="DB371" s="3103"/>
      <c r="DC371" s="2567"/>
      <c r="DD371" s="2567"/>
      <c r="DE371" s="2567"/>
    </row>
    <row r="372" spans="1:109" ht="6.75" customHeight="1">
      <c r="A372" s="2564"/>
      <c r="B372" s="2564"/>
      <c r="C372" s="2564"/>
      <c r="D372" s="2564"/>
      <c r="E372" s="2564"/>
      <c r="F372" s="2564"/>
      <c r="G372" s="2564"/>
      <c r="H372" s="2564"/>
      <c r="I372" s="2564"/>
      <c r="J372" s="2564"/>
      <c r="K372" s="2564"/>
      <c r="L372" s="2564"/>
      <c r="M372" s="2564"/>
      <c r="N372" s="2564"/>
      <c r="O372" s="2564"/>
      <c r="P372" s="2564"/>
      <c r="Q372" s="2564"/>
      <c r="R372" s="2564"/>
      <c r="S372" s="2564"/>
      <c r="T372" s="2564"/>
      <c r="U372" s="2564"/>
      <c r="V372" s="2564"/>
      <c r="W372" s="2564"/>
      <c r="X372" s="2564"/>
      <c r="Y372" s="2564"/>
      <c r="Z372" s="2564"/>
      <c r="AA372" s="2564"/>
      <c r="AB372" s="2564"/>
      <c r="AC372" s="2564"/>
      <c r="AD372" s="2564"/>
      <c r="AE372" s="2564"/>
      <c r="AF372" s="2564"/>
      <c r="AG372" s="2564"/>
      <c r="AH372" s="2564"/>
      <c r="AI372" s="2564"/>
      <c r="AJ372" s="2564"/>
      <c r="AK372" s="2570"/>
      <c r="AL372" s="2566"/>
      <c r="AM372" s="2564"/>
      <c r="AN372" s="2564"/>
      <c r="AO372" s="2564"/>
      <c r="AP372" s="2564"/>
      <c r="AQ372" s="2564"/>
      <c r="AR372" s="2564"/>
      <c r="AS372" s="2564"/>
      <c r="AT372" s="2564"/>
      <c r="AU372" s="2564"/>
      <c r="AV372" s="2564"/>
      <c r="AW372" s="2564"/>
      <c r="AX372" s="2564"/>
      <c r="AY372" s="2564"/>
      <c r="AZ372" s="2564"/>
      <c r="BA372" s="2564"/>
      <c r="BB372" s="2564"/>
      <c r="BC372" s="2564"/>
      <c r="BD372" s="2564"/>
      <c r="BE372" s="2564"/>
      <c r="BF372" s="2564"/>
      <c r="BG372" s="2564"/>
      <c r="BH372" s="2564"/>
      <c r="BI372" s="2564"/>
      <c r="BJ372" s="2564"/>
      <c r="BK372" s="2564"/>
      <c r="BL372" s="2564"/>
      <c r="BM372" s="2564"/>
      <c r="BN372" s="2564"/>
      <c r="BO372" s="2564"/>
      <c r="BP372" s="2564"/>
      <c r="BQ372" s="2564"/>
      <c r="BR372" s="2564"/>
      <c r="BS372" s="2564"/>
      <c r="BT372" s="2564"/>
      <c r="BU372" s="2564"/>
      <c r="BV372" s="2564"/>
      <c r="BW372" s="2564"/>
      <c r="BX372" s="2564"/>
      <c r="BY372" s="2564"/>
      <c r="BZ372" s="2564"/>
      <c r="CA372" s="2564"/>
      <c r="CB372" s="2564"/>
      <c r="CC372" s="2564"/>
      <c r="CD372" s="2564"/>
      <c r="CE372" s="2564"/>
      <c r="CF372" s="2564"/>
      <c r="CG372" s="2564"/>
      <c r="CH372" s="2564"/>
      <c r="CI372" s="2564"/>
      <c r="CJ372" s="2564"/>
      <c r="CK372" s="2564"/>
      <c r="CL372" s="2564"/>
      <c r="CM372" s="2564"/>
      <c r="CN372" s="2564"/>
      <c r="CO372" s="2564"/>
      <c r="CP372" s="2564"/>
      <c r="CQ372" s="2564"/>
      <c r="CR372" s="2564"/>
      <c r="CS372" s="2564"/>
      <c r="CT372" s="2564"/>
      <c r="CU372" s="2564"/>
      <c r="CV372" s="2564"/>
      <c r="CW372" s="2564"/>
      <c r="CX372" s="2564"/>
      <c r="CY372" s="2564"/>
      <c r="CZ372" s="2564"/>
      <c r="DA372" s="2564"/>
      <c r="DB372" s="2564"/>
      <c r="DC372" s="2564"/>
      <c r="DD372" s="2564"/>
      <c r="DE372" s="2564"/>
    </row>
    <row r="373" spans="1:109" ht="6.75" customHeight="1">
      <c r="A373" s="2564"/>
      <c r="B373" s="2564"/>
      <c r="C373" s="2564"/>
      <c r="D373" s="2564"/>
      <c r="E373" s="2564"/>
      <c r="F373" s="2564"/>
      <c r="G373" s="2564"/>
      <c r="H373" s="2564"/>
      <c r="I373" s="2564"/>
      <c r="J373" s="2564"/>
      <c r="K373" s="2564"/>
      <c r="L373" s="2564"/>
      <c r="M373" s="2564"/>
      <c r="N373" s="2564"/>
      <c r="O373" s="2564"/>
      <c r="P373" s="2564"/>
      <c r="Q373" s="2564"/>
      <c r="R373" s="2564"/>
      <c r="S373" s="2564"/>
      <c r="T373" s="2564"/>
      <c r="U373" s="2564"/>
      <c r="V373" s="2564"/>
      <c r="W373" s="2564"/>
      <c r="X373" s="2564"/>
      <c r="Y373" s="2564"/>
      <c r="Z373" s="2564"/>
      <c r="AA373" s="2564"/>
      <c r="AB373" s="2564"/>
      <c r="AC373" s="2564"/>
      <c r="AD373" s="2564"/>
      <c r="AE373" s="2564"/>
      <c r="AF373" s="2564"/>
      <c r="AG373" s="2564"/>
      <c r="AH373" s="2564"/>
      <c r="AI373" s="2564"/>
      <c r="AJ373" s="2564"/>
      <c r="AK373" s="2621"/>
      <c r="AL373" s="2622"/>
      <c r="AM373" s="2564"/>
      <c r="AN373" s="3122" t="s">
        <v>135</v>
      </c>
      <c r="AO373" s="3122"/>
      <c r="AP373" s="3122"/>
      <c r="AQ373" s="3122"/>
      <c r="AR373" s="3122"/>
      <c r="AS373" s="3122"/>
      <c r="AT373" s="3122"/>
      <c r="AU373" s="3122"/>
      <c r="AV373" s="3122"/>
      <c r="AW373" s="3122"/>
      <c r="AX373" s="3122"/>
      <c r="AY373" s="3122"/>
      <c r="AZ373" s="3122"/>
      <c r="BA373" s="2622"/>
      <c r="BB373" s="2622"/>
      <c r="BC373" s="2564"/>
      <c r="BD373" s="3103" t="s">
        <v>167</v>
      </c>
      <c r="BE373" s="3103"/>
      <c r="BF373" s="3103"/>
      <c r="BG373" s="3103"/>
      <c r="BH373" s="3103"/>
      <c r="BI373" s="3103"/>
      <c r="BJ373" s="3103"/>
      <c r="BK373" s="3103"/>
      <c r="BL373" s="3103"/>
      <c r="BM373" s="3103"/>
      <c r="BN373" s="3103"/>
      <c r="BO373" s="3103"/>
      <c r="BP373" s="3103"/>
      <c r="BQ373" s="3103"/>
      <c r="BR373" s="3103"/>
      <c r="BS373" s="3103"/>
      <c r="BT373" s="3103"/>
      <c r="BU373" s="3103"/>
      <c r="BV373" s="3103"/>
      <c r="BW373" s="3103"/>
      <c r="BX373" s="3103"/>
      <c r="BY373" s="3103"/>
      <c r="BZ373" s="3103"/>
      <c r="CA373" s="3103"/>
      <c r="CB373" s="3103"/>
      <c r="CC373" s="3103"/>
      <c r="CD373" s="3103"/>
      <c r="CE373" s="3103"/>
      <c r="CF373" s="3103"/>
      <c r="CG373" s="3103"/>
      <c r="CH373" s="3103"/>
      <c r="CI373" s="3103"/>
      <c r="CJ373" s="3103"/>
      <c r="CK373" s="3103"/>
      <c r="CL373" s="3103"/>
      <c r="CM373" s="3103"/>
      <c r="CN373" s="3103"/>
      <c r="CO373" s="3103"/>
      <c r="CP373" s="3103"/>
      <c r="CQ373" s="3103"/>
      <c r="CR373" s="3103"/>
      <c r="CS373" s="3103"/>
      <c r="CT373" s="3103"/>
      <c r="CU373" s="3103"/>
      <c r="CV373" s="3103"/>
      <c r="CW373" s="3103"/>
      <c r="CX373" s="3103"/>
      <c r="CY373" s="3103"/>
      <c r="CZ373" s="3103"/>
      <c r="DA373" s="3103"/>
      <c r="DB373" s="3103"/>
      <c r="DC373" s="2567"/>
      <c r="DD373" s="2567"/>
      <c r="DE373" s="2567"/>
    </row>
    <row r="374" spans="1:109" ht="6.75" customHeight="1">
      <c r="A374" s="2564"/>
      <c r="B374" s="2564"/>
      <c r="C374" s="2564"/>
      <c r="D374" s="2564"/>
      <c r="E374" s="2564"/>
      <c r="F374" s="2564"/>
      <c r="G374" s="2564"/>
      <c r="H374" s="2564"/>
      <c r="I374" s="2564"/>
      <c r="J374" s="2564"/>
      <c r="K374" s="2564"/>
      <c r="L374" s="2564"/>
      <c r="M374" s="2564"/>
      <c r="N374" s="2564"/>
      <c r="O374" s="2564"/>
      <c r="P374" s="2564"/>
      <c r="Q374" s="2564"/>
      <c r="R374" s="2564"/>
      <c r="S374" s="2564"/>
      <c r="T374" s="2564"/>
      <c r="U374" s="2564"/>
      <c r="V374" s="2564"/>
      <c r="W374" s="2564"/>
      <c r="X374" s="2564"/>
      <c r="Y374" s="2564"/>
      <c r="Z374" s="2564"/>
      <c r="AA374" s="2564"/>
      <c r="AB374" s="2564"/>
      <c r="AC374" s="2564"/>
      <c r="AD374" s="2564"/>
      <c r="AE374" s="2564"/>
      <c r="AF374" s="2564"/>
      <c r="AG374" s="2564"/>
      <c r="AH374" s="2564"/>
      <c r="AI374" s="2564"/>
      <c r="AJ374" s="2564"/>
      <c r="AK374" s="2564"/>
      <c r="AL374" s="2564"/>
      <c r="AM374" s="2564"/>
      <c r="AN374" s="3122"/>
      <c r="AO374" s="3122"/>
      <c r="AP374" s="3122"/>
      <c r="AQ374" s="3122"/>
      <c r="AR374" s="3122"/>
      <c r="AS374" s="3122"/>
      <c r="AT374" s="3122"/>
      <c r="AU374" s="3122"/>
      <c r="AV374" s="3122"/>
      <c r="AW374" s="3122"/>
      <c r="AX374" s="3122"/>
      <c r="AY374" s="3122"/>
      <c r="AZ374" s="3122"/>
      <c r="BA374" s="2566"/>
      <c r="BB374" s="2566"/>
      <c r="BC374" s="2564"/>
      <c r="BD374" s="3103"/>
      <c r="BE374" s="3103"/>
      <c r="BF374" s="3103"/>
      <c r="BG374" s="3103"/>
      <c r="BH374" s="3103"/>
      <c r="BI374" s="3103"/>
      <c r="BJ374" s="3103"/>
      <c r="BK374" s="3103"/>
      <c r="BL374" s="3103"/>
      <c r="BM374" s="3103"/>
      <c r="BN374" s="3103"/>
      <c r="BO374" s="3103"/>
      <c r="BP374" s="3103"/>
      <c r="BQ374" s="3103"/>
      <c r="BR374" s="3103"/>
      <c r="BS374" s="3103"/>
      <c r="BT374" s="3103"/>
      <c r="BU374" s="3103"/>
      <c r="BV374" s="3103"/>
      <c r="BW374" s="3103"/>
      <c r="BX374" s="3103"/>
      <c r="BY374" s="3103"/>
      <c r="BZ374" s="3103"/>
      <c r="CA374" s="3103"/>
      <c r="CB374" s="3103"/>
      <c r="CC374" s="3103"/>
      <c r="CD374" s="3103"/>
      <c r="CE374" s="3103"/>
      <c r="CF374" s="3103"/>
      <c r="CG374" s="3103"/>
      <c r="CH374" s="3103"/>
      <c r="CI374" s="3103"/>
      <c r="CJ374" s="3103"/>
      <c r="CK374" s="3103"/>
      <c r="CL374" s="3103"/>
      <c r="CM374" s="3103"/>
      <c r="CN374" s="3103"/>
      <c r="CO374" s="3103"/>
      <c r="CP374" s="3103"/>
      <c r="CQ374" s="3103"/>
      <c r="CR374" s="3103"/>
      <c r="CS374" s="3103"/>
      <c r="CT374" s="3103"/>
      <c r="CU374" s="3103"/>
      <c r="CV374" s="3103"/>
      <c r="CW374" s="3103"/>
      <c r="CX374" s="3103"/>
      <c r="CY374" s="3103"/>
      <c r="CZ374" s="3103"/>
      <c r="DA374" s="3103"/>
      <c r="DB374" s="3103"/>
      <c r="DC374" s="2567"/>
      <c r="DD374" s="2567"/>
      <c r="DE374" s="2567"/>
    </row>
    <row r="375" spans="1:109" ht="6.75" customHeight="1">
      <c r="A375" s="2564"/>
      <c r="B375" s="2564"/>
      <c r="C375" s="2564"/>
      <c r="D375" s="2564"/>
      <c r="E375" s="2564"/>
      <c r="F375" s="2564"/>
      <c r="G375" s="2564"/>
      <c r="H375" s="2564"/>
      <c r="I375" s="2564"/>
      <c r="J375" s="2564"/>
      <c r="K375" s="2564"/>
      <c r="L375" s="2564"/>
      <c r="M375" s="2564"/>
      <c r="N375" s="2564"/>
      <c r="O375" s="2564"/>
      <c r="P375" s="2564"/>
      <c r="Q375" s="2564"/>
      <c r="R375" s="2564"/>
      <c r="S375" s="2564"/>
      <c r="T375" s="2564"/>
      <c r="U375" s="2564"/>
      <c r="V375" s="2564"/>
      <c r="W375" s="2564"/>
      <c r="X375" s="2564"/>
      <c r="Y375" s="2564"/>
      <c r="Z375" s="2564"/>
      <c r="AA375" s="2564"/>
      <c r="AB375" s="2564"/>
      <c r="AC375" s="2564"/>
      <c r="AD375" s="2564"/>
      <c r="AE375" s="2564"/>
      <c r="AF375" s="2564"/>
      <c r="AG375" s="2564"/>
      <c r="AH375" s="2564"/>
      <c r="AI375" s="2564"/>
      <c r="AJ375" s="2564"/>
      <c r="AK375" s="2564"/>
      <c r="AL375" s="2564"/>
      <c r="AM375" s="2564"/>
      <c r="AN375" s="2564"/>
      <c r="AO375" s="2564"/>
      <c r="AP375" s="2564"/>
      <c r="AQ375" s="2564"/>
      <c r="AR375" s="2564"/>
      <c r="AS375" s="2564"/>
      <c r="AT375" s="2564"/>
      <c r="AU375" s="2564"/>
      <c r="AV375" s="2564"/>
      <c r="AW375" s="2564"/>
      <c r="AX375" s="2564"/>
      <c r="AY375" s="2564"/>
      <c r="AZ375" s="2564"/>
      <c r="BA375" s="2564"/>
      <c r="BB375" s="2564"/>
      <c r="BC375" s="2564"/>
      <c r="BD375" s="2564"/>
      <c r="BE375" s="2564"/>
      <c r="BF375" s="2564"/>
      <c r="BG375" s="2564"/>
      <c r="BH375" s="2564"/>
      <c r="BI375" s="2564"/>
      <c r="BJ375" s="2564"/>
      <c r="BK375" s="2564"/>
      <c r="BL375" s="2564"/>
      <c r="BM375" s="2564"/>
      <c r="BN375" s="2564"/>
      <c r="BO375" s="2564"/>
      <c r="BP375" s="2564"/>
      <c r="BQ375" s="2564"/>
      <c r="BR375" s="2564"/>
      <c r="BS375" s="2564"/>
      <c r="BT375" s="2564"/>
      <c r="BU375" s="2564"/>
      <c r="BV375" s="2564"/>
      <c r="BW375" s="2564"/>
      <c r="BX375" s="2564"/>
      <c r="BY375" s="2564"/>
      <c r="BZ375" s="2564"/>
      <c r="CA375" s="2564"/>
      <c r="CB375" s="2564"/>
      <c r="CC375" s="2564"/>
      <c r="CD375" s="2564"/>
      <c r="CE375" s="2564"/>
      <c r="CF375" s="2564"/>
      <c r="CG375" s="2564"/>
      <c r="CH375" s="2564"/>
      <c r="CI375" s="2564"/>
      <c r="CJ375" s="2564"/>
      <c r="CK375" s="2564"/>
      <c r="CL375" s="2564"/>
      <c r="CM375" s="2564"/>
      <c r="CN375" s="2564"/>
      <c r="CO375" s="2564"/>
      <c r="CP375" s="2564"/>
      <c r="CQ375" s="2564"/>
      <c r="CR375" s="2564"/>
      <c r="CS375" s="2564"/>
      <c r="CT375" s="2564"/>
      <c r="CU375" s="2564"/>
      <c r="CV375" s="2564"/>
      <c r="CW375" s="2564"/>
      <c r="CX375" s="2564"/>
      <c r="CY375" s="2564"/>
      <c r="CZ375" s="2564"/>
      <c r="DA375" s="2564"/>
      <c r="DB375" s="2564"/>
      <c r="DC375" s="2564"/>
      <c r="DD375" s="2564"/>
      <c r="DE375" s="2564"/>
    </row>
    <row r="376" spans="1:109" ht="6.75" customHeight="1">
      <c r="A376" s="2564"/>
      <c r="B376" s="2564"/>
      <c r="C376" s="2564"/>
      <c r="D376" s="2564"/>
      <c r="E376" s="2564"/>
      <c r="F376" s="2564"/>
      <c r="G376" s="2564"/>
      <c r="H376" s="2564"/>
      <c r="I376" s="2564"/>
      <c r="J376" s="2564"/>
      <c r="K376" s="2564"/>
      <c r="L376" s="2564"/>
      <c r="M376" s="2564"/>
      <c r="N376" s="2564"/>
      <c r="O376" s="2564"/>
      <c r="P376" s="2564"/>
      <c r="Q376" s="2564"/>
      <c r="R376" s="2564"/>
      <c r="S376" s="2564"/>
      <c r="T376" s="2564"/>
      <c r="U376" s="2564"/>
      <c r="V376" s="2564"/>
      <c r="W376" s="2564"/>
      <c r="X376" s="2564"/>
      <c r="Y376" s="2564"/>
      <c r="Z376" s="2564"/>
      <c r="AA376" s="2564"/>
      <c r="AB376" s="2564"/>
      <c r="AC376" s="2564"/>
      <c r="AD376" s="2564"/>
      <c r="AE376" s="2564"/>
      <c r="AF376" s="2564"/>
      <c r="AG376" s="2564"/>
      <c r="AH376" s="2564"/>
      <c r="AI376" s="2564"/>
      <c r="AJ376" s="2564"/>
      <c r="AK376" s="2564"/>
      <c r="AL376" s="2564"/>
      <c r="AM376" s="2564"/>
      <c r="AN376" s="2564"/>
      <c r="AO376" s="2564"/>
      <c r="AP376" s="2564"/>
      <c r="AQ376" s="2564"/>
      <c r="AR376" s="2564"/>
      <c r="AS376" s="2564"/>
      <c r="AT376" s="2564"/>
      <c r="AU376" s="2564"/>
      <c r="AV376" s="2564"/>
      <c r="AW376" s="2564"/>
      <c r="AX376" s="2564"/>
      <c r="AY376" s="2564"/>
      <c r="AZ376" s="2564"/>
      <c r="BA376" s="2564"/>
      <c r="BB376" s="2564"/>
      <c r="BC376" s="2564"/>
      <c r="BD376" s="2564"/>
      <c r="BE376" s="2564"/>
      <c r="BF376" s="2564"/>
      <c r="BG376" s="2564"/>
      <c r="BH376" s="2564"/>
      <c r="BI376" s="2564"/>
      <c r="BJ376" s="2564"/>
      <c r="BK376" s="2564"/>
      <c r="BL376" s="2564"/>
      <c r="BM376" s="2564"/>
      <c r="BN376" s="2564"/>
      <c r="BO376" s="2564"/>
      <c r="BP376" s="2564"/>
      <c r="BQ376" s="2564"/>
      <c r="BR376" s="2564"/>
      <c r="BS376" s="2564"/>
      <c r="BT376" s="2564"/>
      <c r="BU376" s="2564"/>
      <c r="BV376" s="2564"/>
      <c r="BW376" s="2564"/>
      <c r="BX376" s="2564"/>
      <c r="BY376" s="2564"/>
      <c r="BZ376" s="2564"/>
      <c r="CA376" s="2564"/>
      <c r="CB376" s="2564"/>
      <c r="CC376" s="2564"/>
      <c r="CD376" s="2564"/>
      <c r="CE376" s="2564"/>
      <c r="CF376" s="2564"/>
      <c r="CG376" s="2564"/>
      <c r="CH376" s="2564"/>
      <c r="CI376" s="2564"/>
      <c r="CJ376" s="2564"/>
      <c r="CK376" s="2564"/>
      <c r="CL376" s="2564"/>
      <c r="CM376" s="2564"/>
      <c r="CN376" s="2564"/>
      <c r="CO376" s="2564"/>
      <c r="CP376" s="2564"/>
      <c r="CQ376" s="2564"/>
      <c r="CR376" s="2564"/>
      <c r="CS376" s="2564"/>
      <c r="CT376" s="2564"/>
      <c r="CU376" s="2564"/>
      <c r="CV376" s="2564"/>
      <c r="CW376" s="2564"/>
      <c r="CX376" s="2564"/>
      <c r="CY376" s="2564"/>
      <c r="CZ376" s="2564"/>
      <c r="DA376" s="2564"/>
      <c r="DB376" s="2564"/>
      <c r="DC376" s="2564"/>
      <c r="DD376" s="2564"/>
      <c r="DE376" s="2564"/>
    </row>
    <row r="377" spans="1:109" ht="6.75" customHeight="1">
      <c r="A377" s="2564"/>
      <c r="B377" s="2564"/>
      <c r="C377" s="2564"/>
      <c r="D377" s="2564"/>
      <c r="E377" s="2564"/>
      <c r="F377" s="2564"/>
      <c r="G377" s="2564"/>
      <c r="H377" s="2564"/>
      <c r="I377" s="2564"/>
      <c r="J377" s="2564"/>
      <c r="K377" s="2564"/>
      <c r="L377" s="2564"/>
      <c r="M377" s="2564"/>
      <c r="N377" s="2564"/>
      <c r="O377" s="2564"/>
      <c r="P377" s="2564"/>
      <c r="Q377" s="2564"/>
      <c r="R377" s="2564"/>
      <c r="S377" s="2564"/>
      <c r="T377" s="2564"/>
      <c r="U377" s="2564"/>
      <c r="V377" s="2564"/>
      <c r="W377" s="2564"/>
      <c r="X377" s="2564"/>
      <c r="Y377" s="2564"/>
      <c r="Z377" s="2564"/>
      <c r="AA377" s="2564"/>
      <c r="AB377" s="2564"/>
      <c r="AC377" s="2564"/>
      <c r="AD377" s="2564"/>
      <c r="AE377" s="2564"/>
      <c r="AF377" s="2564"/>
      <c r="AG377" s="2564"/>
      <c r="AH377" s="2564"/>
      <c r="AI377" s="2564"/>
      <c r="AJ377" s="3104" t="s">
        <v>166</v>
      </c>
      <c r="AK377" s="3104"/>
      <c r="AL377" s="3104"/>
      <c r="AM377" s="3104"/>
      <c r="AN377" s="3104"/>
      <c r="AO377" s="3104"/>
      <c r="AP377" s="3104"/>
      <c r="AQ377" s="3104"/>
      <c r="AR377" s="3104"/>
      <c r="AS377" s="3104"/>
      <c r="AT377" s="3104"/>
      <c r="AU377" s="3104"/>
      <c r="AV377" s="2564"/>
      <c r="AW377" s="2564"/>
      <c r="AX377" s="2564"/>
      <c r="AY377" s="2564"/>
      <c r="AZ377" s="2564"/>
      <c r="BA377" s="2564"/>
      <c r="BB377" s="2564"/>
      <c r="BC377" s="2564"/>
      <c r="BD377" s="2564"/>
      <c r="BE377" s="2564"/>
      <c r="BF377" s="2564"/>
      <c r="BG377" s="2564"/>
      <c r="BH377" s="2564"/>
      <c r="BI377" s="2564"/>
      <c r="BJ377" s="2564"/>
      <c r="BK377" s="2564"/>
      <c r="BL377" s="2564"/>
      <c r="BM377" s="2564"/>
      <c r="BN377" s="2564"/>
      <c r="BO377" s="2564"/>
      <c r="BP377" s="2564"/>
      <c r="BQ377" s="2564"/>
      <c r="BR377" s="2564"/>
      <c r="BS377" s="2564"/>
      <c r="BT377" s="2564"/>
      <c r="BU377" s="2564"/>
      <c r="BV377" s="2564"/>
      <c r="BW377" s="2564"/>
      <c r="BX377" s="2564"/>
      <c r="BY377" s="2564"/>
      <c r="BZ377" s="2564"/>
      <c r="CA377" s="2564"/>
      <c r="CB377" s="2564"/>
      <c r="CC377" s="2564"/>
      <c r="CD377" s="2564"/>
      <c r="CE377" s="2564"/>
      <c r="CF377" s="2564"/>
      <c r="CG377" s="2564"/>
      <c r="CH377" s="2564"/>
      <c r="CI377" s="2564"/>
      <c r="CJ377" s="2564"/>
      <c r="CK377" s="2564"/>
      <c r="CL377" s="2564"/>
      <c r="CM377" s="2564"/>
      <c r="CN377" s="2564"/>
      <c r="CO377" s="2564"/>
      <c r="CP377" s="2564"/>
      <c r="CQ377" s="2564"/>
      <c r="CR377" s="2564"/>
      <c r="CS377" s="2564"/>
      <c r="CT377" s="2564"/>
      <c r="CU377" s="2564"/>
      <c r="CV377" s="2564"/>
      <c r="CW377" s="2564"/>
      <c r="CX377" s="2564"/>
      <c r="CY377" s="2564"/>
      <c r="CZ377" s="2564"/>
      <c r="DA377" s="2564"/>
      <c r="DB377" s="2564"/>
      <c r="DC377" s="2564"/>
      <c r="DD377" s="2564"/>
      <c r="DE377" s="2564"/>
    </row>
    <row r="378" spans="1:109" ht="6.75" customHeight="1">
      <c r="A378" s="2564"/>
      <c r="B378" s="2564"/>
      <c r="C378" s="2564"/>
      <c r="D378" s="2564"/>
      <c r="E378" s="2564"/>
      <c r="F378" s="2564"/>
      <c r="G378" s="2564"/>
      <c r="H378" s="2564"/>
      <c r="I378" s="2564"/>
      <c r="J378" s="2564"/>
      <c r="K378" s="2564"/>
      <c r="L378" s="2564"/>
      <c r="M378" s="2564"/>
      <c r="N378" s="2564"/>
      <c r="O378" s="2564"/>
      <c r="P378" s="2564"/>
      <c r="Q378" s="2564"/>
      <c r="R378" s="2564"/>
      <c r="S378" s="2564"/>
      <c r="T378" s="2564"/>
      <c r="U378" s="2564"/>
      <c r="V378" s="2564"/>
      <c r="W378" s="2564"/>
      <c r="X378" s="2564"/>
      <c r="Y378" s="2564"/>
      <c r="Z378" s="2564"/>
      <c r="AA378" s="2564"/>
      <c r="AB378" s="2564"/>
      <c r="AC378" s="2564"/>
      <c r="AD378" s="2564"/>
      <c r="AE378" s="2564"/>
      <c r="AF378" s="2564"/>
      <c r="AG378" s="2564"/>
      <c r="AH378" s="2564"/>
      <c r="AI378" s="2564"/>
      <c r="AJ378" s="3104"/>
      <c r="AK378" s="3104"/>
      <c r="AL378" s="3104"/>
      <c r="AM378" s="3104"/>
      <c r="AN378" s="3104"/>
      <c r="AO378" s="3104"/>
      <c r="AP378" s="3104"/>
      <c r="AQ378" s="3104"/>
      <c r="AR378" s="3104"/>
      <c r="AS378" s="3104"/>
      <c r="AT378" s="3104"/>
      <c r="AU378" s="3104"/>
      <c r="AV378" s="2564"/>
      <c r="AW378" s="2564"/>
      <c r="AX378" s="2564"/>
      <c r="AY378" s="2564"/>
      <c r="AZ378" s="2564"/>
      <c r="BA378" s="2564"/>
      <c r="BB378" s="2564"/>
      <c r="BC378" s="2564"/>
      <c r="BD378" s="2564"/>
      <c r="BE378" s="2564"/>
      <c r="BF378" s="2564"/>
      <c r="BG378" s="2564"/>
      <c r="BH378" s="2564"/>
      <c r="BI378" s="2564"/>
      <c r="BJ378" s="2564"/>
      <c r="BK378" s="2564"/>
      <c r="BL378" s="2564"/>
      <c r="BM378" s="2564"/>
      <c r="BN378" s="2564"/>
      <c r="BO378" s="2564"/>
      <c r="BP378" s="2564"/>
      <c r="BQ378" s="2564"/>
      <c r="BR378" s="2564"/>
      <c r="BS378" s="2564"/>
      <c r="BT378" s="2564"/>
      <c r="BU378" s="2564"/>
      <c r="BV378" s="2564"/>
      <c r="BW378" s="2564"/>
      <c r="BX378" s="2564"/>
      <c r="BY378" s="2564"/>
      <c r="BZ378" s="2564"/>
      <c r="CA378" s="2564"/>
      <c r="CB378" s="2564"/>
      <c r="CC378" s="2564"/>
      <c r="CD378" s="2564"/>
      <c r="CE378" s="2564"/>
      <c r="CF378" s="2564"/>
      <c r="CG378" s="2564"/>
      <c r="CH378" s="2564"/>
      <c r="CI378" s="2564"/>
      <c r="CJ378" s="2564"/>
      <c r="CK378" s="2564"/>
      <c r="CL378" s="2564"/>
      <c r="CM378" s="2564"/>
      <c r="CN378" s="2564"/>
      <c r="CO378" s="2564"/>
      <c r="CP378" s="2564"/>
      <c r="CQ378" s="2564"/>
      <c r="CR378" s="2564"/>
      <c r="CS378" s="2564"/>
      <c r="CT378" s="2564"/>
      <c r="CU378" s="2564"/>
      <c r="CV378" s="2564"/>
      <c r="CW378" s="2564"/>
      <c r="CX378" s="2564"/>
      <c r="CY378" s="2564"/>
      <c r="CZ378" s="2564"/>
      <c r="DA378" s="2564"/>
      <c r="DB378" s="2564"/>
      <c r="DC378" s="2564"/>
      <c r="DD378" s="2564"/>
      <c r="DE378" s="2564"/>
    </row>
    <row r="379" spans="1:109" ht="6.75" customHeight="1">
      <c r="A379" s="2564"/>
      <c r="B379" s="3103" t="s">
        <v>165</v>
      </c>
      <c r="C379" s="3103"/>
      <c r="D379" s="3103"/>
      <c r="E379" s="3103"/>
      <c r="F379" s="3103"/>
      <c r="G379" s="3103"/>
      <c r="H379" s="3103"/>
      <c r="I379" s="3103"/>
      <c r="J379" s="3103"/>
      <c r="K379" s="2670"/>
      <c r="L379" s="2670"/>
      <c r="M379" s="2670"/>
      <c r="N379" s="2622"/>
      <c r="O379" s="2622"/>
      <c r="P379" s="2622"/>
      <c r="Q379" s="2622"/>
      <c r="R379" s="2622"/>
      <c r="S379" s="2622"/>
      <c r="T379" s="2622"/>
      <c r="U379" s="2622"/>
      <c r="V379" s="2622"/>
      <c r="W379" s="2622"/>
      <c r="X379" s="2622"/>
      <c r="Y379" s="2622"/>
      <c r="Z379" s="2622"/>
      <c r="AA379" s="2622"/>
      <c r="AB379" s="2622"/>
      <c r="AC379" s="2622"/>
      <c r="AD379" s="2622"/>
      <c r="AE379" s="2622"/>
      <c r="AF379" s="2622"/>
      <c r="AG379" s="2622"/>
      <c r="AH379" s="2622"/>
      <c r="AI379" s="2622"/>
      <c r="AJ379" s="2622"/>
      <c r="AK379" s="2622"/>
      <c r="AL379" s="2622"/>
      <c r="AM379" s="2564"/>
      <c r="AN379" s="3122" t="s">
        <v>156</v>
      </c>
      <c r="AO379" s="3122"/>
      <c r="AP379" s="3122"/>
      <c r="AQ379" s="3122"/>
      <c r="AR379" s="3122"/>
      <c r="AS379" s="3122"/>
      <c r="AT379" s="3122"/>
      <c r="AU379" s="3122"/>
      <c r="AV379" s="2622"/>
      <c r="AW379" s="2622"/>
      <c r="AX379" s="2622"/>
      <c r="AY379" s="2622"/>
      <c r="AZ379" s="2566"/>
      <c r="BA379" s="2566"/>
      <c r="BB379" s="2566"/>
      <c r="BC379" s="2564"/>
      <c r="BD379" s="3103" t="s">
        <v>164</v>
      </c>
      <c r="BE379" s="3103"/>
      <c r="BF379" s="3103"/>
      <c r="BG379" s="3103"/>
      <c r="BH379" s="3103"/>
      <c r="BI379" s="3103"/>
      <c r="BJ379" s="3103"/>
      <c r="BK379" s="3103"/>
      <c r="BL379" s="3103"/>
      <c r="BM379" s="3103"/>
      <c r="BN379" s="3103"/>
      <c r="BO379" s="3103"/>
      <c r="BP379" s="3103"/>
      <c r="BQ379" s="3103"/>
      <c r="BR379" s="3103"/>
      <c r="BS379" s="3103"/>
      <c r="BT379" s="3103"/>
      <c r="BU379" s="3103"/>
      <c r="BV379" s="3103"/>
      <c r="BW379" s="3103"/>
      <c r="BX379" s="3103"/>
      <c r="BY379" s="3103"/>
      <c r="BZ379" s="3103"/>
      <c r="CA379" s="3103"/>
      <c r="CB379" s="3103"/>
      <c r="CC379" s="3103"/>
      <c r="CD379" s="3103"/>
      <c r="CE379" s="3103"/>
      <c r="CF379" s="3103"/>
      <c r="CG379" s="3103"/>
      <c r="CH379" s="3103"/>
      <c r="CI379" s="3103"/>
      <c r="CJ379" s="3103"/>
      <c r="CK379" s="3103"/>
      <c r="CL379" s="3103"/>
      <c r="CM379" s="3103"/>
      <c r="CN379" s="3103"/>
      <c r="CO379" s="3103"/>
      <c r="CP379" s="3103"/>
      <c r="CQ379" s="3103"/>
      <c r="CR379" s="3103"/>
      <c r="CS379" s="3103"/>
      <c r="CT379" s="3103"/>
      <c r="CU379" s="3103"/>
      <c r="CV379" s="3103"/>
      <c r="CW379" s="3103"/>
      <c r="CX379" s="3103"/>
      <c r="CY379" s="3103"/>
      <c r="CZ379" s="3103"/>
      <c r="DA379" s="3103"/>
      <c r="DB379" s="3103"/>
      <c r="DC379" s="2567"/>
      <c r="DD379" s="2567"/>
      <c r="DE379" s="2564"/>
    </row>
    <row r="380" spans="1:109" ht="6.75" customHeight="1">
      <c r="A380" s="2564"/>
      <c r="B380" s="3103"/>
      <c r="C380" s="3103"/>
      <c r="D380" s="3103"/>
      <c r="E380" s="3103"/>
      <c r="F380" s="3103"/>
      <c r="G380" s="3103"/>
      <c r="H380" s="3103"/>
      <c r="I380" s="3103"/>
      <c r="J380" s="3103"/>
      <c r="K380" s="2567"/>
      <c r="L380" s="2567"/>
      <c r="M380" s="2567"/>
      <c r="N380" s="2564"/>
      <c r="O380" s="2564"/>
      <c r="P380" s="2564"/>
      <c r="Q380" s="2564"/>
      <c r="R380" s="2564"/>
      <c r="S380" s="2564"/>
      <c r="T380" s="2564"/>
      <c r="U380" s="2564"/>
      <c r="V380" s="2564"/>
      <c r="W380" s="2564"/>
      <c r="X380" s="2564"/>
      <c r="Y380" s="2564"/>
      <c r="Z380" s="2564"/>
      <c r="AA380" s="2564"/>
      <c r="AB380" s="2564"/>
      <c r="AC380" s="2564"/>
      <c r="AD380" s="2564"/>
      <c r="AE380" s="2564"/>
      <c r="AF380" s="2564"/>
      <c r="AG380" s="2564"/>
      <c r="AH380" s="2564"/>
      <c r="AI380" s="2564"/>
      <c r="AJ380" s="2564"/>
      <c r="AK380" s="2564"/>
      <c r="AL380" s="2564"/>
      <c r="AM380" s="2564"/>
      <c r="AN380" s="3122"/>
      <c r="AO380" s="3122"/>
      <c r="AP380" s="3122"/>
      <c r="AQ380" s="3122"/>
      <c r="AR380" s="3122"/>
      <c r="AS380" s="3122"/>
      <c r="AT380" s="3122"/>
      <c r="AU380" s="3122"/>
      <c r="AV380" s="2564"/>
      <c r="AW380" s="2564"/>
      <c r="AX380" s="2564"/>
      <c r="AY380" s="2564"/>
      <c r="AZ380" s="2569"/>
      <c r="BA380" s="2569"/>
      <c r="BB380" s="2569"/>
      <c r="BC380" s="2564"/>
      <c r="BD380" s="3103"/>
      <c r="BE380" s="3103"/>
      <c r="BF380" s="3103"/>
      <c r="BG380" s="3103"/>
      <c r="BH380" s="3103"/>
      <c r="BI380" s="3103"/>
      <c r="BJ380" s="3103"/>
      <c r="BK380" s="3103"/>
      <c r="BL380" s="3103"/>
      <c r="BM380" s="3103"/>
      <c r="BN380" s="3103"/>
      <c r="BO380" s="3103"/>
      <c r="BP380" s="3103"/>
      <c r="BQ380" s="3103"/>
      <c r="BR380" s="3103"/>
      <c r="BS380" s="3103"/>
      <c r="BT380" s="3103"/>
      <c r="BU380" s="3103"/>
      <c r="BV380" s="3103"/>
      <c r="BW380" s="3103"/>
      <c r="BX380" s="3103"/>
      <c r="BY380" s="3103"/>
      <c r="BZ380" s="3103"/>
      <c r="CA380" s="3103"/>
      <c r="CB380" s="3103"/>
      <c r="CC380" s="3103"/>
      <c r="CD380" s="3103"/>
      <c r="CE380" s="3103"/>
      <c r="CF380" s="3103"/>
      <c r="CG380" s="3103"/>
      <c r="CH380" s="3103"/>
      <c r="CI380" s="3103"/>
      <c r="CJ380" s="3103"/>
      <c r="CK380" s="3103"/>
      <c r="CL380" s="3103"/>
      <c r="CM380" s="3103"/>
      <c r="CN380" s="3103"/>
      <c r="CO380" s="3103"/>
      <c r="CP380" s="3103"/>
      <c r="CQ380" s="3103"/>
      <c r="CR380" s="3103"/>
      <c r="CS380" s="3103"/>
      <c r="CT380" s="3103"/>
      <c r="CU380" s="3103"/>
      <c r="CV380" s="3103"/>
      <c r="CW380" s="3103"/>
      <c r="CX380" s="3103"/>
      <c r="CY380" s="3103"/>
      <c r="CZ380" s="3103"/>
      <c r="DA380" s="3103"/>
      <c r="DB380" s="3103"/>
      <c r="DC380" s="2567"/>
      <c r="DD380" s="2567"/>
      <c r="DE380" s="2564"/>
    </row>
    <row r="381" spans="1:109" ht="6.75" customHeight="1">
      <c r="A381" s="2564"/>
      <c r="B381" s="2564"/>
      <c r="C381" s="2564"/>
      <c r="D381" s="2564"/>
      <c r="E381" s="2564"/>
      <c r="F381" s="2564"/>
      <c r="G381" s="2564"/>
      <c r="H381" s="2564"/>
      <c r="I381" s="2564"/>
      <c r="J381" s="2564"/>
      <c r="K381" s="2564"/>
      <c r="L381" s="2564"/>
      <c r="M381" s="2564"/>
      <c r="N381" s="2564"/>
      <c r="O381" s="2564"/>
      <c r="P381" s="2564"/>
      <c r="Q381" s="2564"/>
      <c r="R381" s="2564"/>
      <c r="S381" s="2564"/>
      <c r="T381" s="2564"/>
      <c r="U381" s="2564"/>
      <c r="V381" s="2564"/>
      <c r="W381" s="2564"/>
      <c r="X381" s="2564"/>
      <c r="Y381" s="2564"/>
      <c r="Z381" s="2564"/>
      <c r="AA381" s="2564"/>
      <c r="AB381" s="2564"/>
      <c r="AC381" s="2564"/>
      <c r="AD381" s="2564"/>
      <c r="AE381" s="2564"/>
      <c r="AF381" s="2564"/>
      <c r="AG381" s="2564"/>
      <c r="AH381" s="2564"/>
      <c r="AI381" s="2564"/>
      <c r="AJ381" s="2564"/>
      <c r="AK381" s="2564"/>
      <c r="AL381" s="2564"/>
      <c r="AM381" s="2564"/>
      <c r="AN381" s="2564"/>
      <c r="AO381" s="2564"/>
      <c r="AP381" s="2564"/>
      <c r="AQ381" s="2564"/>
      <c r="AR381" s="2564"/>
      <c r="AS381" s="2564"/>
      <c r="AT381" s="2564"/>
      <c r="AU381" s="2564"/>
      <c r="AV381" s="2564"/>
      <c r="AW381" s="2564"/>
      <c r="AX381" s="2564"/>
      <c r="AY381" s="2564"/>
      <c r="AZ381" s="2564"/>
      <c r="BA381" s="2564"/>
      <c r="BB381" s="2564"/>
      <c r="BC381" s="2564"/>
      <c r="BD381" s="2564"/>
      <c r="BE381" s="2564"/>
      <c r="BF381" s="2564"/>
      <c r="BG381" s="2564"/>
      <c r="BH381" s="2564"/>
      <c r="BI381" s="2564"/>
      <c r="BJ381" s="2564"/>
      <c r="BK381" s="2564"/>
      <c r="BL381" s="2564"/>
      <c r="BM381" s="2564"/>
      <c r="BN381" s="2564"/>
      <c r="BO381" s="2564"/>
      <c r="BP381" s="2564"/>
      <c r="BQ381" s="2564"/>
      <c r="BR381" s="2564"/>
      <c r="BS381" s="2564"/>
      <c r="BT381" s="2564"/>
      <c r="BU381" s="2564"/>
      <c r="BV381" s="2564"/>
      <c r="BW381" s="2564"/>
      <c r="BX381" s="2564"/>
      <c r="BY381" s="2564"/>
      <c r="BZ381" s="2564"/>
      <c r="CA381" s="2564"/>
      <c r="CB381" s="2564"/>
      <c r="CC381" s="2564"/>
      <c r="CD381" s="2564"/>
      <c r="CE381" s="2564"/>
      <c r="CF381" s="2564"/>
      <c r="CG381" s="2564"/>
      <c r="CH381" s="2564"/>
      <c r="CI381" s="2564"/>
      <c r="CJ381" s="2564"/>
      <c r="CK381" s="2564"/>
      <c r="CL381" s="2564"/>
      <c r="CM381" s="2564"/>
      <c r="CN381" s="2564"/>
      <c r="CO381" s="2564"/>
      <c r="CP381" s="2564"/>
      <c r="CQ381" s="2564"/>
      <c r="CR381" s="2564"/>
      <c r="CS381" s="2564"/>
      <c r="CT381" s="2564"/>
      <c r="CU381" s="2564"/>
      <c r="CV381" s="2564"/>
      <c r="CW381" s="2564"/>
      <c r="CX381" s="2564"/>
      <c r="CY381" s="2564"/>
      <c r="CZ381" s="2564"/>
      <c r="DA381" s="2564"/>
      <c r="DB381" s="2564"/>
      <c r="DC381" s="2564"/>
      <c r="DD381" s="2564"/>
      <c r="DE381" s="2564"/>
    </row>
    <row r="382" spans="1:109" ht="6.75" customHeight="1">
      <c r="A382" s="2564"/>
      <c r="B382" s="2564"/>
      <c r="C382" s="2564"/>
      <c r="D382" s="2564"/>
      <c r="E382" s="2564"/>
      <c r="F382" s="2564"/>
      <c r="G382" s="2564"/>
      <c r="H382" s="2564"/>
      <c r="I382" s="2564"/>
      <c r="J382" s="2564"/>
      <c r="K382" s="2564"/>
      <c r="L382" s="2564"/>
      <c r="M382" s="2564"/>
      <c r="N382" s="2564"/>
      <c r="O382" s="2564"/>
      <c r="P382" s="2564"/>
      <c r="Q382" s="2564"/>
      <c r="R382" s="2564"/>
      <c r="S382" s="2564"/>
      <c r="T382" s="2564"/>
      <c r="U382" s="2564"/>
      <c r="V382" s="2564"/>
      <c r="W382" s="2564"/>
      <c r="X382" s="2564"/>
      <c r="Y382" s="2564"/>
      <c r="Z382" s="2564"/>
      <c r="AA382" s="2564"/>
      <c r="AB382" s="2564"/>
      <c r="AC382" s="2564"/>
      <c r="AD382" s="2564"/>
      <c r="AE382" s="2564"/>
      <c r="AF382" s="2564"/>
      <c r="AG382" s="2564"/>
      <c r="AH382" s="2564"/>
      <c r="AI382" s="2564"/>
      <c r="AJ382" s="2564"/>
      <c r="AK382" s="2564"/>
      <c r="AL382" s="2564"/>
      <c r="AM382" s="2564"/>
      <c r="AN382" s="2564"/>
      <c r="AO382" s="2564"/>
      <c r="AP382" s="2564"/>
      <c r="AQ382" s="2564"/>
      <c r="AR382" s="2564"/>
      <c r="AS382" s="2564"/>
      <c r="AT382" s="2564"/>
      <c r="AU382" s="2564"/>
      <c r="AV382" s="2564"/>
      <c r="AW382" s="2564"/>
      <c r="AX382" s="2564"/>
      <c r="AY382" s="2564"/>
      <c r="AZ382" s="2564"/>
      <c r="BA382" s="2564"/>
      <c r="BB382" s="2564"/>
      <c r="BC382" s="2564"/>
      <c r="BD382" s="2564"/>
      <c r="BE382" s="2564"/>
      <c r="BF382" s="2564"/>
      <c r="BG382" s="2564"/>
      <c r="BH382" s="2564"/>
      <c r="BI382" s="2564"/>
      <c r="BJ382" s="2564"/>
      <c r="BK382" s="2564"/>
      <c r="BL382" s="2564"/>
      <c r="BM382" s="2564"/>
      <c r="BN382" s="2564"/>
      <c r="BO382" s="2564"/>
      <c r="BP382" s="2564"/>
      <c r="BQ382" s="2564"/>
      <c r="BR382" s="2564"/>
      <c r="BS382" s="2564"/>
      <c r="BT382" s="2564"/>
      <c r="BU382" s="2564"/>
      <c r="BV382" s="2564"/>
      <c r="BW382" s="2564"/>
      <c r="BX382" s="2564"/>
      <c r="BY382" s="2564"/>
      <c r="BZ382" s="2564"/>
      <c r="CA382" s="2564"/>
      <c r="CB382" s="2564"/>
      <c r="CC382" s="2564"/>
      <c r="CD382" s="2564"/>
      <c r="CE382" s="2564"/>
      <c r="CF382" s="2564"/>
      <c r="CG382" s="2564"/>
      <c r="CH382" s="2564"/>
      <c r="CI382" s="2564"/>
      <c r="CJ382" s="2564"/>
      <c r="CK382" s="2564"/>
      <c r="CL382" s="2564"/>
      <c r="CM382" s="2564"/>
      <c r="CN382" s="2564"/>
      <c r="CO382" s="2564"/>
      <c r="CP382" s="2564"/>
      <c r="CQ382" s="2564"/>
      <c r="CR382" s="2564"/>
      <c r="CS382" s="2564"/>
      <c r="CT382" s="2564"/>
      <c r="CU382" s="2564"/>
      <c r="CV382" s="2564"/>
      <c r="CW382" s="2564"/>
      <c r="CX382" s="2564"/>
      <c r="CY382" s="2564"/>
      <c r="CZ382" s="2564"/>
      <c r="DA382" s="2564"/>
      <c r="DB382" s="2564"/>
      <c r="DC382" s="2564"/>
      <c r="DD382" s="2564"/>
      <c r="DE382" s="2564"/>
    </row>
    <row r="383" spans="1:109" ht="6.75" customHeight="1">
      <c r="A383" s="2564"/>
      <c r="B383" s="2564"/>
      <c r="C383" s="2564"/>
      <c r="D383" s="2564"/>
      <c r="E383" s="2564"/>
      <c r="F383" s="2564"/>
      <c r="G383" s="2564"/>
      <c r="H383" s="2564"/>
      <c r="I383" s="2564"/>
      <c r="J383" s="2564"/>
      <c r="K383" s="2564"/>
      <c r="L383" s="2564"/>
      <c r="M383" s="2564"/>
      <c r="N383" s="2564"/>
      <c r="O383" s="2564"/>
      <c r="P383" s="2564"/>
      <c r="Q383" s="2564"/>
      <c r="R383" s="2564"/>
      <c r="S383" s="2564"/>
      <c r="T383" s="2564"/>
      <c r="U383" s="2564"/>
      <c r="V383" s="2564"/>
      <c r="W383" s="2564"/>
      <c r="X383" s="2564"/>
      <c r="Y383" s="2564"/>
      <c r="Z383" s="2564"/>
      <c r="AA383" s="2564"/>
      <c r="AB383" s="3104" t="s">
        <v>163</v>
      </c>
      <c r="AC383" s="3104"/>
      <c r="AD383" s="3104"/>
      <c r="AE383" s="3104"/>
      <c r="AF383" s="3104"/>
      <c r="AG383" s="3104"/>
      <c r="AH383" s="3104"/>
      <c r="AI383" s="3104"/>
      <c r="AJ383" s="3104"/>
      <c r="AK383" s="3104"/>
      <c r="AL383" s="3104"/>
      <c r="AM383" s="3104"/>
      <c r="AN383" s="3104"/>
      <c r="AO383" s="3104"/>
      <c r="AP383" s="3104"/>
      <c r="AQ383" s="3104"/>
      <c r="AR383" s="3104"/>
      <c r="AS383" s="3104"/>
      <c r="AT383" s="3104"/>
      <c r="AU383" s="3104"/>
      <c r="AV383" s="2564"/>
      <c r="AW383" s="2564"/>
      <c r="AX383" s="2564"/>
      <c r="AY383" s="2564"/>
      <c r="AZ383" s="2564"/>
      <c r="BA383" s="2564"/>
      <c r="BB383" s="2564"/>
      <c r="BC383" s="2564"/>
      <c r="BD383" s="2564"/>
      <c r="BE383" s="2564"/>
      <c r="BF383" s="2564"/>
      <c r="BG383" s="2564"/>
      <c r="BH383" s="2564"/>
      <c r="BI383" s="2564"/>
      <c r="BJ383" s="2564"/>
      <c r="BK383" s="2564"/>
      <c r="BL383" s="2564"/>
      <c r="BM383" s="2564"/>
      <c r="BN383" s="2564"/>
      <c r="BO383" s="2564"/>
      <c r="BP383" s="2564"/>
      <c r="BQ383" s="2564"/>
      <c r="BR383" s="2564"/>
      <c r="BS383" s="2564"/>
      <c r="BT383" s="2564"/>
      <c r="BU383" s="2564"/>
      <c r="BV383" s="2564"/>
      <c r="BW383" s="2564"/>
      <c r="BX383" s="2564"/>
      <c r="BY383" s="2564"/>
      <c r="BZ383" s="2564"/>
      <c r="CA383" s="2564"/>
      <c r="CB383" s="2564"/>
      <c r="CC383" s="2564"/>
      <c r="CD383" s="2564"/>
      <c r="CE383" s="2564"/>
      <c r="CF383" s="2564"/>
      <c r="CG383" s="2564"/>
      <c r="CH383" s="2564"/>
      <c r="CI383" s="2564"/>
      <c r="CJ383" s="2564"/>
      <c r="CK383" s="2564"/>
      <c r="CL383" s="2564"/>
      <c r="CM383" s="2564"/>
      <c r="CN383" s="2564"/>
      <c r="CO383" s="2564"/>
      <c r="CP383" s="2564"/>
      <c r="CQ383" s="2564"/>
      <c r="CR383" s="2564"/>
      <c r="CS383" s="2564"/>
      <c r="CT383" s="2564"/>
      <c r="CU383" s="2564"/>
      <c r="CV383" s="2564"/>
      <c r="CW383" s="2564"/>
      <c r="CX383" s="2564"/>
      <c r="CY383" s="2564"/>
      <c r="CZ383" s="2564"/>
      <c r="DA383" s="2564"/>
      <c r="DB383" s="2564"/>
      <c r="DC383" s="2564"/>
      <c r="DD383" s="2564"/>
      <c r="DE383" s="2564"/>
    </row>
    <row r="384" spans="1:109" ht="6.75" customHeight="1">
      <c r="A384" s="2564"/>
      <c r="B384" s="2564"/>
      <c r="C384" s="2564"/>
      <c r="D384" s="2564"/>
      <c r="E384" s="2564"/>
      <c r="F384" s="2564"/>
      <c r="G384" s="2564"/>
      <c r="H384" s="2564"/>
      <c r="I384" s="2564"/>
      <c r="J384" s="2564"/>
      <c r="K384" s="2564"/>
      <c r="L384" s="2564"/>
      <c r="M384" s="2564"/>
      <c r="N384" s="2564"/>
      <c r="O384" s="2564"/>
      <c r="P384" s="2564"/>
      <c r="Q384" s="2564"/>
      <c r="R384" s="2564"/>
      <c r="S384" s="2564"/>
      <c r="T384" s="2564"/>
      <c r="U384" s="2564"/>
      <c r="V384" s="2564"/>
      <c r="W384" s="2564"/>
      <c r="X384" s="2564"/>
      <c r="Y384" s="2564"/>
      <c r="Z384" s="2567"/>
      <c r="AA384" s="2567"/>
      <c r="AB384" s="3104"/>
      <c r="AC384" s="3104"/>
      <c r="AD384" s="3104"/>
      <c r="AE384" s="3104"/>
      <c r="AF384" s="3104"/>
      <c r="AG384" s="3104"/>
      <c r="AH384" s="3104"/>
      <c r="AI384" s="3104"/>
      <c r="AJ384" s="3104"/>
      <c r="AK384" s="3104"/>
      <c r="AL384" s="3104"/>
      <c r="AM384" s="3104"/>
      <c r="AN384" s="3104"/>
      <c r="AO384" s="3104"/>
      <c r="AP384" s="3104"/>
      <c r="AQ384" s="3104"/>
      <c r="AR384" s="3104"/>
      <c r="AS384" s="3104"/>
      <c r="AT384" s="3104"/>
      <c r="AU384" s="3104"/>
      <c r="AV384" s="2564"/>
      <c r="AW384" s="2564"/>
      <c r="AX384" s="2564"/>
      <c r="AY384" s="2564"/>
      <c r="AZ384" s="2564"/>
      <c r="BA384" s="2564"/>
      <c r="BB384" s="2564"/>
      <c r="BC384" s="2564"/>
      <c r="BD384" s="2564"/>
      <c r="BE384" s="2564"/>
      <c r="BF384" s="2564"/>
      <c r="BG384" s="2564"/>
      <c r="BH384" s="2564"/>
      <c r="BI384" s="2564"/>
      <c r="BJ384" s="2564"/>
      <c r="BK384" s="2564"/>
      <c r="BL384" s="2564"/>
      <c r="BM384" s="2564"/>
      <c r="BN384" s="2564"/>
      <c r="BO384" s="2564"/>
      <c r="BP384" s="2564"/>
      <c r="BQ384" s="2564"/>
      <c r="BR384" s="2564"/>
      <c r="BS384" s="2564"/>
      <c r="BT384" s="2564"/>
      <c r="BU384" s="2564"/>
      <c r="BV384" s="2564"/>
      <c r="BW384" s="2564"/>
      <c r="BX384" s="2564"/>
      <c r="BY384" s="2564"/>
      <c r="BZ384" s="2564"/>
      <c r="CA384" s="2564"/>
      <c r="CB384" s="2564"/>
      <c r="CC384" s="2564"/>
      <c r="CD384" s="2564"/>
      <c r="CE384" s="2564"/>
      <c r="CF384" s="2564"/>
      <c r="CG384" s="2564"/>
      <c r="CH384" s="2564"/>
      <c r="CI384" s="2564"/>
      <c r="CJ384" s="2564"/>
      <c r="CK384" s="2564"/>
      <c r="CL384" s="2564"/>
      <c r="CM384" s="2564"/>
      <c r="CN384" s="2564"/>
      <c r="CO384" s="2564"/>
      <c r="CP384" s="2564"/>
      <c r="CQ384" s="2564"/>
      <c r="CR384" s="2564"/>
      <c r="CS384" s="2564"/>
      <c r="CT384" s="2564"/>
      <c r="CU384" s="2564"/>
      <c r="CV384" s="2564"/>
      <c r="CW384" s="2564"/>
      <c r="CX384" s="2564"/>
      <c r="CY384" s="2564"/>
      <c r="CZ384" s="2564"/>
      <c r="DA384" s="2564"/>
      <c r="DB384" s="2564"/>
      <c r="DC384" s="2564"/>
      <c r="DD384" s="2564"/>
      <c r="DE384" s="2564"/>
    </row>
    <row r="385" spans="1:109" ht="6.75" customHeight="1">
      <c r="A385" s="2564"/>
      <c r="B385" s="3103" t="s">
        <v>162</v>
      </c>
      <c r="C385" s="3103"/>
      <c r="D385" s="3103"/>
      <c r="E385" s="3103"/>
      <c r="F385" s="3103"/>
      <c r="G385" s="3103"/>
      <c r="H385" s="3103"/>
      <c r="I385" s="3103"/>
      <c r="J385" s="3103"/>
      <c r="K385" s="3103"/>
      <c r="L385" s="3103"/>
      <c r="M385" s="3103"/>
      <c r="N385" s="3103"/>
      <c r="O385" s="2670"/>
      <c r="P385" s="2670"/>
      <c r="Q385" s="2670"/>
      <c r="R385" s="2670"/>
      <c r="S385" s="2670"/>
      <c r="T385" s="2670"/>
      <c r="U385" s="2670"/>
      <c r="V385" s="2670"/>
      <c r="W385" s="2670"/>
      <c r="X385" s="2670"/>
      <c r="Y385" s="2670"/>
      <c r="Z385" s="2670"/>
      <c r="AA385" s="2670"/>
      <c r="AB385" s="2670"/>
      <c r="AC385" s="2670"/>
      <c r="AD385" s="2670"/>
      <c r="AE385" s="2670"/>
      <c r="AF385" s="2670"/>
      <c r="AG385" s="2670"/>
      <c r="AH385" s="2670"/>
      <c r="AI385" s="2670"/>
      <c r="AJ385" s="2670"/>
      <c r="AK385" s="2670"/>
      <c r="AL385" s="2670"/>
      <c r="AM385" s="2564"/>
      <c r="AN385" s="3122" t="s">
        <v>156</v>
      </c>
      <c r="AO385" s="3122"/>
      <c r="AP385" s="3122"/>
      <c r="AQ385" s="3122"/>
      <c r="AR385" s="3122"/>
      <c r="AS385" s="3122"/>
      <c r="AT385" s="3122"/>
      <c r="AU385" s="3122"/>
      <c r="AV385" s="2622"/>
      <c r="AW385" s="2622"/>
      <c r="AX385" s="2622"/>
      <c r="AY385" s="2622"/>
      <c r="AZ385" s="2566"/>
      <c r="BA385" s="2566"/>
      <c r="BB385" s="2566"/>
      <c r="BC385" s="2564"/>
      <c r="BD385" s="3103" t="s">
        <v>161</v>
      </c>
      <c r="BE385" s="3103"/>
      <c r="BF385" s="3103"/>
      <c r="BG385" s="3103"/>
      <c r="BH385" s="3103"/>
      <c r="BI385" s="3103"/>
      <c r="BJ385" s="3103"/>
      <c r="BK385" s="3103"/>
      <c r="BL385" s="3103"/>
      <c r="BM385" s="3103"/>
      <c r="BN385" s="3103"/>
      <c r="BO385" s="3103"/>
      <c r="BP385" s="3103"/>
      <c r="BQ385" s="3103"/>
      <c r="BR385" s="3103"/>
      <c r="BS385" s="3103"/>
      <c r="BT385" s="3103"/>
      <c r="BU385" s="3103"/>
      <c r="BV385" s="3103"/>
      <c r="BW385" s="3103"/>
      <c r="BX385" s="3103"/>
      <c r="BY385" s="3103"/>
      <c r="BZ385" s="3103"/>
      <c r="CA385" s="3103"/>
      <c r="CB385" s="3103"/>
      <c r="CC385" s="3103"/>
      <c r="CD385" s="3103"/>
      <c r="CE385" s="3103"/>
      <c r="CF385" s="3103"/>
      <c r="CG385" s="3103"/>
      <c r="CH385" s="3103"/>
      <c r="CI385" s="3103"/>
      <c r="CJ385" s="3103"/>
      <c r="CK385" s="3103"/>
      <c r="CL385" s="3103"/>
      <c r="CM385" s="3103"/>
      <c r="CN385" s="3103"/>
      <c r="CO385" s="3103"/>
      <c r="CP385" s="3103"/>
      <c r="CQ385" s="3103"/>
      <c r="CR385" s="3103"/>
      <c r="CS385" s="3103"/>
      <c r="CT385" s="3103"/>
      <c r="CU385" s="3103"/>
      <c r="CV385" s="3103"/>
      <c r="CW385" s="3103"/>
      <c r="CX385" s="3103"/>
      <c r="CY385" s="3103"/>
      <c r="CZ385" s="3103"/>
      <c r="DA385" s="3103"/>
      <c r="DB385" s="3103"/>
      <c r="DC385" s="2564"/>
      <c r="DD385" s="2564"/>
      <c r="DE385" s="2564"/>
    </row>
    <row r="386" spans="1:109" ht="6.75" customHeight="1">
      <c r="A386" s="2564"/>
      <c r="B386" s="3103"/>
      <c r="C386" s="3103"/>
      <c r="D386" s="3103"/>
      <c r="E386" s="3103"/>
      <c r="F386" s="3103"/>
      <c r="G386" s="3103"/>
      <c r="H386" s="3103"/>
      <c r="I386" s="3103"/>
      <c r="J386" s="3103"/>
      <c r="K386" s="3103"/>
      <c r="L386" s="3103"/>
      <c r="M386" s="3103"/>
      <c r="N386" s="3103"/>
      <c r="O386" s="2567"/>
      <c r="P386" s="2567"/>
      <c r="Q386" s="2567"/>
      <c r="R386" s="2564"/>
      <c r="S386" s="2564"/>
      <c r="T386" s="2564"/>
      <c r="U386" s="2564"/>
      <c r="V386" s="2564"/>
      <c r="W386" s="2564"/>
      <c r="X386" s="2564"/>
      <c r="Y386" s="2564"/>
      <c r="Z386" s="2564"/>
      <c r="AA386" s="2564"/>
      <c r="AB386" s="2564"/>
      <c r="AC386" s="2564"/>
      <c r="AD386" s="2564"/>
      <c r="AE386" s="2564"/>
      <c r="AF386" s="2564"/>
      <c r="AG386" s="2564"/>
      <c r="AH386" s="2564"/>
      <c r="AI386" s="2564"/>
      <c r="AJ386" s="2564"/>
      <c r="AK386" s="2564"/>
      <c r="AL386" s="2564"/>
      <c r="AM386" s="2564"/>
      <c r="AN386" s="3122"/>
      <c r="AO386" s="3122"/>
      <c r="AP386" s="3122"/>
      <c r="AQ386" s="3122"/>
      <c r="AR386" s="3122"/>
      <c r="AS386" s="3122"/>
      <c r="AT386" s="3122"/>
      <c r="AU386" s="3122"/>
      <c r="AV386" s="2564"/>
      <c r="AW386" s="2564"/>
      <c r="AX386" s="2564"/>
      <c r="AY386" s="2564"/>
      <c r="AZ386" s="2569"/>
      <c r="BA386" s="2569"/>
      <c r="BB386" s="2569"/>
      <c r="BC386" s="2564"/>
      <c r="BD386" s="3103"/>
      <c r="BE386" s="3103"/>
      <c r="BF386" s="3103"/>
      <c r="BG386" s="3103"/>
      <c r="BH386" s="3103"/>
      <c r="BI386" s="3103"/>
      <c r="BJ386" s="3103"/>
      <c r="BK386" s="3103"/>
      <c r="BL386" s="3103"/>
      <c r="BM386" s="3103"/>
      <c r="BN386" s="3103"/>
      <c r="BO386" s="3103"/>
      <c r="BP386" s="3103"/>
      <c r="BQ386" s="3103"/>
      <c r="BR386" s="3103"/>
      <c r="BS386" s="3103"/>
      <c r="BT386" s="3103"/>
      <c r="BU386" s="3103"/>
      <c r="BV386" s="3103"/>
      <c r="BW386" s="3103"/>
      <c r="BX386" s="3103"/>
      <c r="BY386" s="3103"/>
      <c r="BZ386" s="3103"/>
      <c r="CA386" s="3103"/>
      <c r="CB386" s="3103"/>
      <c r="CC386" s="3103"/>
      <c r="CD386" s="3103"/>
      <c r="CE386" s="3103"/>
      <c r="CF386" s="3103"/>
      <c r="CG386" s="3103"/>
      <c r="CH386" s="3103"/>
      <c r="CI386" s="3103"/>
      <c r="CJ386" s="3103"/>
      <c r="CK386" s="3103"/>
      <c r="CL386" s="3103"/>
      <c r="CM386" s="3103"/>
      <c r="CN386" s="3103"/>
      <c r="CO386" s="3103"/>
      <c r="CP386" s="3103"/>
      <c r="CQ386" s="3103"/>
      <c r="CR386" s="3103"/>
      <c r="CS386" s="3103"/>
      <c r="CT386" s="3103"/>
      <c r="CU386" s="3103"/>
      <c r="CV386" s="3103"/>
      <c r="CW386" s="3103"/>
      <c r="CX386" s="3103"/>
      <c r="CY386" s="3103"/>
      <c r="CZ386" s="3103"/>
      <c r="DA386" s="3103"/>
      <c r="DB386" s="3103"/>
      <c r="DC386" s="2564"/>
      <c r="DD386" s="2564"/>
      <c r="DE386" s="2564"/>
    </row>
    <row r="387" spans="1:109" ht="6.75" customHeight="1">
      <c r="A387" s="2564"/>
      <c r="B387" s="2564"/>
      <c r="C387" s="2564"/>
      <c r="D387" s="2564"/>
      <c r="E387" s="2564"/>
      <c r="F387" s="2564"/>
      <c r="G387" s="2564"/>
      <c r="H387" s="2564"/>
      <c r="I387" s="2564"/>
      <c r="J387" s="2564"/>
      <c r="K387" s="2564"/>
      <c r="L387" s="2564"/>
      <c r="M387" s="2564"/>
      <c r="N387" s="2564"/>
      <c r="O387" s="2564"/>
      <c r="P387" s="2564"/>
      <c r="Q387" s="2564"/>
      <c r="R387" s="2564"/>
      <c r="S387" s="2564"/>
      <c r="T387" s="2564"/>
      <c r="U387" s="2564"/>
      <c r="V387" s="2564"/>
      <c r="W387" s="2564"/>
      <c r="X387" s="2564"/>
      <c r="Y387" s="2564"/>
      <c r="Z387" s="2564"/>
      <c r="AA387" s="2564"/>
      <c r="AB387" s="2564"/>
      <c r="AC387" s="2564"/>
      <c r="AD387" s="2564"/>
      <c r="AE387" s="2564"/>
      <c r="AF387" s="2564"/>
      <c r="AG387" s="2564"/>
      <c r="AH387" s="2564"/>
      <c r="AI387" s="2564"/>
      <c r="AJ387" s="2564"/>
      <c r="AK387" s="2564"/>
      <c r="AL387" s="2564"/>
      <c r="AM387" s="2564"/>
      <c r="AN387" s="2564"/>
      <c r="AO387" s="2564"/>
      <c r="AP387" s="2564"/>
      <c r="AQ387" s="2564"/>
      <c r="AR387" s="2564"/>
      <c r="AS387" s="2564"/>
      <c r="AT387" s="2564"/>
      <c r="AU387" s="2564"/>
      <c r="AV387" s="2564"/>
      <c r="AW387" s="2564"/>
      <c r="AX387" s="2564"/>
      <c r="AY387" s="2564"/>
      <c r="AZ387" s="2564"/>
      <c r="BA387" s="2566"/>
      <c r="BB387" s="2566"/>
      <c r="BC387" s="2564"/>
      <c r="BD387" s="2564"/>
      <c r="BE387" s="2564"/>
      <c r="BF387" s="2564"/>
      <c r="BG387" s="2564"/>
      <c r="BH387" s="2564"/>
      <c r="BI387" s="2564"/>
      <c r="BJ387" s="2564"/>
      <c r="BK387" s="2564"/>
      <c r="BL387" s="2564"/>
      <c r="BM387" s="2564"/>
      <c r="BN387" s="2564"/>
      <c r="BO387" s="2564"/>
      <c r="BP387" s="2564"/>
      <c r="BQ387" s="2564"/>
      <c r="BR387" s="2564"/>
      <c r="BS387" s="2564"/>
      <c r="BT387" s="2564"/>
      <c r="BU387" s="2564"/>
      <c r="BV387" s="2564"/>
      <c r="BW387" s="2564"/>
      <c r="BX387" s="2564"/>
      <c r="BY387" s="2564"/>
      <c r="BZ387" s="2564"/>
      <c r="CA387" s="2564"/>
      <c r="CB387" s="2564"/>
      <c r="CC387" s="2564"/>
      <c r="CD387" s="2564"/>
      <c r="CE387" s="2564"/>
      <c r="CF387" s="2564"/>
      <c r="CG387" s="2564"/>
      <c r="CH387" s="2564"/>
      <c r="CI387" s="2564"/>
      <c r="CJ387" s="2564"/>
      <c r="CK387" s="2564"/>
      <c r="CL387" s="2564"/>
      <c r="CM387" s="2564"/>
      <c r="CN387" s="2564"/>
      <c r="CO387" s="2564"/>
      <c r="CP387" s="2564"/>
      <c r="CQ387" s="2564"/>
      <c r="CR387" s="2564"/>
      <c r="CS387" s="2564"/>
      <c r="CT387" s="2564"/>
      <c r="CU387" s="2564"/>
      <c r="CV387" s="2564"/>
      <c r="CW387" s="2564"/>
      <c r="CX387" s="2564"/>
      <c r="CY387" s="2564"/>
      <c r="CZ387" s="2564"/>
      <c r="DA387" s="2564"/>
      <c r="DB387" s="2564"/>
      <c r="DC387" s="2564"/>
      <c r="DD387" s="2564"/>
      <c r="DE387" s="2564"/>
    </row>
    <row r="388" spans="1:109" ht="6.75" customHeight="1">
      <c r="A388" s="2564"/>
      <c r="B388" s="2564"/>
      <c r="C388" s="2564"/>
      <c r="D388" s="2564"/>
      <c r="E388" s="2564"/>
      <c r="F388" s="2564"/>
      <c r="G388" s="2564"/>
      <c r="H388" s="2564"/>
      <c r="I388" s="2564"/>
      <c r="J388" s="2564"/>
      <c r="K388" s="2564"/>
      <c r="L388" s="2564"/>
      <c r="M388" s="2564"/>
      <c r="N388" s="2564"/>
      <c r="O388" s="2564"/>
      <c r="P388" s="2564"/>
      <c r="Q388" s="2564"/>
      <c r="R388" s="2564"/>
      <c r="S388" s="2564"/>
      <c r="T388" s="2564"/>
      <c r="U388" s="2564"/>
      <c r="V388" s="2564"/>
      <c r="W388" s="2564"/>
      <c r="X388" s="2564"/>
      <c r="Y388" s="2564"/>
      <c r="Z388" s="2564"/>
      <c r="AA388" s="2564"/>
      <c r="AB388" s="2564"/>
      <c r="AC388" s="2564"/>
      <c r="AD388" s="2564"/>
      <c r="AE388" s="2564"/>
      <c r="AF388" s="2564"/>
      <c r="AG388" s="2564"/>
      <c r="AH388" s="2564"/>
      <c r="AI388" s="2564"/>
      <c r="AJ388" s="2564"/>
      <c r="AK388" s="2564"/>
      <c r="AL388" s="2564"/>
      <c r="AM388" s="2564"/>
      <c r="AN388" s="2564"/>
      <c r="AO388" s="2564"/>
      <c r="AP388" s="2564"/>
      <c r="AQ388" s="2564"/>
      <c r="AR388" s="2564"/>
      <c r="AS388" s="2564"/>
      <c r="AT388" s="2564"/>
      <c r="AU388" s="2564"/>
      <c r="AV388" s="2564"/>
      <c r="AW388" s="2564"/>
      <c r="AX388" s="2564"/>
      <c r="AY388" s="2564"/>
      <c r="AZ388" s="2564"/>
      <c r="BA388" s="2566"/>
      <c r="BB388" s="2566"/>
      <c r="BC388" s="2564"/>
      <c r="BD388" s="2564"/>
      <c r="BE388" s="2564"/>
      <c r="BF388" s="2564"/>
      <c r="BG388" s="2564"/>
      <c r="BH388" s="2564"/>
      <c r="BI388" s="2564"/>
      <c r="BJ388" s="2564"/>
      <c r="BK388" s="2564"/>
      <c r="BL388" s="2564"/>
      <c r="BM388" s="2564"/>
      <c r="BN388" s="2564"/>
      <c r="BO388" s="2564"/>
      <c r="BP388" s="2564"/>
      <c r="BQ388" s="2564"/>
      <c r="BR388" s="2564"/>
      <c r="BS388" s="2564"/>
      <c r="BT388" s="2564"/>
      <c r="BU388" s="2564"/>
      <c r="BV388" s="2564"/>
      <c r="BW388" s="2564"/>
      <c r="BX388" s="2564"/>
      <c r="BY388" s="2564"/>
      <c r="BZ388" s="2564"/>
      <c r="CA388" s="2564"/>
      <c r="CB388" s="2564"/>
      <c r="CC388" s="2564"/>
      <c r="CD388" s="2564"/>
      <c r="CE388" s="2564"/>
      <c r="CF388" s="2564"/>
      <c r="CG388" s="2564"/>
      <c r="CH388" s="2564"/>
      <c r="CI388" s="2564"/>
      <c r="CJ388" s="2564"/>
      <c r="CK388" s="2564"/>
      <c r="CL388" s="2564"/>
      <c r="CM388" s="2564"/>
      <c r="CN388" s="2564"/>
      <c r="CO388" s="2564"/>
      <c r="CP388" s="2564"/>
      <c r="CQ388" s="2564"/>
      <c r="CR388" s="2564"/>
      <c r="CS388" s="2564"/>
      <c r="CT388" s="2564"/>
      <c r="CU388" s="2564"/>
      <c r="CV388" s="2564"/>
      <c r="CW388" s="2564"/>
      <c r="CX388" s="2564"/>
      <c r="CY388" s="2564"/>
      <c r="CZ388" s="2564"/>
      <c r="DA388" s="2564"/>
      <c r="DB388" s="2564"/>
      <c r="DC388" s="2564"/>
      <c r="DD388" s="2564"/>
      <c r="DE388" s="2564"/>
    </row>
    <row r="389" spans="1:109" ht="6.75" customHeight="1">
      <c r="A389" s="2564"/>
      <c r="B389" s="2564"/>
      <c r="C389" s="2564"/>
      <c r="D389" s="2564"/>
      <c r="E389" s="2564"/>
      <c r="F389" s="2564"/>
      <c r="G389" s="2564"/>
      <c r="H389" s="2564"/>
      <c r="I389" s="2564"/>
      <c r="J389" s="2564"/>
      <c r="K389" s="2564"/>
      <c r="L389" s="2564"/>
      <c r="M389" s="2564"/>
      <c r="N389" s="2564"/>
      <c r="O389" s="2564"/>
      <c r="P389" s="2564"/>
      <c r="Q389" s="2564"/>
      <c r="R389" s="2564"/>
      <c r="S389" s="2564"/>
      <c r="T389" s="2564"/>
      <c r="U389" s="2564"/>
      <c r="V389" s="2564"/>
      <c r="W389" s="2564"/>
      <c r="X389" s="2564"/>
      <c r="Y389" s="2564"/>
      <c r="Z389" s="2564"/>
      <c r="AA389" s="2564"/>
      <c r="AB389" s="2564"/>
      <c r="AC389" s="2564"/>
      <c r="AD389" s="2564"/>
      <c r="AE389" s="2564"/>
      <c r="AF389" s="2564"/>
      <c r="AG389" s="2564"/>
      <c r="AH389" s="2564"/>
      <c r="AI389" s="2564"/>
      <c r="AJ389" s="2564"/>
      <c r="AK389" s="2564"/>
      <c r="AL389" s="2564"/>
      <c r="AM389" s="2564"/>
      <c r="AN389" s="2564"/>
      <c r="AO389" s="2564"/>
      <c r="AP389" s="2564"/>
      <c r="AQ389" s="2564"/>
      <c r="AR389" s="2564"/>
      <c r="AS389" s="2564"/>
      <c r="AT389" s="2564"/>
      <c r="AU389" s="2564"/>
      <c r="AV389" s="2564"/>
      <c r="AW389" s="2564"/>
      <c r="AX389" s="2564"/>
      <c r="AY389" s="2564"/>
      <c r="AZ389" s="2564"/>
      <c r="BA389" s="2566"/>
      <c r="BB389" s="2566"/>
      <c r="BC389" s="2564"/>
      <c r="BD389" s="2564"/>
      <c r="BE389" s="2564"/>
      <c r="BF389" s="2564"/>
      <c r="BG389" s="2564"/>
      <c r="BH389" s="2564"/>
      <c r="BI389" s="2564"/>
      <c r="BJ389" s="2564"/>
      <c r="BK389" s="2564"/>
      <c r="BL389" s="2564"/>
      <c r="BM389" s="2564"/>
      <c r="BN389" s="2564"/>
      <c r="BO389" s="2564"/>
      <c r="BP389" s="2564"/>
      <c r="BQ389" s="2564"/>
      <c r="BR389" s="2564"/>
      <c r="BS389" s="2564"/>
      <c r="BT389" s="2564"/>
      <c r="BU389" s="2564"/>
      <c r="BV389" s="2564"/>
      <c r="BW389" s="2564"/>
      <c r="BX389" s="2564"/>
      <c r="BY389" s="2564"/>
      <c r="BZ389" s="2564"/>
      <c r="CA389" s="2564"/>
      <c r="CB389" s="2564"/>
      <c r="CC389" s="2564"/>
      <c r="CD389" s="2564"/>
      <c r="CE389" s="2564"/>
      <c r="CF389" s="2564"/>
      <c r="CG389" s="2564"/>
      <c r="CH389" s="2564"/>
      <c r="CI389" s="2564"/>
      <c r="CJ389" s="2564"/>
      <c r="CK389" s="2564"/>
      <c r="CL389" s="2564"/>
      <c r="CM389" s="2564"/>
      <c r="CN389" s="2564"/>
      <c r="CO389" s="2564"/>
      <c r="CP389" s="2564"/>
      <c r="CQ389" s="2564"/>
      <c r="CR389" s="2564"/>
      <c r="CS389" s="2564"/>
      <c r="CT389" s="2564"/>
      <c r="CU389" s="2564"/>
      <c r="CV389" s="2564"/>
      <c r="CW389" s="2564"/>
      <c r="CX389" s="2564"/>
      <c r="CY389" s="2564"/>
      <c r="CZ389" s="2564"/>
      <c r="DA389" s="2564"/>
      <c r="DB389" s="2564"/>
      <c r="DC389" s="2564"/>
      <c r="DD389" s="2564"/>
      <c r="DE389" s="2564"/>
    </row>
    <row r="390" spans="1:109" ht="6.75" customHeight="1">
      <c r="A390" s="2564"/>
      <c r="B390" s="3103" t="s">
        <v>160</v>
      </c>
      <c r="C390" s="3103"/>
      <c r="D390" s="3103"/>
      <c r="E390" s="3103"/>
      <c r="F390" s="3103"/>
      <c r="G390" s="3103"/>
      <c r="H390" s="3103"/>
      <c r="I390" s="3103"/>
      <c r="J390" s="3103"/>
      <c r="K390" s="3103"/>
      <c r="L390" s="2670"/>
      <c r="M390" s="2670"/>
      <c r="N390" s="2670"/>
      <c r="O390" s="2567"/>
      <c r="P390" s="2622"/>
      <c r="Q390" s="2622"/>
      <c r="R390" s="2622"/>
      <c r="S390" s="2622"/>
      <c r="T390" s="2622"/>
      <c r="U390" s="2622"/>
      <c r="V390" s="2622"/>
      <c r="W390" s="2622"/>
      <c r="X390" s="2622"/>
      <c r="Y390" s="2622"/>
      <c r="Z390" s="2622"/>
      <c r="AA390" s="2622"/>
      <c r="AB390" s="2622"/>
      <c r="AC390" s="2622"/>
      <c r="AD390" s="2622"/>
      <c r="AE390" s="2622"/>
      <c r="AF390" s="2622"/>
      <c r="AG390" s="2622"/>
      <c r="AH390" s="2622"/>
      <c r="AI390" s="2622"/>
      <c r="AJ390" s="2622"/>
      <c r="AK390" s="2622"/>
      <c r="AL390" s="2622"/>
      <c r="AM390" s="2622"/>
      <c r="AN390" s="2622"/>
      <c r="AO390" s="2622"/>
      <c r="AP390" s="2622"/>
      <c r="AQ390" s="2622"/>
      <c r="AR390" s="2622"/>
      <c r="AS390" s="2622"/>
      <c r="AT390" s="2622"/>
      <c r="AU390" s="2622"/>
      <c r="AV390" s="2622"/>
      <c r="AW390" s="2622"/>
      <c r="AX390" s="2622"/>
      <c r="AY390" s="2622"/>
      <c r="AZ390" s="2622"/>
      <c r="BA390" s="2622"/>
      <c r="BB390" s="2622"/>
      <c r="BC390" s="2564"/>
      <c r="BD390" s="3103" t="s">
        <v>159</v>
      </c>
      <c r="BE390" s="3103"/>
      <c r="BF390" s="3103"/>
      <c r="BG390" s="3103"/>
      <c r="BH390" s="3103"/>
      <c r="BI390" s="3103"/>
      <c r="BJ390" s="3103"/>
      <c r="BK390" s="3103"/>
      <c r="BL390" s="3103"/>
      <c r="BM390" s="3103"/>
      <c r="BN390" s="3103"/>
      <c r="BO390" s="3103"/>
      <c r="BP390" s="3103"/>
      <c r="BQ390" s="3103"/>
      <c r="BR390" s="3103"/>
      <c r="BS390" s="3103"/>
      <c r="BT390" s="3103"/>
      <c r="BU390" s="3103"/>
      <c r="BV390" s="3103"/>
      <c r="BW390" s="3103"/>
      <c r="BX390" s="3103"/>
      <c r="BY390" s="3103"/>
      <c r="BZ390" s="3103"/>
      <c r="CA390" s="3103"/>
      <c r="CB390" s="3103"/>
      <c r="CC390" s="3103"/>
      <c r="CD390" s="3103"/>
      <c r="CE390" s="3103"/>
      <c r="CF390" s="3103"/>
      <c r="CG390" s="3103"/>
      <c r="CH390" s="3103"/>
      <c r="CI390" s="3103"/>
      <c r="CJ390" s="3103"/>
      <c r="CK390" s="3103"/>
      <c r="CL390" s="3103"/>
      <c r="CM390" s="3103"/>
      <c r="CN390" s="3103"/>
      <c r="CO390" s="3103"/>
      <c r="CP390" s="3103"/>
      <c r="CQ390" s="3103"/>
      <c r="CR390" s="3103"/>
      <c r="CS390" s="3103"/>
      <c r="CT390" s="3103"/>
      <c r="CU390" s="3103"/>
      <c r="CV390" s="3103"/>
      <c r="CW390" s="3103"/>
      <c r="CX390" s="3103"/>
      <c r="CY390" s="3103"/>
      <c r="CZ390" s="3103"/>
      <c r="DA390" s="3103"/>
      <c r="DB390" s="3103"/>
      <c r="DC390" s="2567"/>
      <c r="DD390" s="2567"/>
      <c r="DE390" s="2567"/>
    </row>
    <row r="391" spans="1:109" ht="6.75" customHeight="1">
      <c r="A391" s="2564"/>
      <c r="B391" s="3103"/>
      <c r="C391" s="3103"/>
      <c r="D391" s="3103"/>
      <c r="E391" s="3103"/>
      <c r="F391" s="3103"/>
      <c r="G391" s="3103"/>
      <c r="H391" s="3103"/>
      <c r="I391" s="3103"/>
      <c r="J391" s="3103"/>
      <c r="K391" s="3103"/>
      <c r="L391" s="2567"/>
      <c r="M391" s="2567"/>
      <c r="N391" s="2567"/>
      <c r="O391" s="2573"/>
      <c r="P391" s="2564"/>
      <c r="Q391" s="2564"/>
      <c r="R391" s="2564"/>
      <c r="S391" s="2564"/>
      <c r="T391" s="2564"/>
      <c r="U391" s="2564"/>
      <c r="V391" s="2564"/>
      <c r="W391" s="2564"/>
      <c r="X391" s="2564"/>
      <c r="Y391" s="2564"/>
      <c r="Z391" s="2564"/>
      <c r="AA391" s="2564"/>
      <c r="AB391" s="2564"/>
      <c r="AC391" s="2564"/>
      <c r="AD391" s="2564"/>
      <c r="AE391" s="2564"/>
      <c r="AF391" s="2564"/>
      <c r="AG391" s="2564"/>
      <c r="AH391" s="2564"/>
      <c r="AI391" s="2564"/>
      <c r="AJ391" s="2564"/>
      <c r="AK391" s="2564"/>
      <c r="AL391" s="2564"/>
      <c r="AM391" s="2564"/>
      <c r="AN391" s="2564"/>
      <c r="AO391" s="2564"/>
      <c r="AP391" s="2564"/>
      <c r="AQ391" s="2564"/>
      <c r="AR391" s="2564"/>
      <c r="AS391" s="2564"/>
      <c r="AT391" s="2564"/>
      <c r="AU391" s="2564"/>
      <c r="AV391" s="2564"/>
      <c r="AW391" s="2564"/>
      <c r="AX391" s="2564"/>
      <c r="AY391" s="2564"/>
      <c r="AZ391" s="2564"/>
      <c r="BA391" s="2569"/>
      <c r="BB391" s="2569"/>
      <c r="BC391" s="2564"/>
      <c r="BD391" s="3103"/>
      <c r="BE391" s="3103"/>
      <c r="BF391" s="3103"/>
      <c r="BG391" s="3103"/>
      <c r="BH391" s="3103"/>
      <c r="BI391" s="3103"/>
      <c r="BJ391" s="3103"/>
      <c r="BK391" s="3103"/>
      <c r="BL391" s="3103"/>
      <c r="BM391" s="3103"/>
      <c r="BN391" s="3103"/>
      <c r="BO391" s="3103"/>
      <c r="BP391" s="3103"/>
      <c r="BQ391" s="3103"/>
      <c r="BR391" s="3103"/>
      <c r="BS391" s="3103"/>
      <c r="BT391" s="3103"/>
      <c r="BU391" s="3103"/>
      <c r="BV391" s="3103"/>
      <c r="BW391" s="3103"/>
      <c r="BX391" s="3103"/>
      <c r="BY391" s="3103"/>
      <c r="BZ391" s="3103"/>
      <c r="CA391" s="3103"/>
      <c r="CB391" s="3103"/>
      <c r="CC391" s="3103"/>
      <c r="CD391" s="3103"/>
      <c r="CE391" s="3103"/>
      <c r="CF391" s="3103"/>
      <c r="CG391" s="3103"/>
      <c r="CH391" s="3103"/>
      <c r="CI391" s="3103"/>
      <c r="CJ391" s="3103"/>
      <c r="CK391" s="3103"/>
      <c r="CL391" s="3103"/>
      <c r="CM391" s="3103"/>
      <c r="CN391" s="3103"/>
      <c r="CO391" s="3103"/>
      <c r="CP391" s="3103"/>
      <c r="CQ391" s="3103"/>
      <c r="CR391" s="3103"/>
      <c r="CS391" s="3103"/>
      <c r="CT391" s="3103"/>
      <c r="CU391" s="3103"/>
      <c r="CV391" s="3103"/>
      <c r="CW391" s="3103"/>
      <c r="CX391" s="3103"/>
      <c r="CY391" s="3103"/>
      <c r="CZ391" s="3103"/>
      <c r="DA391" s="3103"/>
      <c r="DB391" s="3103"/>
      <c r="DC391" s="2567"/>
      <c r="DD391" s="2567"/>
      <c r="DE391" s="2567"/>
    </row>
    <row r="392" spans="1:109" ht="6.75" customHeight="1">
      <c r="A392" s="2564"/>
      <c r="B392" s="2567"/>
      <c r="C392" s="2567"/>
      <c r="D392" s="2567"/>
      <c r="E392" s="2567"/>
      <c r="F392" s="2567"/>
      <c r="G392" s="2567"/>
      <c r="H392" s="2567"/>
      <c r="I392" s="2567"/>
      <c r="J392" s="2567"/>
      <c r="K392" s="2567"/>
      <c r="L392" s="2567"/>
      <c r="M392" s="2567"/>
      <c r="N392" s="2567"/>
      <c r="O392" s="2565"/>
      <c r="P392" s="2564"/>
      <c r="Q392" s="2564"/>
      <c r="R392" s="2564"/>
      <c r="S392" s="2564"/>
      <c r="T392" s="2564"/>
      <c r="U392" s="2564"/>
      <c r="V392" s="2564"/>
      <c r="W392" s="2564"/>
      <c r="X392" s="2564"/>
      <c r="Y392" s="2564"/>
      <c r="Z392" s="2564"/>
      <c r="AA392" s="2564"/>
      <c r="AB392" s="2564"/>
      <c r="AC392" s="2564"/>
      <c r="AD392" s="2564"/>
      <c r="AE392" s="2564"/>
      <c r="AF392" s="2564"/>
      <c r="AG392" s="2564"/>
      <c r="AH392" s="2564"/>
      <c r="AI392" s="2564"/>
      <c r="AJ392" s="2564"/>
      <c r="AK392" s="2564"/>
      <c r="AL392" s="2564"/>
      <c r="AM392" s="2564"/>
      <c r="AN392" s="2564"/>
      <c r="AO392" s="2564"/>
      <c r="AP392" s="2564"/>
      <c r="AQ392" s="2564"/>
      <c r="AR392" s="2564"/>
      <c r="AS392" s="2564"/>
      <c r="AT392" s="2564"/>
      <c r="AU392" s="2564"/>
      <c r="AV392" s="2564"/>
      <c r="AW392" s="2564"/>
      <c r="AX392" s="2564"/>
      <c r="AY392" s="2564"/>
      <c r="AZ392" s="2564"/>
      <c r="BA392" s="2566"/>
      <c r="BB392" s="2566"/>
      <c r="BC392" s="2564"/>
      <c r="BD392" s="2567"/>
      <c r="BE392" s="2567"/>
      <c r="BF392" s="2567"/>
      <c r="BG392" s="2567"/>
      <c r="BH392" s="2567"/>
      <c r="BI392" s="2567"/>
      <c r="BJ392" s="2567"/>
      <c r="BK392" s="2567"/>
      <c r="BL392" s="2567"/>
      <c r="BM392" s="2567"/>
      <c r="BN392" s="2567"/>
      <c r="BO392" s="2567"/>
      <c r="BP392" s="2567"/>
      <c r="BQ392" s="2567"/>
      <c r="BR392" s="2567"/>
      <c r="BS392" s="2567"/>
      <c r="BT392" s="2567"/>
      <c r="BU392" s="2567"/>
      <c r="BV392" s="2567"/>
      <c r="BW392" s="2567"/>
      <c r="BX392" s="2567"/>
      <c r="BY392" s="2567"/>
      <c r="BZ392" s="2567"/>
      <c r="CA392" s="2567"/>
      <c r="CB392" s="2567"/>
      <c r="CC392" s="2567"/>
      <c r="CD392" s="2567"/>
      <c r="CE392" s="2567"/>
      <c r="CF392" s="2567"/>
      <c r="CG392" s="2567"/>
      <c r="CH392" s="2567"/>
      <c r="CI392" s="2567"/>
      <c r="CJ392" s="2567"/>
      <c r="CK392" s="2567"/>
      <c r="CL392" s="2567"/>
      <c r="CM392" s="2567"/>
      <c r="CN392" s="2567"/>
      <c r="CO392" s="2567"/>
      <c r="CP392" s="2567"/>
      <c r="CQ392" s="2567"/>
      <c r="CR392" s="2567"/>
      <c r="CS392" s="2567"/>
      <c r="CT392" s="2567"/>
      <c r="CU392" s="2567"/>
      <c r="CV392" s="2567"/>
      <c r="CW392" s="2567"/>
      <c r="CX392" s="2567"/>
      <c r="CY392" s="2567"/>
      <c r="CZ392" s="2567"/>
      <c r="DA392" s="2567"/>
      <c r="DB392" s="2567"/>
      <c r="DC392" s="2567"/>
      <c r="DD392" s="2567"/>
      <c r="DE392" s="2567"/>
    </row>
    <row r="393" spans="1:109" ht="6.75" customHeight="1">
      <c r="A393" s="2564"/>
      <c r="B393" s="2564"/>
      <c r="C393" s="2564"/>
      <c r="D393" s="2564"/>
      <c r="E393" s="2564"/>
      <c r="F393" s="2564"/>
      <c r="G393" s="2564"/>
      <c r="H393" s="2564"/>
      <c r="I393" s="2564"/>
      <c r="J393" s="2564"/>
      <c r="K393" s="2564"/>
      <c r="L393" s="2564"/>
      <c r="M393" s="2564"/>
      <c r="N393" s="2564"/>
      <c r="O393" s="2564"/>
      <c r="P393" s="2564"/>
      <c r="Q393" s="2564"/>
      <c r="R393" s="3104" t="s">
        <v>158</v>
      </c>
      <c r="S393" s="3104"/>
      <c r="T393" s="3104"/>
      <c r="U393" s="3104"/>
      <c r="V393" s="3104"/>
      <c r="W393" s="3104"/>
      <c r="X393" s="3104"/>
      <c r="Y393" s="3104"/>
      <c r="Z393" s="3104"/>
      <c r="AA393" s="3104"/>
      <c r="AB393" s="3104"/>
      <c r="AC393" s="3104"/>
      <c r="AD393" s="3104"/>
      <c r="AE393" s="2567"/>
      <c r="AF393" s="2567"/>
      <c r="AG393" s="2564"/>
      <c r="AH393" s="2564"/>
      <c r="AI393" s="2564"/>
      <c r="AJ393" s="2564"/>
      <c r="AK393" s="2564"/>
      <c r="AL393" s="2564"/>
      <c r="AM393" s="2564"/>
      <c r="AN393" s="2564"/>
      <c r="AO393" s="2564"/>
      <c r="AP393" s="2564"/>
      <c r="AQ393" s="2564"/>
      <c r="AR393" s="2564"/>
      <c r="AS393" s="2564"/>
      <c r="AT393" s="2564"/>
      <c r="AU393" s="2564"/>
      <c r="AV393" s="2564"/>
      <c r="AW393" s="2564"/>
      <c r="AX393" s="2564"/>
      <c r="AY393" s="2564"/>
      <c r="AZ393" s="2564"/>
      <c r="BA393" s="2566"/>
      <c r="BB393" s="2566"/>
      <c r="BC393" s="2564"/>
      <c r="BD393" s="2564"/>
      <c r="BE393" s="2564"/>
      <c r="BF393" s="2564"/>
      <c r="BG393" s="2564"/>
      <c r="BH393" s="2564"/>
      <c r="BI393" s="2564"/>
      <c r="BJ393" s="2564"/>
      <c r="BK393" s="2564"/>
      <c r="BL393" s="2564"/>
      <c r="BM393" s="2564"/>
      <c r="BN393" s="2564"/>
      <c r="BO393" s="2564"/>
      <c r="BP393" s="2564"/>
      <c r="BQ393" s="2564"/>
      <c r="BR393" s="2564"/>
      <c r="BS393" s="2564"/>
      <c r="BT393" s="2564"/>
      <c r="BU393" s="2564"/>
      <c r="BV393" s="2564"/>
      <c r="BW393" s="2564"/>
      <c r="BX393" s="2564"/>
      <c r="BY393" s="2564"/>
      <c r="BZ393" s="2564"/>
      <c r="CA393" s="2564"/>
      <c r="CB393" s="2564"/>
      <c r="CC393" s="2564"/>
      <c r="CD393" s="2564"/>
      <c r="CE393" s="2564"/>
      <c r="CF393" s="2564"/>
      <c r="CG393" s="2564"/>
      <c r="CH393" s="2564"/>
      <c r="CI393" s="2564"/>
      <c r="CJ393" s="2564"/>
      <c r="CK393" s="2564"/>
      <c r="CL393" s="2564"/>
      <c r="CM393" s="2564"/>
      <c r="CN393" s="2564"/>
      <c r="CO393" s="2564"/>
      <c r="CP393" s="2564"/>
      <c r="CQ393" s="2564"/>
      <c r="CR393" s="2564"/>
      <c r="CS393" s="2564"/>
      <c r="CT393" s="2564"/>
      <c r="CU393" s="2564"/>
      <c r="CV393" s="2564"/>
      <c r="CW393" s="2564"/>
      <c r="CX393" s="2564"/>
      <c r="CY393" s="2564"/>
      <c r="CZ393" s="2564"/>
      <c r="DA393" s="2564"/>
      <c r="DB393" s="2564"/>
      <c r="DC393" s="2564"/>
      <c r="DD393" s="2564"/>
      <c r="DE393" s="2564"/>
    </row>
    <row r="394" spans="1:109" ht="6.75" customHeight="1">
      <c r="A394" s="2564"/>
      <c r="B394" s="2564"/>
      <c r="C394" s="2564"/>
      <c r="D394" s="2564"/>
      <c r="E394" s="2564"/>
      <c r="F394" s="2564"/>
      <c r="G394" s="2564"/>
      <c r="H394" s="2564"/>
      <c r="I394" s="2564"/>
      <c r="J394" s="2564"/>
      <c r="K394" s="2564"/>
      <c r="L394" s="2564"/>
      <c r="M394" s="2564"/>
      <c r="N394" s="2564"/>
      <c r="O394" s="2564"/>
      <c r="P394" s="2564"/>
      <c r="Q394" s="2564"/>
      <c r="R394" s="3104"/>
      <c r="S394" s="3104"/>
      <c r="T394" s="3104"/>
      <c r="U394" s="3104"/>
      <c r="V394" s="3104"/>
      <c r="W394" s="3104"/>
      <c r="X394" s="3104"/>
      <c r="Y394" s="3104"/>
      <c r="Z394" s="3104"/>
      <c r="AA394" s="3104"/>
      <c r="AB394" s="3104"/>
      <c r="AC394" s="3104"/>
      <c r="AD394" s="3104"/>
      <c r="AE394" s="2567"/>
      <c r="AF394" s="2567"/>
      <c r="AG394" s="2564"/>
      <c r="AH394" s="2564"/>
      <c r="AI394" s="2564"/>
      <c r="AJ394" s="2564"/>
      <c r="AK394" s="2564"/>
      <c r="AL394" s="2564"/>
      <c r="AM394" s="2564"/>
      <c r="AN394" s="2564"/>
      <c r="AO394" s="2564"/>
      <c r="AP394" s="2564"/>
      <c r="AQ394" s="2564"/>
      <c r="AR394" s="2564"/>
      <c r="AS394" s="2564"/>
      <c r="AT394" s="2564"/>
      <c r="AU394" s="2564"/>
      <c r="AV394" s="2564"/>
      <c r="AW394" s="2564"/>
      <c r="AX394" s="2564"/>
      <c r="AY394" s="2564"/>
      <c r="AZ394" s="2564"/>
      <c r="BA394" s="2566"/>
      <c r="BB394" s="2566"/>
      <c r="BC394" s="2564"/>
      <c r="BD394" s="2564"/>
      <c r="BE394" s="2564"/>
      <c r="BF394" s="2564"/>
      <c r="BG394" s="2564"/>
      <c r="BH394" s="2564"/>
      <c r="BI394" s="2564"/>
      <c r="BJ394" s="2564"/>
      <c r="BK394" s="2564"/>
      <c r="BL394" s="2564"/>
      <c r="BM394" s="2564"/>
      <c r="BN394" s="2564"/>
      <c r="BO394" s="2564"/>
      <c r="BP394" s="2564"/>
      <c r="BQ394" s="2564"/>
      <c r="BR394" s="2564"/>
      <c r="BS394" s="2564"/>
      <c r="BT394" s="2564"/>
      <c r="BU394" s="2564"/>
      <c r="BV394" s="2564"/>
      <c r="BW394" s="2564"/>
      <c r="BX394" s="2564"/>
      <c r="BY394" s="2564"/>
      <c r="BZ394" s="2564"/>
      <c r="CA394" s="2564"/>
      <c r="CB394" s="2564"/>
      <c r="CC394" s="2564"/>
      <c r="CD394" s="2564"/>
      <c r="CE394" s="2564"/>
      <c r="CF394" s="2564"/>
      <c r="CG394" s="2564"/>
      <c r="CH394" s="2564"/>
      <c r="CI394" s="2564"/>
      <c r="CJ394" s="2564"/>
      <c r="CK394" s="2564"/>
      <c r="CL394" s="2564"/>
      <c r="CM394" s="2564"/>
      <c r="CN394" s="2564"/>
      <c r="CO394" s="2564"/>
      <c r="CP394" s="2564"/>
      <c r="CQ394" s="2564"/>
      <c r="CR394" s="2564"/>
      <c r="CS394" s="2564"/>
      <c r="CT394" s="2564"/>
      <c r="CU394" s="2564"/>
      <c r="CV394" s="2564"/>
      <c r="CW394" s="2564"/>
      <c r="CX394" s="2564"/>
      <c r="CY394" s="2564"/>
      <c r="CZ394" s="2564"/>
      <c r="DA394" s="2564"/>
      <c r="DB394" s="2564"/>
      <c r="DC394" s="2564"/>
      <c r="DD394" s="2564"/>
      <c r="DE394" s="2564"/>
    </row>
    <row r="395" spans="1:109" ht="6.75" customHeight="1">
      <c r="A395" s="2564"/>
      <c r="B395" s="3104" t="s">
        <v>157</v>
      </c>
      <c r="C395" s="3104"/>
      <c r="D395" s="3104"/>
      <c r="E395" s="3104"/>
      <c r="F395" s="3104"/>
      <c r="G395" s="3104"/>
      <c r="H395" s="3104"/>
      <c r="I395" s="3104"/>
      <c r="J395" s="3104"/>
      <c r="K395" s="3104"/>
      <c r="L395" s="2670"/>
      <c r="M395" s="2670"/>
      <c r="N395" s="2670"/>
      <c r="O395" s="2622"/>
      <c r="P395" s="2622"/>
      <c r="Q395" s="2622"/>
      <c r="R395" s="2622"/>
      <c r="S395" s="2622"/>
      <c r="T395" s="2622"/>
      <c r="U395" s="2622"/>
      <c r="V395" s="2564"/>
      <c r="W395" s="3122" t="s">
        <v>156</v>
      </c>
      <c r="X395" s="3122"/>
      <c r="Y395" s="3122"/>
      <c r="Z395" s="3122"/>
      <c r="AA395" s="3122"/>
      <c r="AB395" s="3122"/>
      <c r="AC395" s="3122"/>
      <c r="AD395" s="3122"/>
      <c r="AE395" s="2622"/>
      <c r="AF395" s="2622"/>
      <c r="AG395" s="2622"/>
      <c r="AH395" s="2622"/>
      <c r="AI395" s="2622"/>
      <c r="AJ395" s="2622"/>
      <c r="AK395" s="2622"/>
      <c r="AL395" s="2622"/>
      <c r="AM395" s="2564"/>
      <c r="AN395" s="3103" t="s">
        <v>155</v>
      </c>
      <c r="AO395" s="3103"/>
      <c r="AP395" s="3103"/>
      <c r="AQ395" s="3103"/>
      <c r="AR395" s="3103"/>
      <c r="AS395" s="2622"/>
      <c r="AT395" s="2622"/>
      <c r="AU395" s="2622"/>
      <c r="AV395" s="2622"/>
      <c r="AW395" s="2622"/>
      <c r="AX395" s="2622"/>
      <c r="AY395" s="2622"/>
      <c r="AZ395" s="2622"/>
      <c r="BA395" s="2622"/>
      <c r="BB395" s="2622"/>
      <c r="BC395" s="2564"/>
      <c r="BD395" s="3103" t="s">
        <v>154</v>
      </c>
      <c r="BE395" s="3103"/>
      <c r="BF395" s="3103"/>
      <c r="BG395" s="3103"/>
      <c r="BH395" s="3103"/>
      <c r="BI395" s="3103"/>
      <c r="BJ395" s="3103"/>
      <c r="BK395" s="3103"/>
      <c r="BL395" s="3103"/>
      <c r="BM395" s="3103"/>
      <c r="BN395" s="3103"/>
      <c r="BO395" s="3103"/>
      <c r="BP395" s="3103"/>
      <c r="BQ395" s="3103"/>
      <c r="BR395" s="3103"/>
      <c r="BS395" s="3103"/>
      <c r="BT395" s="3103"/>
      <c r="BU395" s="3103"/>
      <c r="BV395" s="3103"/>
      <c r="BW395" s="3103"/>
      <c r="BX395" s="3103"/>
      <c r="BY395" s="3103"/>
      <c r="BZ395" s="3103"/>
      <c r="CA395" s="3103"/>
      <c r="CB395" s="3103"/>
      <c r="CC395" s="3103"/>
      <c r="CD395" s="3103"/>
      <c r="CE395" s="3103"/>
      <c r="CF395" s="3103"/>
      <c r="CG395" s="3103"/>
      <c r="CH395" s="3103"/>
      <c r="CI395" s="3103"/>
      <c r="CJ395" s="3103"/>
      <c r="CK395" s="3103"/>
      <c r="CL395" s="3103"/>
      <c r="CM395" s="3103"/>
      <c r="CN395" s="3103"/>
      <c r="CO395" s="3103"/>
      <c r="CP395" s="3103"/>
      <c r="CQ395" s="3103"/>
      <c r="CR395" s="3103"/>
      <c r="CS395" s="3103"/>
      <c r="CT395" s="3103"/>
      <c r="CU395" s="3103"/>
      <c r="CV395" s="3103"/>
      <c r="CW395" s="3103"/>
      <c r="CX395" s="3103"/>
      <c r="CY395" s="3103"/>
      <c r="CZ395" s="3103"/>
      <c r="DA395" s="3103"/>
      <c r="DB395" s="3103"/>
      <c r="DC395" s="2567"/>
      <c r="DD395" s="2567"/>
      <c r="DE395" s="2567"/>
    </row>
    <row r="396" spans="1:109" ht="6.75" customHeight="1">
      <c r="A396" s="2564"/>
      <c r="B396" s="3104"/>
      <c r="C396" s="3104"/>
      <c r="D396" s="3104"/>
      <c r="E396" s="3104"/>
      <c r="F396" s="3104"/>
      <c r="G396" s="3104"/>
      <c r="H396" s="3104"/>
      <c r="I396" s="3104"/>
      <c r="J396" s="3104"/>
      <c r="K396" s="3104"/>
      <c r="L396" s="2573"/>
      <c r="M396" s="2573"/>
      <c r="N396" s="2573"/>
      <c r="O396" s="2564"/>
      <c r="P396" s="2564"/>
      <c r="Q396" s="2564"/>
      <c r="R396" s="2564"/>
      <c r="S396" s="2564"/>
      <c r="T396" s="2564"/>
      <c r="U396" s="2564"/>
      <c r="V396" s="2564"/>
      <c r="W396" s="3122"/>
      <c r="X396" s="3122"/>
      <c r="Y396" s="3122"/>
      <c r="Z396" s="3122"/>
      <c r="AA396" s="3122"/>
      <c r="AB396" s="3122"/>
      <c r="AC396" s="3122"/>
      <c r="AD396" s="3122"/>
      <c r="AE396" s="2564"/>
      <c r="AF396" s="2564"/>
      <c r="AG396" s="2564"/>
      <c r="AH396" s="2564"/>
      <c r="AI396" s="2564"/>
      <c r="AJ396" s="2564"/>
      <c r="AK396" s="2564"/>
      <c r="AL396" s="2564"/>
      <c r="AM396" s="2564"/>
      <c r="AN396" s="3103"/>
      <c r="AO396" s="3103"/>
      <c r="AP396" s="3103"/>
      <c r="AQ396" s="3103"/>
      <c r="AR396" s="3103"/>
      <c r="AS396" s="2564"/>
      <c r="AT396" s="2564"/>
      <c r="AU396" s="2564"/>
      <c r="AV396" s="2564"/>
      <c r="AW396" s="2564"/>
      <c r="AX396" s="2564"/>
      <c r="AY396" s="2564"/>
      <c r="AZ396" s="2564"/>
      <c r="BA396" s="2564"/>
      <c r="BB396" s="2564"/>
      <c r="BC396" s="2564"/>
      <c r="BD396" s="3103"/>
      <c r="BE396" s="3103"/>
      <c r="BF396" s="3103"/>
      <c r="BG396" s="3103"/>
      <c r="BH396" s="3103"/>
      <c r="BI396" s="3103"/>
      <c r="BJ396" s="3103"/>
      <c r="BK396" s="3103"/>
      <c r="BL396" s="3103"/>
      <c r="BM396" s="3103"/>
      <c r="BN396" s="3103"/>
      <c r="BO396" s="3103"/>
      <c r="BP396" s="3103"/>
      <c r="BQ396" s="3103"/>
      <c r="BR396" s="3103"/>
      <c r="BS396" s="3103"/>
      <c r="BT396" s="3103"/>
      <c r="BU396" s="3103"/>
      <c r="BV396" s="3103"/>
      <c r="BW396" s="3103"/>
      <c r="BX396" s="3103"/>
      <c r="BY396" s="3103"/>
      <c r="BZ396" s="3103"/>
      <c r="CA396" s="3103"/>
      <c r="CB396" s="3103"/>
      <c r="CC396" s="3103"/>
      <c r="CD396" s="3103"/>
      <c r="CE396" s="3103"/>
      <c r="CF396" s="3103"/>
      <c r="CG396" s="3103"/>
      <c r="CH396" s="3103"/>
      <c r="CI396" s="3103"/>
      <c r="CJ396" s="3103"/>
      <c r="CK396" s="3103"/>
      <c r="CL396" s="3103"/>
      <c r="CM396" s="3103"/>
      <c r="CN396" s="3103"/>
      <c r="CO396" s="3103"/>
      <c r="CP396" s="3103"/>
      <c r="CQ396" s="3103"/>
      <c r="CR396" s="3103"/>
      <c r="CS396" s="3103"/>
      <c r="CT396" s="3103"/>
      <c r="CU396" s="3103"/>
      <c r="CV396" s="3103"/>
      <c r="CW396" s="3103"/>
      <c r="CX396" s="3103"/>
      <c r="CY396" s="3103"/>
      <c r="CZ396" s="3103"/>
      <c r="DA396" s="3103"/>
      <c r="DB396" s="3103"/>
      <c r="DC396" s="2567"/>
      <c r="DD396" s="2567"/>
      <c r="DE396" s="2567"/>
    </row>
  </sheetData>
  <mergeCells count="272">
    <mergeCell ref="BD349:DB350"/>
    <mergeCell ref="AN352:BG353"/>
    <mergeCell ref="AN355:BG356"/>
    <mergeCell ref="AN358:AY359"/>
    <mergeCell ref="BD358:DB359"/>
    <mergeCell ref="AN361:AZ362"/>
    <mergeCell ref="BD361:DB362"/>
    <mergeCell ref="AN364:AW365"/>
    <mergeCell ref="BD364:DB365"/>
    <mergeCell ref="BD333:DE334"/>
    <mergeCell ref="BD335:DE336"/>
    <mergeCell ref="W338:AH341"/>
    <mergeCell ref="AN338:BB339"/>
    <mergeCell ref="AN341:BF342"/>
    <mergeCell ref="W343:AH344"/>
    <mergeCell ref="AN344:AV345"/>
    <mergeCell ref="BD344:DB345"/>
    <mergeCell ref="AN347:AV348"/>
    <mergeCell ref="BD347:DD348"/>
    <mergeCell ref="W272:AF276"/>
    <mergeCell ref="AN254:BM255"/>
    <mergeCell ref="AN257:BM258"/>
    <mergeCell ref="W260:AF261"/>
    <mergeCell ref="AN260:AU261"/>
    <mergeCell ref="BD260:DD261"/>
    <mergeCell ref="W263:AI268"/>
    <mergeCell ref="AN263:AY264"/>
    <mergeCell ref="BD263:DD264"/>
    <mergeCell ref="AN266:BI267"/>
    <mergeCell ref="BL194:BZ196"/>
    <mergeCell ref="W201:AG203"/>
    <mergeCell ref="BP202:CF204"/>
    <mergeCell ref="CH202:CQ204"/>
    <mergeCell ref="W205:AH210"/>
    <mergeCell ref="BD206:BQ208"/>
    <mergeCell ref="BS206:CE208"/>
    <mergeCell ref="AN210:BB212"/>
    <mergeCell ref="BD214:BM216"/>
    <mergeCell ref="BO214:BX216"/>
    <mergeCell ref="BZ214:CK216"/>
    <mergeCell ref="CM214:CX216"/>
    <mergeCell ref="AN215:AW216"/>
    <mergeCell ref="W195:AC196"/>
    <mergeCell ref="BD146:BS148"/>
    <mergeCell ref="BU146:DB148"/>
    <mergeCell ref="BD150:DB151"/>
    <mergeCell ref="AN153:BL154"/>
    <mergeCell ref="AN156:AZ157"/>
    <mergeCell ref="BD156:DB157"/>
    <mergeCell ref="BD159:DE160"/>
    <mergeCell ref="AN164:AW165"/>
    <mergeCell ref="BD164:DB165"/>
    <mergeCell ref="AB383:AU384"/>
    <mergeCell ref="B385:N386"/>
    <mergeCell ref="AN385:AU386"/>
    <mergeCell ref="BD385:DB386"/>
    <mergeCell ref="B390:K391"/>
    <mergeCell ref="BD390:DB391"/>
    <mergeCell ref="R393:AD394"/>
    <mergeCell ref="B395:K396"/>
    <mergeCell ref="W395:AD396"/>
    <mergeCell ref="AN395:AR396"/>
    <mergeCell ref="BD395:DB396"/>
    <mergeCell ref="AN323:AW324"/>
    <mergeCell ref="BD323:DB324"/>
    <mergeCell ref="AL326:AV327"/>
    <mergeCell ref="W328:AF329"/>
    <mergeCell ref="AN328:AW329"/>
    <mergeCell ref="BD328:DB329"/>
    <mergeCell ref="AN286:BL287"/>
    <mergeCell ref="AN289:BH290"/>
    <mergeCell ref="AN292:BL293"/>
    <mergeCell ref="AN295:BL296"/>
    <mergeCell ref="AN298:BL299"/>
    <mergeCell ref="AN301:BL302"/>
    <mergeCell ref="AN304:AZ305"/>
    <mergeCell ref="BD304:DB305"/>
    <mergeCell ref="AN307:AT308"/>
    <mergeCell ref="BD307:DB308"/>
    <mergeCell ref="AN310:AY311"/>
    <mergeCell ref="BD310:DB311"/>
    <mergeCell ref="AN313:AY314"/>
    <mergeCell ref="BD313:DB314"/>
    <mergeCell ref="AN241:AT242"/>
    <mergeCell ref="BD241:DB242"/>
    <mergeCell ref="AN244:BA245"/>
    <mergeCell ref="BD244:DE245"/>
    <mergeCell ref="BD246:DB247"/>
    <mergeCell ref="BD249:DD250"/>
    <mergeCell ref="BD251:DD252"/>
    <mergeCell ref="AN249:AY252"/>
    <mergeCell ref="AN318:AY319"/>
    <mergeCell ref="BD318:DD319"/>
    <mergeCell ref="AN272:AX273"/>
    <mergeCell ref="BD272:DD273"/>
    <mergeCell ref="BD274:DD275"/>
    <mergeCell ref="BD276:DD277"/>
    <mergeCell ref="BD278:DE279"/>
    <mergeCell ref="BD280:DE281"/>
    <mergeCell ref="AN283:BL284"/>
    <mergeCell ref="AN226:AY227"/>
    <mergeCell ref="BD226:DB227"/>
    <mergeCell ref="W228:AI233"/>
    <mergeCell ref="BD228:DB229"/>
    <mergeCell ref="AN231:BP232"/>
    <mergeCell ref="AN234:AY236"/>
    <mergeCell ref="BD234:BY236"/>
    <mergeCell ref="CA234:CP236"/>
    <mergeCell ref="AN238:BA239"/>
    <mergeCell ref="BD238:DB239"/>
    <mergeCell ref="W235:AI236"/>
    <mergeCell ref="AN170:BG171"/>
    <mergeCell ref="AN173:AW174"/>
    <mergeCell ref="BD173:DB174"/>
    <mergeCell ref="AN177:AU179"/>
    <mergeCell ref="BD177:BJ179"/>
    <mergeCell ref="BL177:BR179"/>
    <mergeCell ref="BT177:CC179"/>
    <mergeCell ref="CE177:CN179"/>
    <mergeCell ref="CP177:CY179"/>
    <mergeCell ref="BY136:CW138"/>
    <mergeCell ref="BD367:DB368"/>
    <mergeCell ref="AN370:AZ371"/>
    <mergeCell ref="BD370:DB371"/>
    <mergeCell ref="W277:AI278"/>
    <mergeCell ref="BD320:DB321"/>
    <mergeCell ref="W269:AI270"/>
    <mergeCell ref="AN269:BI270"/>
    <mergeCell ref="W198:AG199"/>
    <mergeCell ref="AN198:AW200"/>
    <mergeCell ref="BD198:BM200"/>
    <mergeCell ref="BO198:BX200"/>
    <mergeCell ref="BZ198:CM200"/>
    <mergeCell ref="CO198:DD200"/>
    <mergeCell ref="AN202:AW204"/>
    <mergeCell ref="BD202:BN204"/>
    <mergeCell ref="BT186:CC188"/>
    <mergeCell ref="CE186:CN188"/>
    <mergeCell ref="CP186:CY188"/>
    <mergeCell ref="BD218:BP220"/>
    <mergeCell ref="BR218:CS220"/>
    <mergeCell ref="AN219:AZ220"/>
    <mergeCell ref="BD222:BP224"/>
    <mergeCell ref="BD167:DB168"/>
    <mergeCell ref="BD182:BM183"/>
    <mergeCell ref="BO182:BX183"/>
    <mergeCell ref="BD379:DB380"/>
    <mergeCell ref="AN373:AZ374"/>
    <mergeCell ref="BD373:DB374"/>
    <mergeCell ref="AJ377:AU378"/>
    <mergeCell ref="B379:J380"/>
    <mergeCell ref="AN379:AU380"/>
    <mergeCell ref="A331:F334"/>
    <mergeCell ref="O331:AE332"/>
    <mergeCell ref="J333:P334"/>
    <mergeCell ref="W333:AD334"/>
    <mergeCell ref="AN333:AW334"/>
    <mergeCell ref="BR222:CQ224"/>
    <mergeCell ref="AN223:AZ224"/>
    <mergeCell ref="BD191:BM192"/>
    <mergeCell ref="BD194:BJ196"/>
    <mergeCell ref="AN195:AW196"/>
    <mergeCell ref="AN186:AU188"/>
    <mergeCell ref="BD186:BJ188"/>
    <mergeCell ref="BL186:BR188"/>
    <mergeCell ref="BO191:BX192"/>
    <mergeCell ref="BZ191:CM192"/>
    <mergeCell ref="W226:AG227"/>
    <mergeCell ref="AN143:BG144"/>
    <mergeCell ref="AN146:AW148"/>
    <mergeCell ref="W129:AC130"/>
    <mergeCell ref="AN129:AW130"/>
    <mergeCell ref="BD129:DB130"/>
    <mergeCell ref="W109:AF110"/>
    <mergeCell ref="AN109:AW110"/>
    <mergeCell ref="BD109:DB110"/>
    <mergeCell ref="AN112:AW113"/>
    <mergeCell ref="BD112:DB113"/>
    <mergeCell ref="AN115:AT116"/>
    <mergeCell ref="BD115:DB116"/>
    <mergeCell ref="W119:AC120"/>
    <mergeCell ref="AN119:AS120"/>
    <mergeCell ref="BD119:DE120"/>
    <mergeCell ref="AN122:BA123"/>
    <mergeCell ref="BD122:DB123"/>
    <mergeCell ref="AN125:AW126"/>
    <mergeCell ref="BD125:DB126"/>
    <mergeCell ref="AN133:BA134"/>
    <mergeCell ref="BD133:DB134"/>
    <mergeCell ref="V136:AF138"/>
    <mergeCell ref="AN136:AZ138"/>
    <mergeCell ref="BD136:BW138"/>
    <mergeCell ref="AN61:AT62"/>
    <mergeCell ref="BD61:DD62"/>
    <mergeCell ref="W65:AC66"/>
    <mergeCell ref="AN65:AW66"/>
    <mergeCell ref="BD65:DD66"/>
    <mergeCell ref="AN68:BG69"/>
    <mergeCell ref="AN71:AT72"/>
    <mergeCell ref="BD74:DD75"/>
    <mergeCell ref="AN77:BC78"/>
    <mergeCell ref="BD71:DD72"/>
    <mergeCell ref="AN46:AW47"/>
    <mergeCell ref="BD46:CJ47"/>
    <mergeCell ref="AN49:AT50"/>
    <mergeCell ref="BD49:CS50"/>
    <mergeCell ref="AN52:AW53"/>
    <mergeCell ref="BD52:DB53"/>
    <mergeCell ref="AN55:AW56"/>
    <mergeCell ref="BD55:DB56"/>
    <mergeCell ref="AN58:AW59"/>
    <mergeCell ref="BD58:DB59"/>
    <mergeCell ref="W14:AH15"/>
    <mergeCell ref="W17:AF21"/>
    <mergeCell ref="W22:AH23"/>
    <mergeCell ref="W28:AC29"/>
    <mergeCell ref="AN28:AT29"/>
    <mergeCell ref="BD28:DB29"/>
    <mergeCell ref="W31:AG35"/>
    <mergeCell ref="AN31:BJ32"/>
    <mergeCell ref="AN34:BJ35"/>
    <mergeCell ref="BD21:DB22"/>
    <mergeCell ref="AN15:BO16"/>
    <mergeCell ref="AN18:BO19"/>
    <mergeCell ref="AN21:AT22"/>
    <mergeCell ref="AN24:BB25"/>
    <mergeCell ref="BG24:DB25"/>
    <mergeCell ref="A2:AZ2"/>
    <mergeCell ref="A1:AZ1"/>
    <mergeCell ref="B6:F7"/>
    <mergeCell ref="I6:Q7"/>
    <mergeCell ref="W6:AF7"/>
    <mergeCell ref="AN6:AW7"/>
    <mergeCell ref="BD6:DD7"/>
    <mergeCell ref="W9:AH13"/>
    <mergeCell ref="AN9:BG10"/>
    <mergeCell ref="AN12:BG13"/>
    <mergeCell ref="A3:AL3"/>
    <mergeCell ref="AM3:BI3"/>
    <mergeCell ref="W36:AH37"/>
    <mergeCell ref="AN37:AU38"/>
    <mergeCell ref="BD37:BT38"/>
    <mergeCell ref="W39:AG43"/>
    <mergeCell ref="AN40:AV41"/>
    <mergeCell ref="BD40:DB41"/>
    <mergeCell ref="BD43:DB44"/>
    <mergeCell ref="W44:AH45"/>
    <mergeCell ref="AN43:AX44"/>
    <mergeCell ref="CN191:DE192"/>
    <mergeCell ref="V140:AF142"/>
    <mergeCell ref="BZ182:CI183"/>
    <mergeCell ref="CK182:CZ183"/>
    <mergeCell ref="AN80:AW81"/>
    <mergeCell ref="BD80:DD81"/>
    <mergeCell ref="W84:AF85"/>
    <mergeCell ref="AN84:AW85"/>
    <mergeCell ref="BD84:DE85"/>
    <mergeCell ref="W87:AI92"/>
    <mergeCell ref="BD87:DE88"/>
    <mergeCell ref="AN90:AW91"/>
    <mergeCell ref="BD90:DE91"/>
    <mergeCell ref="BD93:DE94"/>
    <mergeCell ref="W94:AI95"/>
    <mergeCell ref="AN96:AY97"/>
    <mergeCell ref="BD96:DE97"/>
    <mergeCell ref="AN99:AY100"/>
    <mergeCell ref="BD99:DE100"/>
    <mergeCell ref="AN102:AY103"/>
    <mergeCell ref="BD102:DE103"/>
    <mergeCell ref="AN105:AX106"/>
    <mergeCell ref="BD105:CG106"/>
    <mergeCell ref="BD140:DB141"/>
  </mergeCells>
  <phoneticPr fontId="2"/>
  <printOptions horizontalCentered="1"/>
  <pageMargins left="0.39370078740157483" right="0.39370078740157483" top="0.98425196850393704" bottom="0.78740157480314965" header="0.51181102362204722" footer="0.51181102362204722"/>
  <pageSetup paperSize="9" scale="53" fitToHeight="2" orientation="portrait" r:id="rId1"/>
  <headerFooter alignWithMargins="0"/>
  <rowBreaks count="1" manualBreakCount="1">
    <brk id="193" max="10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9"/>
  <sheetViews>
    <sheetView view="pageBreakPreview" zoomScaleNormal="100" zoomScaleSheetLayoutView="100" workbookViewId="0">
      <selection sqref="A1:D1"/>
    </sheetView>
  </sheetViews>
  <sheetFormatPr defaultRowHeight="16.5" customHeight="1"/>
  <cols>
    <col min="1" max="1" width="3.375" style="1382" customWidth="1"/>
    <col min="2" max="2" width="4.5" style="1382" customWidth="1"/>
    <col min="3" max="3" width="19.875" style="1382" customWidth="1"/>
    <col min="4" max="4" width="2.5" style="1382" customWidth="1"/>
    <col min="5" max="5" width="25.625" style="1384" customWidth="1"/>
    <col min="6" max="6" width="2" style="1384" customWidth="1"/>
    <col min="7" max="16" width="10.625" style="1375" customWidth="1"/>
    <col min="17" max="17" width="5.625" style="1382" customWidth="1"/>
    <col min="18" max="20" width="9" style="1382"/>
    <col min="21" max="21" width="21" style="1382" bestFit="1" customWidth="1"/>
    <col min="22" max="256" width="9" style="1382"/>
    <col min="257" max="257" width="3.375" style="1382" customWidth="1"/>
    <col min="258" max="258" width="4.5" style="1382" customWidth="1"/>
    <col min="259" max="259" width="19.875" style="1382" customWidth="1"/>
    <col min="260" max="260" width="2.5" style="1382" customWidth="1"/>
    <col min="261" max="261" width="25.625" style="1382" customWidth="1"/>
    <col min="262" max="262" width="2" style="1382" customWidth="1"/>
    <col min="263" max="272" width="10.625" style="1382" customWidth="1"/>
    <col min="273" max="512" width="9" style="1382"/>
    <col min="513" max="513" width="3.375" style="1382" customWidth="1"/>
    <col min="514" max="514" width="4.5" style="1382" customWidth="1"/>
    <col min="515" max="515" width="19.875" style="1382" customWidth="1"/>
    <col min="516" max="516" width="2.5" style="1382" customWidth="1"/>
    <col min="517" max="517" width="25.625" style="1382" customWidth="1"/>
    <col min="518" max="518" width="2" style="1382" customWidth="1"/>
    <col min="519" max="528" width="10.625" style="1382" customWidth="1"/>
    <col min="529" max="768" width="9" style="1382"/>
    <col min="769" max="769" width="3.375" style="1382" customWidth="1"/>
    <col min="770" max="770" width="4.5" style="1382" customWidth="1"/>
    <col min="771" max="771" width="19.875" style="1382" customWidth="1"/>
    <col min="772" max="772" width="2.5" style="1382" customWidth="1"/>
    <col min="773" max="773" width="25.625" style="1382" customWidth="1"/>
    <col min="774" max="774" width="2" style="1382" customWidth="1"/>
    <col min="775" max="784" width="10.625" style="1382" customWidth="1"/>
    <col min="785" max="1024" width="9" style="1382"/>
    <col min="1025" max="1025" width="3.375" style="1382" customWidth="1"/>
    <col min="1026" max="1026" width="4.5" style="1382" customWidth="1"/>
    <col min="1027" max="1027" width="19.875" style="1382" customWidth="1"/>
    <col min="1028" max="1028" width="2.5" style="1382" customWidth="1"/>
    <col min="1029" max="1029" width="25.625" style="1382" customWidth="1"/>
    <col min="1030" max="1030" width="2" style="1382" customWidth="1"/>
    <col min="1031" max="1040" width="10.625" style="1382" customWidth="1"/>
    <col min="1041" max="1280" width="9" style="1382"/>
    <col min="1281" max="1281" width="3.375" style="1382" customWidth="1"/>
    <col min="1282" max="1282" width="4.5" style="1382" customWidth="1"/>
    <col min="1283" max="1283" width="19.875" style="1382" customWidth="1"/>
    <col min="1284" max="1284" width="2.5" style="1382" customWidth="1"/>
    <col min="1285" max="1285" width="25.625" style="1382" customWidth="1"/>
    <col min="1286" max="1286" width="2" style="1382" customWidth="1"/>
    <col min="1287" max="1296" width="10.625" style="1382" customWidth="1"/>
    <col min="1297" max="1536" width="9" style="1382"/>
    <col min="1537" max="1537" width="3.375" style="1382" customWidth="1"/>
    <col min="1538" max="1538" width="4.5" style="1382" customWidth="1"/>
    <col min="1539" max="1539" width="19.875" style="1382" customWidth="1"/>
    <col min="1540" max="1540" width="2.5" style="1382" customWidth="1"/>
    <col min="1541" max="1541" width="25.625" style="1382" customWidth="1"/>
    <col min="1542" max="1542" width="2" style="1382" customWidth="1"/>
    <col min="1543" max="1552" width="10.625" style="1382" customWidth="1"/>
    <col min="1553" max="1792" width="9" style="1382"/>
    <col min="1793" max="1793" width="3.375" style="1382" customWidth="1"/>
    <col min="1794" max="1794" width="4.5" style="1382" customWidth="1"/>
    <col min="1795" max="1795" width="19.875" style="1382" customWidth="1"/>
    <col min="1796" max="1796" width="2.5" style="1382" customWidth="1"/>
    <col min="1797" max="1797" width="25.625" style="1382" customWidth="1"/>
    <col min="1798" max="1798" width="2" style="1382" customWidth="1"/>
    <col min="1799" max="1808" width="10.625" style="1382" customWidth="1"/>
    <col min="1809" max="2048" width="9" style="1382"/>
    <col min="2049" max="2049" width="3.375" style="1382" customWidth="1"/>
    <col min="2050" max="2050" width="4.5" style="1382" customWidth="1"/>
    <col min="2051" max="2051" width="19.875" style="1382" customWidth="1"/>
    <col min="2052" max="2052" width="2.5" style="1382" customWidth="1"/>
    <col min="2053" max="2053" width="25.625" style="1382" customWidth="1"/>
    <col min="2054" max="2054" width="2" style="1382" customWidth="1"/>
    <col min="2055" max="2064" width="10.625" style="1382" customWidth="1"/>
    <col min="2065" max="2304" width="9" style="1382"/>
    <col min="2305" max="2305" width="3.375" style="1382" customWidth="1"/>
    <col min="2306" max="2306" width="4.5" style="1382" customWidth="1"/>
    <col min="2307" max="2307" width="19.875" style="1382" customWidth="1"/>
    <col min="2308" max="2308" width="2.5" style="1382" customWidth="1"/>
    <col min="2309" max="2309" width="25.625" style="1382" customWidth="1"/>
    <col min="2310" max="2310" width="2" style="1382" customWidth="1"/>
    <col min="2311" max="2320" width="10.625" style="1382" customWidth="1"/>
    <col min="2321" max="2560" width="9" style="1382"/>
    <col min="2561" max="2561" width="3.375" style="1382" customWidth="1"/>
    <col min="2562" max="2562" width="4.5" style="1382" customWidth="1"/>
    <col min="2563" max="2563" width="19.875" style="1382" customWidth="1"/>
    <col min="2564" max="2564" width="2.5" style="1382" customWidth="1"/>
    <col min="2565" max="2565" width="25.625" style="1382" customWidth="1"/>
    <col min="2566" max="2566" width="2" style="1382" customWidth="1"/>
    <col min="2567" max="2576" width="10.625" style="1382" customWidth="1"/>
    <col min="2577" max="2816" width="9" style="1382"/>
    <col min="2817" max="2817" width="3.375" style="1382" customWidth="1"/>
    <col min="2818" max="2818" width="4.5" style="1382" customWidth="1"/>
    <col min="2819" max="2819" width="19.875" style="1382" customWidth="1"/>
    <col min="2820" max="2820" width="2.5" style="1382" customWidth="1"/>
    <col min="2821" max="2821" width="25.625" style="1382" customWidth="1"/>
    <col min="2822" max="2822" width="2" style="1382" customWidth="1"/>
    <col min="2823" max="2832" width="10.625" style="1382" customWidth="1"/>
    <col min="2833" max="3072" width="9" style="1382"/>
    <col min="3073" max="3073" width="3.375" style="1382" customWidth="1"/>
    <col min="3074" max="3074" width="4.5" style="1382" customWidth="1"/>
    <col min="3075" max="3075" width="19.875" style="1382" customWidth="1"/>
    <col min="3076" max="3076" width="2.5" style="1382" customWidth="1"/>
    <col min="3077" max="3077" width="25.625" style="1382" customWidth="1"/>
    <col min="3078" max="3078" width="2" style="1382" customWidth="1"/>
    <col min="3079" max="3088" width="10.625" style="1382" customWidth="1"/>
    <col min="3089" max="3328" width="9" style="1382"/>
    <col min="3329" max="3329" width="3.375" style="1382" customWidth="1"/>
    <col min="3330" max="3330" width="4.5" style="1382" customWidth="1"/>
    <col min="3331" max="3331" width="19.875" style="1382" customWidth="1"/>
    <col min="3332" max="3332" width="2.5" style="1382" customWidth="1"/>
    <col min="3333" max="3333" width="25.625" style="1382" customWidth="1"/>
    <col min="3334" max="3334" width="2" style="1382" customWidth="1"/>
    <col min="3335" max="3344" width="10.625" style="1382" customWidth="1"/>
    <col min="3345" max="3584" width="9" style="1382"/>
    <col min="3585" max="3585" width="3.375" style="1382" customWidth="1"/>
    <col min="3586" max="3586" width="4.5" style="1382" customWidth="1"/>
    <col min="3587" max="3587" width="19.875" style="1382" customWidth="1"/>
    <col min="3588" max="3588" width="2.5" style="1382" customWidth="1"/>
    <col min="3589" max="3589" width="25.625" style="1382" customWidth="1"/>
    <col min="3590" max="3590" width="2" style="1382" customWidth="1"/>
    <col min="3591" max="3600" width="10.625" style="1382" customWidth="1"/>
    <col min="3601" max="3840" width="9" style="1382"/>
    <col min="3841" max="3841" width="3.375" style="1382" customWidth="1"/>
    <col min="3842" max="3842" width="4.5" style="1382" customWidth="1"/>
    <col min="3843" max="3843" width="19.875" style="1382" customWidth="1"/>
    <col min="3844" max="3844" width="2.5" style="1382" customWidth="1"/>
    <col min="3845" max="3845" width="25.625" style="1382" customWidth="1"/>
    <col min="3846" max="3846" width="2" style="1382" customWidth="1"/>
    <col min="3847" max="3856" width="10.625" style="1382" customWidth="1"/>
    <col min="3857" max="4096" width="9" style="1382"/>
    <col min="4097" max="4097" width="3.375" style="1382" customWidth="1"/>
    <col min="4098" max="4098" width="4.5" style="1382" customWidth="1"/>
    <col min="4099" max="4099" width="19.875" style="1382" customWidth="1"/>
    <col min="4100" max="4100" width="2.5" style="1382" customWidth="1"/>
    <col min="4101" max="4101" width="25.625" style="1382" customWidth="1"/>
    <col min="4102" max="4102" width="2" style="1382" customWidth="1"/>
    <col min="4103" max="4112" width="10.625" style="1382" customWidth="1"/>
    <col min="4113" max="4352" width="9" style="1382"/>
    <col min="4353" max="4353" width="3.375" style="1382" customWidth="1"/>
    <col min="4354" max="4354" width="4.5" style="1382" customWidth="1"/>
    <col min="4355" max="4355" width="19.875" style="1382" customWidth="1"/>
    <col min="4356" max="4356" width="2.5" style="1382" customWidth="1"/>
    <col min="4357" max="4357" width="25.625" style="1382" customWidth="1"/>
    <col min="4358" max="4358" width="2" style="1382" customWidth="1"/>
    <col min="4359" max="4368" width="10.625" style="1382" customWidth="1"/>
    <col min="4369" max="4608" width="9" style="1382"/>
    <col min="4609" max="4609" width="3.375" style="1382" customWidth="1"/>
    <col min="4610" max="4610" width="4.5" style="1382" customWidth="1"/>
    <col min="4611" max="4611" width="19.875" style="1382" customWidth="1"/>
    <col min="4612" max="4612" width="2.5" style="1382" customWidth="1"/>
    <col min="4613" max="4613" width="25.625" style="1382" customWidth="1"/>
    <col min="4614" max="4614" width="2" style="1382" customWidth="1"/>
    <col min="4615" max="4624" width="10.625" style="1382" customWidth="1"/>
    <col min="4625" max="4864" width="9" style="1382"/>
    <col min="4865" max="4865" width="3.375" style="1382" customWidth="1"/>
    <col min="4866" max="4866" width="4.5" style="1382" customWidth="1"/>
    <col min="4867" max="4867" width="19.875" style="1382" customWidth="1"/>
    <col min="4868" max="4868" width="2.5" style="1382" customWidth="1"/>
    <col min="4869" max="4869" width="25.625" style="1382" customWidth="1"/>
    <col min="4870" max="4870" width="2" style="1382" customWidth="1"/>
    <col min="4871" max="4880" width="10.625" style="1382" customWidth="1"/>
    <col min="4881" max="5120" width="9" style="1382"/>
    <col min="5121" max="5121" width="3.375" style="1382" customWidth="1"/>
    <col min="5122" max="5122" width="4.5" style="1382" customWidth="1"/>
    <col min="5123" max="5123" width="19.875" style="1382" customWidth="1"/>
    <col min="5124" max="5124" width="2.5" style="1382" customWidth="1"/>
    <col min="5125" max="5125" width="25.625" style="1382" customWidth="1"/>
    <col min="5126" max="5126" width="2" style="1382" customWidth="1"/>
    <col min="5127" max="5136" width="10.625" style="1382" customWidth="1"/>
    <col min="5137" max="5376" width="9" style="1382"/>
    <col min="5377" max="5377" width="3.375" style="1382" customWidth="1"/>
    <col min="5378" max="5378" width="4.5" style="1382" customWidth="1"/>
    <col min="5379" max="5379" width="19.875" style="1382" customWidth="1"/>
    <col min="5380" max="5380" width="2.5" style="1382" customWidth="1"/>
    <col min="5381" max="5381" width="25.625" style="1382" customWidth="1"/>
    <col min="5382" max="5382" width="2" style="1382" customWidth="1"/>
    <col min="5383" max="5392" width="10.625" style="1382" customWidth="1"/>
    <col min="5393" max="5632" width="9" style="1382"/>
    <col min="5633" max="5633" width="3.375" style="1382" customWidth="1"/>
    <col min="5634" max="5634" width="4.5" style="1382" customWidth="1"/>
    <col min="5635" max="5635" width="19.875" style="1382" customWidth="1"/>
    <col min="5636" max="5636" width="2.5" style="1382" customWidth="1"/>
    <col min="5637" max="5637" width="25.625" style="1382" customWidth="1"/>
    <col min="5638" max="5638" width="2" style="1382" customWidth="1"/>
    <col min="5639" max="5648" width="10.625" style="1382" customWidth="1"/>
    <col min="5649" max="5888" width="9" style="1382"/>
    <col min="5889" max="5889" width="3.375" style="1382" customWidth="1"/>
    <col min="5890" max="5890" width="4.5" style="1382" customWidth="1"/>
    <col min="5891" max="5891" width="19.875" style="1382" customWidth="1"/>
    <col min="5892" max="5892" width="2.5" style="1382" customWidth="1"/>
    <col min="5893" max="5893" width="25.625" style="1382" customWidth="1"/>
    <col min="5894" max="5894" width="2" style="1382" customWidth="1"/>
    <col min="5895" max="5904" width="10.625" style="1382" customWidth="1"/>
    <col min="5905" max="6144" width="9" style="1382"/>
    <col min="6145" max="6145" width="3.375" style="1382" customWidth="1"/>
    <col min="6146" max="6146" width="4.5" style="1382" customWidth="1"/>
    <col min="6147" max="6147" width="19.875" style="1382" customWidth="1"/>
    <col min="6148" max="6148" width="2.5" style="1382" customWidth="1"/>
    <col min="6149" max="6149" width="25.625" style="1382" customWidth="1"/>
    <col min="6150" max="6150" width="2" style="1382" customWidth="1"/>
    <col min="6151" max="6160" width="10.625" style="1382" customWidth="1"/>
    <col min="6161" max="6400" width="9" style="1382"/>
    <col min="6401" max="6401" width="3.375" style="1382" customWidth="1"/>
    <col min="6402" max="6402" width="4.5" style="1382" customWidth="1"/>
    <col min="6403" max="6403" width="19.875" style="1382" customWidth="1"/>
    <col min="6404" max="6404" width="2.5" style="1382" customWidth="1"/>
    <col min="6405" max="6405" width="25.625" style="1382" customWidth="1"/>
    <col min="6406" max="6406" width="2" style="1382" customWidth="1"/>
    <col min="6407" max="6416" width="10.625" style="1382" customWidth="1"/>
    <col min="6417" max="6656" width="9" style="1382"/>
    <col min="6657" max="6657" width="3.375" style="1382" customWidth="1"/>
    <col min="6658" max="6658" width="4.5" style="1382" customWidth="1"/>
    <col min="6659" max="6659" width="19.875" style="1382" customWidth="1"/>
    <col min="6660" max="6660" width="2.5" style="1382" customWidth="1"/>
    <col min="6661" max="6661" width="25.625" style="1382" customWidth="1"/>
    <col min="6662" max="6662" width="2" style="1382" customWidth="1"/>
    <col min="6663" max="6672" width="10.625" style="1382" customWidth="1"/>
    <col min="6673" max="6912" width="9" style="1382"/>
    <col min="6913" max="6913" width="3.375" style="1382" customWidth="1"/>
    <col min="6914" max="6914" width="4.5" style="1382" customWidth="1"/>
    <col min="6915" max="6915" width="19.875" style="1382" customWidth="1"/>
    <col min="6916" max="6916" width="2.5" style="1382" customWidth="1"/>
    <col min="6917" max="6917" width="25.625" style="1382" customWidth="1"/>
    <col min="6918" max="6918" width="2" style="1382" customWidth="1"/>
    <col min="6919" max="6928" width="10.625" style="1382" customWidth="1"/>
    <col min="6929" max="7168" width="9" style="1382"/>
    <col min="7169" max="7169" width="3.375" style="1382" customWidth="1"/>
    <col min="7170" max="7170" width="4.5" style="1382" customWidth="1"/>
    <col min="7171" max="7171" width="19.875" style="1382" customWidth="1"/>
    <col min="7172" max="7172" width="2.5" style="1382" customWidth="1"/>
    <col min="7173" max="7173" width="25.625" style="1382" customWidth="1"/>
    <col min="7174" max="7174" width="2" style="1382" customWidth="1"/>
    <col min="7175" max="7184" width="10.625" style="1382" customWidth="1"/>
    <col min="7185" max="7424" width="9" style="1382"/>
    <col min="7425" max="7425" width="3.375" style="1382" customWidth="1"/>
    <col min="7426" max="7426" width="4.5" style="1382" customWidth="1"/>
    <col min="7427" max="7427" width="19.875" style="1382" customWidth="1"/>
    <col min="7428" max="7428" width="2.5" style="1382" customWidth="1"/>
    <col min="7429" max="7429" width="25.625" style="1382" customWidth="1"/>
    <col min="7430" max="7430" width="2" style="1382" customWidth="1"/>
    <col min="7431" max="7440" width="10.625" style="1382" customWidth="1"/>
    <col min="7441" max="7680" width="9" style="1382"/>
    <col min="7681" max="7681" width="3.375" style="1382" customWidth="1"/>
    <col min="7682" max="7682" width="4.5" style="1382" customWidth="1"/>
    <col min="7683" max="7683" width="19.875" style="1382" customWidth="1"/>
    <col min="7684" max="7684" width="2.5" style="1382" customWidth="1"/>
    <col min="7685" max="7685" width="25.625" style="1382" customWidth="1"/>
    <col min="7686" max="7686" width="2" style="1382" customWidth="1"/>
    <col min="7687" max="7696" width="10.625" style="1382" customWidth="1"/>
    <col min="7697" max="7936" width="9" style="1382"/>
    <col min="7937" max="7937" width="3.375" style="1382" customWidth="1"/>
    <col min="7938" max="7938" width="4.5" style="1382" customWidth="1"/>
    <col min="7939" max="7939" width="19.875" style="1382" customWidth="1"/>
    <col min="7940" max="7940" width="2.5" style="1382" customWidth="1"/>
    <col min="7941" max="7941" width="25.625" style="1382" customWidth="1"/>
    <col min="7942" max="7942" width="2" style="1382" customWidth="1"/>
    <col min="7943" max="7952" width="10.625" style="1382" customWidth="1"/>
    <col min="7953" max="8192" width="9" style="1382"/>
    <col min="8193" max="8193" width="3.375" style="1382" customWidth="1"/>
    <col min="8194" max="8194" width="4.5" style="1382" customWidth="1"/>
    <col min="8195" max="8195" width="19.875" style="1382" customWidth="1"/>
    <col min="8196" max="8196" width="2.5" style="1382" customWidth="1"/>
    <col min="8197" max="8197" width="25.625" style="1382" customWidth="1"/>
    <col min="8198" max="8198" width="2" style="1382" customWidth="1"/>
    <col min="8199" max="8208" width="10.625" style="1382" customWidth="1"/>
    <col min="8209" max="8448" width="9" style="1382"/>
    <col min="8449" max="8449" width="3.375" style="1382" customWidth="1"/>
    <col min="8450" max="8450" width="4.5" style="1382" customWidth="1"/>
    <col min="8451" max="8451" width="19.875" style="1382" customWidth="1"/>
    <col min="8452" max="8452" width="2.5" style="1382" customWidth="1"/>
    <col min="8453" max="8453" width="25.625" style="1382" customWidth="1"/>
    <col min="8454" max="8454" width="2" style="1382" customWidth="1"/>
    <col min="8455" max="8464" width="10.625" style="1382" customWidth="1"/>
    <col min="8465" max="8704" width="9" style="1382"/>
    <col min="8705" max="8705" width="3.375" style="1382" customWidth="1"/>
    <col min="8706" max="8706" width="4.5" style="1382" customWidth="1"/>
    <col min="8707" max="8707" width="19.875" style="1382" customWidth="1"/>
    <col min="8708" max="8708" width="2.5" style="1382" customWidth="1"/>
    <col min="8709" max="8709" width="25.625" style="1382" customWidth="1"/>
    <col min="8710" max="8710" width="2" style="1382" customWidth="1"/>
    <col min="8711" max="8720" width="10.625" style="1382" customWidth="1"/>
    <col min="8721" max="8960" width="9" style="1382"/>
    <col min="8961" max="8961" width="3.375" style="1382" customWidth="1"/>
    <col min="8962" max="8962" width="4.5" style="1382" customWidth="1"/>
    <col min="8963" max="8963" width="19.875" style="1382" customWidth="1"/>
    <col min="8964" max="8964" width="2.5" style="1382" customWidth="1"/>
    <col min="8965" max="8965" width="25.625" style="1382" customWidth="1"/>
    <col min="8966" max="8966" width="2" style="1382" customWidth="1"/>
    <col min="8967" max="8976" width="10.625" style="1382" customWidth="1"/>
    <col min="8977" max="9216" width="9" style="1382"/>
    <col min="9217" max="9217" width="3.375" style="1382" customWidth="1"/>
    <col min="9218" max="9218" width="4.5" style="1382" customWidth="1"/>
    <col min="9219" max="9219" width="19.875" style="1382" customWidth="1"/>
    <col min="9220" max="9220" width="2.5" style="1382" customWidth="1"/>
    <col min="9221" max="9221" width="25.625" style="1382" customWidth="1"/>
    <col min="9222" max="9222" width="2" style="1382" customWidth="1"/>
    <col min="9223" max="9232" width="10.625" style="1382" customWidth="1"/>
    <col min="9233" max="9472" width="9" style="1382"/>
    <col min="9473" max="9473" width="3.375" style="1382" customWidth="1"/>
    <col min="9474" max="9474" width="4.5" style="1382" customWidth="1"/>
    <col min="9475" max="9475" width="19.875" style="1382" customWidth="1"/>
    <col min="9476" max="9476" width="2.5" style="1382" customWidth="1"/>
    <col min="9477" max="9477" width="25.625" style="1382" customWidth="1"/>
    <col min="9478" max="9478" width="2" style="1382" customWidth="1"/>
    <col min="9479" max="9488" width="10.625" style="1382" customWidth="1"/>
    <col min="9489" max="9728" width="9" style="1382"/>
    <col min="9729" max="9729" width="3.375" style="1382" customWidth="1"/>
    <col min="9730" max="9730" width="4.5" style="1382" customWidth="1"/>
    <col min="9731" max="9731" width="19.875" style="1382" customWidth="1"/>
    <col min="9732" max="9732" width="2.5" style="1382" customWidth="1"/>
    <col min="9733" max="9733" width="25.625" style="1382" customWidth="1"/>
    <col min="9734" max="9734" width="2" style="1382" customWidth="1"/>
    <col min="9735" max="9744" width="10.625" style="1382" customWidth="1"/>
    <col min="9745" max="9984" width="9" style="1382"/>
    <col min="9985" max="9985" width="3.375" style="1382" customWidth="1"/>
    <col min="9986" max="9986" width="4.5" style="1382" customWidth="1"/>
    <col min="9987" max="9987" width="19.875" style="1382" customWidth="1"/>
    <col min="9988" max="9988" width="2.5" style="1382" customWidth="1"/>
    <col min="9989" max="9989" width="25.625" style="1382" customWidth="1"/>
    <col min="9990" max="9990" width="2" style="1382" customWidth="1"/>
    <col min="9991" max="10000" width="10.625" style="1382" customWidth="1"/>
    <col min="10001" max="10240" width="9" style="1382"/>
    <col min="10241" max="10241" width="3.375" style="1382" customWidth="1"/>
    <col min="10242" max="10242" width="4.5" style="1382" customWidth="1"/>
    <col min="10243" max="10243" width="19.875" style="1382" customWidth="1"/>
    <col min="10244" max="10244" width="2.5" style="1382" customWidth="1"/>
    <col min="10245" max="10245" width="25.625" style="1382" customWidth="1"/>
    <col min="10246" max="10246" width="2" style="1382" customWidth="1"/>
    <col min="10247" max="10256" width="10.625" style="1382" customWidth="1"/>
    <col min="10257" max="10496" width="9" style="1382"/>
    <col min="10497" max="10497" width="3.375" style="1382" customWidth="1"/>
    <col min="10498" max="10498" width="4.5" style="1382" customWidth="1"/>
    <col min="10499" max="10499" width="19.875" style="1382" customWidth="1"/>
    <col min="10500" max="10500" width="2.5" style="1382" customWidth="1"/>
    <col min="10501" max="10501" width="25.625" style="1382" customWidth="1"/>
    <col min="10502" max="10502" width="2" style="1382" customWidth="1"/>
    <col min="10503" max="10512" width="10.625" style="1382" customWidth="1"/>
    <col min="10513" max="10752" width="9" style="1382"/>
    <col min="10753" max="10753" width="3.375" style="1382" customWidth="1"/>
    <col min="10754" max="10754" width="4.5" style="1382" customWidth="1"/>
    <col min="10755" max="10755" width="19.875" style="1382" customWidth="1"/>
    <col min="10756" max="10756" width="2.5" style="1382" customWidth="1"/>
    <col min="10757" max="10757" width="25.625" style="1382" customWidth="1"/>
    <col min="10758" max="10758" width="2" style="1382" customWidth="1"/>
    <col min="10759" max="10768" width="10.625" style="1382" customWidth="1"/>
    <col min="10769" max="11008" width="9" style="1382"/>
    <col min="11009" max="11009" width="3.375" style="1382" customWidth="1"/>
    <col min="11010" max="11010" width="4.5" style="1382" customWidth="1"/>
    <col min="11011" max="11011" width="19.875" style="1382" customWidth="1"/>
    <col min="11012" max="11012" width="2.5" style="1382" customWidth="1"/>
    <col min="11013" max="11013" width="25.625" style="1382" customWidth="1"/>
    <col min="11014" max="11014" width="2" style="1382" customWidth="1"/>
    <col min="11015" max="11024" width="10.625" style="1382" customWidth="1"/>
    <col min="11025" max="11264" width="9" style="1382"/>
    <col min="11265" max="11265" width="3.375" style="1382" customWidth="1"/>
    <col min="11266" max="11266" width="4.5" style="1382" customWidth="1"/>
    <col min="11267" max="11267" width="19.875" style="1382" customWidth="1"/>
    <col min="11268" max="11268" width="2.5" style="1382" customWidth="1"/>
    <col min="11269" max="11269" width="25.625" style="1382" customWidth="1"/>
    <col min="11270" max="11270" width="2" style="1382" customWidth="1"/>
    <col min="11271" max="11280" width="10.625" style="1382" customWidth="1"/>
    <col min="11281" max="11520" width="9" style="1382"/>
    <col min="11521" max="11521" width="3.375" style="1382" customWidth="1"/>
    <col min="11522" max="11522" width="4.5" style="1382" customWidth="1"/>
    <col min="11523" max="11523" width="19.875" style="1382" customWidth="1"/>
    <col min="11524" max="11524" width="2.5" style="1382" customWidth="1"/>
    <col min="11525" max="11525" width="25.625" style="1382" customWidth="1"/>
    <col min="11526" max="11526" width="2" style="1382" customWidth="1"/>
    <col min="11527" max="11536" width="10.625" style="1382" customWidth="1"/>
    <col min="11537" max="11776" width="9" style="1382"/>
    <col min="11777" max="11777" width="3.375" style="1382" customWidth="1"/>
    <col min="11778" max="11778" width="4.5" style="1382" customWidth="1"/>
    <col min="11779" max="11779" width="19.875" style="1382" customWidth="1"/>
    <col min="11780" max="11780" width="2.5" style="1382" customWidth="1"/>
    <col min="11781" max="11781" width="25.625" style="1382" customWidth="1"/>
    <col min="11782" max="11782" width="2" style="1382" customWidth="1"/>
    <col min="11783" max="11792" width="10.625" style="1382" customWidth="1"/>
    <col min="11793" max="12032" width="9" style="1382"/>
    <col min="12033" max="12033" width="3.375" style="1382" customWidth="1"/>
    <col min="12034" max="12034" width="4.5" style="1382" customWidth="1"/>
    <col min="12035" max="12035" width="19.875" style="1382" customWidth="1"/>
    <col min="12036" max="12036" width="2.5" style="1382" customWidth="1"/>
    <col min="12037" max="12037" width="25.625" style="1382" customWidth="1"/>
    <col min="12038" max="12038" width="2" style="1382" customWidth="1"/>
    <col min="12039" max="12048" width="10.625" style="1382" customWidth="1"/>
    <col min="12049" max="12288" width="9" style="1382"/>
    <col min="12289" max="12289" width="3.375" style="1382" customWidth="1"/>
    <col min="12290" max="12290" width="4.5" style="1382" customWidth="1"/>
    <col min="12291" max="12291" width="19.875" style="1382" customWidth="1"/>
    <col min="12292" max="12292" width="2.5" style="1382" customWidth="1"/>
    <col min="12293" max="12293" width="25.625" style="1382" customWidth="1"/>
    <col min="12294" max="12294" width="2" style="1382" customWidth="1"/>
    <col min="12295" max="12304" width="10.625" style="1382" customWidth="1"/>
    <col min="12305" max="12544" width="9" style="1382"/>
    <col min="12545" max="12545" width="3.375" style="1382" customWidth="1"/>
    <col min="12546" max="12546" width="4.5" style="1382" customWidth="1"/>
    <col min="12547" max="12547" width="19.875" style="1382" customWidth="1"/>
    <col min="12548" max="12548" width="2.5" style="1382" customWidth="1"/>
    <col min="12549" max="12549" width="25.625" style="1382" customWidth="1"/>
    <col min="12550" max="12550" width="2" style="1382" customWidth="1"/>
    <col min="12551" max="12560" width="10.625" style="1382" customWidth="1"/>
    <col min="12561" max="12800" width="9" style="1382"/>
    <col min="12801" max="12801" width="3.375" style="1382" customWidth="1"/>
    <col min="12802" max="12802" width="4.5" style="1382" customWidth="1"/>
    <col min="12803" max="12803" width="19.875" style="1382" customWidth="1"/>
    <col min="12804" max="12804" width="2.5" style="1382" customWidth="1"/>
    <col min="12805" max="12805" width="25.625" style="1382" customWidth="1"/>
    <col min="12806" max="12806" width="2" style="1382" customWidth="1"/>
    <col min="12807" max="12816" width="10.625" style="1382" customWidth="1"/>
    <col min="12817" max="13056" width="9" style="1382"/>
    <col min="13057" max="13057" width="3.375" style="1382" customWidth="1"/>
    <col min="13058" max="13058" width="4.5" style="1382" customWidth="1"/>
    <col min="13059" max="13059" width="19.875" style="1382" customWidth="1"/>
    <col min="13060" max="13060" width="2.5" style="1382" customWidth="1"/>
    <col min="13061" max="13061" width="25.625" style="1382" customWidth="1"/>
    <col min="13062" max="13062" width="2" style="1382" customWidth="1"/>
    <col min="13063" max="13072" width="10.625" style="1382" customWidth="1"/>
    <col min="13073" max="13312" width="9" style="1382"/>
    <col min="13313" max="13313" width="3.375" style="1382" customWidth="1"/>
    <col min="13314" max="13314" width="4.5" style="1382" customWidth="1"/>
    <col min="13315" max="13315" width="19.875" style="1382" customWidth="1"/>
    <col min="13316" max="13316" width="2.5" style="1382" customWidth="1"/>
    <col min="13317" max="13317" width="25.625" style="1382" customWidth="1"/>
    <col min="13318" max="13318" width="2" style="1382" customWidth="1"/>
    <col min="13319" max="13328" width="10.625" style="1382" customWidth="1"/>
    <col min="13329" max="13568" width="9" style="1382"/>
    <col min="13569" max="13569" width="3.375" style="1382" customWidth="1"/>
    <col min="13570" max="13570" width="4.5" style="1382" customWidth="1"/>
    <col min="13571" max="13571" width="19.875" style="1382" customWidth="1"/>
    <col min="13572" max="13572" width="2.5" style="1382" customWidth="1"/>
    <col min="13573" max="13573" width="25.625" style="1382" customWidth="1"/>
    <col min="13574" max="13574" width="2" style="1382" customWidth="1"/>
    <col min="13575" max="13584" width="10.625" style="1382" customWidth="1"/>
    <col min="13585" max="13824" width="9" style="1382"/>
    <col min="13825" max="13825" width="3.375" style="1382" customWidth="1"/>
    <col min="13826" max="13826" width="4.5" style="1382" customWidth="1"/>
    <col min="13827" max="13827" width="19.875" style="1382" customWidth="1"/>
    <col min="13828" max="13828" width="2.5" style="1382" customWidth="1"/>
    <col min="13829" max="13829" width="25.625" style="1382" customWidth="1"/>
    <col min="13830" max="13830" width="2" style="1382" customWidth="1"/>
    <col min="13831" max="13840" width="10.625" style="1382" customWidth="1"/>
    <col min="13841" max="14080" width="9" style="1382"/>
    <col min="14081" max="14081" width="3.375" style="1382" customWidth="1"/>
    <col min="14082" max="14082" width="4.5" style="1382" customWidth="1"/>
    <col min="14083" max="14083" width="19.875" style="1382" customWidth="1"/>
    <col min="14084" max="14084" width="2.5" style="1382" customWidth="1"/>
    <col min="14085" max="14085" width="25.625" style="1382" customWidth="1"/>
    <col min="14086" max="14086" width="2" style="1382" customWidth="1"/>
    <col min="14087" max="14096" width="10.625" style="1382" customWidth="1"/>
    <col min="14097" max="14336" width="9" style="1382"/>
    <col min="14337" max="14337" width="3.375" style="1382" customWidth="1"/>
    <col min="14338" max="14338" width="4.5" style="1382" customWidth="1"/>
    <col min="14339" max="14339" width="19.875" style="1382" customWidth="1"/>
    <col min="14340" max="14340" width="2.5" style="1382" customWidth="1"/>
    <col min="14341" max="14341" width="25.625" style="1382" customWidth="1"/>
    <col min="14342" max="14342" width="2" style="1382" customWidth="1"/>
    <col min="14343" max="14352" width="10.625" style="1382" customWidth="1"/>
    <col min="14353" max="14592" width="9" style="1382"/>
    <col min="14593" max="14593" width="3.375" style="1382" customWidth="1"/>
    <col min="14594" max="14594" width="4.5" style="1382" customWidth="1"/>
    <col min="14595" max="14595" width="19.875" style="1382" customWidth="1"/>
    <col min="14596" max="14596" width="2.5" style="1382" customWidth="1"/>
    <col min="14597" max="14597" width="25.625" style="1382" customWidth="1"/>
    <col min="14598" max="14598" width="2" style="1382" customWidth="1"/>
    <col min="14599" max="14608" width="10.625" style="1382" customWidth="1"/>
    <col min="14609" max="14848" width="9" style="1382"/>
    <col min="14849" max="14849" width="3.375" style="1382" customWidth="1"/>
    <col min="14850" max="14850" width="4.5" style="1382" customWidth="1"/>
    <col min="14851" max="14851" width="19.875" style="1382" customWidth="1"/>
    <col min="14852" max="14852" width="2.5" style="1382" customWidth="1"/>
    <col min="14853" max="14853" width="25.625" style="1382" customWidth="1"/>
    <col min="14854" max="14854" width="2" style="1382" customWidth="1"/>
    <col min="14855" max="14864" width="10.625" style="1382" customWidth="1"/>
    <col min="14865" max="15104" width="9" style="1382"/>
    <col min="15105" max="15105" width="3.375" style="1382" customWidth="1"/>
    <col min="15106" max="15106" width="4.5" style="1382" customWidth="1"/>
    <col min="15107" max="15107" width="19.875" style="1382" customWidth="1"/>
    <col min="15108" max="15108" width="2.5" style="1382" customWidth="1"/>
    <col min="15109" max="15109" width="25.625" style="1382" customWidth="1"/>
    <col min="15110" max="15110" width="2" style="1382" customWidth="1"/>
    <col min="15111" max="15120" width="10.625" style="1382" customWidth="1"/>
    <col min="15121" max="15360" width="9" style="1382"/>
    <col min="15361" max="15361" width="3.375" style="1382" customWidth="1"/>
    <col min="15362" max="15362" width="4.5" style="1382" customWidth="1"/>
    <col min="15363" max="15363" width="19.875" style="1382" customWidth="1"/>
    <col min="15364" max="15364" width="2.5" style="1382" customWidth="1"/>
    <col min="15365" max="15365" width="25.625" style="1382" customWidth="1"/>
    <col min="15366" max="15366" width="2" style="1382" customWidth="1"/>
    <col min="15367" max="15376" width="10.625" style="1382" customWidth="1"/>
    <col min="15377" max="15616" width="9" style="1382"/>
    <col min="15617" max="15617" width="3.375" style="1382" customWidth="1"/>
    <col min="15618" max="15618" width="4.5" style="1382" customWidth="1"/>
    <col min="15619" max="15619" width="19.875" style="1382" customWidth="1"/>
    <col min="15620" max="15620" width="2.5" style="1382" customWidth="1"/>
    <col min="15621" max="15621" width="25.625" style="1382" customWidth="1"/>
    <col min="15622" max="15622" width="2" style="1382" customWidth="1"/>
    <col min="15623" max="15632" width="10.625" style="1382" customWidth="1"/>
    <col min="15633" max="15872" width="9" style="1382"/>
    <col min="15873" max="15873" width="3.375" style="1382" customWidth="1"/>
    <col min="15874" max="15874" width="4.5" style="1382" customWidth="1"/>
    <col min="15875" max="15875" width="19.875" style="1382" customWidth="1"/>
    <col min="15876" max="15876" width="2.5" style="1382" customWidth="1"/>
    <col min="15877" max="15877" width="25.625" style="1382" customWidth="1"/>
    <col min="15878" max="15878" width="2" style="1382" customWidth="1"/>
    <col min="15879" max="15888" width="10.625" style="1382" customWidth="1"/>
    <col min="15889" max="16128" width="9" style="1382"/>
    <col min="16129" max="16129" width="3.375" style="1382" customWidth="1"/>
    <col min="16130" max="16130" width="4.5" style="1382" customWidth="1"/>
    <col min="16131" max="16131" width="19.875" style="1382" customWidth="1"/>
    <col min="16132" max="16132" width="2.5" style="1382" customWidth="1"/>
    <col min="16133" max="16133" width="25.625" style="1382" customWidth="1"/>
    <col min="16134" max="16134" width="2" style="1382" customWidth="1"/>
    <col min="16135" max="16144" width="10.625" style="1382" customWidth="1"/>
    <col min="16145" max="16384" width="9" style="1382"/>
  </cols>
  <sheetData>
    <row r="1" spans="1:26" s="1301" customFormat="1" ht="20.100000000000001" customHeight="1">
      <c r="A1" s="3219" t="str">
        <f>HYPERLINK("#目次!A1","【目次に戻る】")</f>
        <v>【目次に戻る】</v>
      </c>
      <c r="B1" s="3219"/>
      <c r="C1" s="3219"/>
      <c r="D1" s="3219"/>
      <c r="E1" s="1358"/>
      <c r="F1" s="1358"/>
      <c r="G1" s="1358"/>
      <c r="H1" s="1358"/>
      <c r="I1" s="1358"/>
      <c r="J1" s="1358"/>
      <c r="K1" s="1358"/>
      <c r="L1" s="1358"/>
      <c r="M1" s="1358"/>
      <c r="N1" s="1358"/>
      <c r="O1" s="1358"/>
      <c r="P1" s="1358"/>
      <c r="Q1" s="1358"/>
      <c r="R1" s="1358"/>
      <c r="S1" s="1358"/>
      <c r="T1" s="1358"/>
      <c r="U1" s="1358"/>
      <c r="V1" s="1358"/>
      <c r="W1" s="1358"/>
      <c r="X1" s="1358"/>
      <c r="Y1" s="1358"/>
      <c r="Z1" s="1358"/>
    </row>
    <row r="2" spans="1:26" s="1301" customFormat="1" ht="20.100000000000001" customHeight="1">
      <c r="A2" s="3219" t="str">
        <f>HYPERLINK("#業務所管課別目次!A1","【業務所管課別目次に戻る】")</f>
        <v>【業務所管課別目次に戻る】</v>
      </c>
      <c r="B2" s="3219"/>
      <c r="C2" s="3219"/>
      <c r="D2" s="3219"/>
      <c r="E2" s="1358"/>
      <c r="F2" s="1358"/>
      <c r="G2" s="1358"/>
      <c r="H2" s="1358"/>
      <c r="I2" s="1358"/>
      <c r="J2" s="1358"/>
      <c r="K2" s="1358"/>
      <c r="L2" s="1358"/>
      <c r="M2" s="1358"/>
      <c r="N2" s="1358"/>
      <c r="O2" s="1358"/>
      <c r="P2" s="1358"/>
      <c r="Q2" s="1358"/>
      <c r="R2" s="1358"/>
      <c r="S2" s="1358"/>
      <c r="T2" s="1358"/>
      <c r="U2" s="1358"/>
      <c r="V2" s="1358"/>
      <c r="W2" s="1358"/>
      <c r="X2" s="1358"/>
      <c r="Y2" s="1358"/>
      <c r="Z2" s="1358"/>
    </row>
    <row r="3" spans="1:26" ht="27.75" customHeight="1">
      <c r="A3" s="3160" t="s">
        <v>8214</v>
      </c>
      <c r="B3" s="3160"/>
      <c r="C3" s="3160"/>
      <c r="D3" s="3160"/>
      <c r="E3" s="3160"/>
      <c r="F3" s="3160"/>
      <c r="G3" s="3160"/>
      <c r="H3" s="3160"/>
      <c r="I3" s="3160"/>
      <c r="J3" s="3160"/>
      <c r="K3" s="3160"/>
      <c r="L3" s="3160"/>
      <c r="M3" s="3160"/>
      <c r="N3" s="3160"/>
      <c r="O3" s="3160"/>
      <c r="P3" s="3160"/>
      <c r="R3" s="1336" t="s">
        <v>6526</v>
      </c>
      <c r="S3" s="1752"/>
      <c r="T3" s="1337" t="s">
        <v>6118</v>
      </c>
      <c r="U3" s="1856" t="str">
        <f>設定!$B$14</f>
        <v>（令和5年4月1日現在）</v>
      </c>
    </row>
    <row r="4" spans="1:26" ht="16.5" customHeight="1">
      <c r="A4" s="194"/>
      <c r="B4" s="1373"/>
      <c r="C4" s="1373"/>
      <c r="D4" s="194"/>
      <c r="E4" s="1374"/>
      <c r="F4" s="431"/>
      <c r="G4" s="1082"/>
      <c r="H4" s="1082"/>
      <c r="I4" s="1082"/>
      <c r="J4" s="1082"/>
      <c r="K4" s="1082"/>
      <c r="L4" s="1082"/>
      <c r="M4" s="1082"/>
      <c r="N4" s="1382"/>
      <c r="O4" s="1082"/>
      <c r="P4" s="1383" t="str">
        <f>U3</f>
        <v>（令和5年4月1日現在）</v>
      </c>
      <c r="T4" s="1337" t="s">
        <v>6119</v>
      </c>
      <c r="U4" s="1899" t="s">
        <v>6527</v>
      </c>
      <c r="V4" s="2160" t="str">
        <f>HYPERLINK("#'["&amp;設定!$A$22&amp;"]"&amp;U4&amp;"'!A1","統計表リンク")</f>
        <v>統計表リンク</v>
      </c>
    </row>
    <row r="5" spans="1:26" ht="16.5" customHeight="1">
      <c r="A5" s="1373" t="s">
        <v>3972</v>
      </c>
      <c r="B5" s="1373"/>
      <c r="C5" s="1376"/>
      <c r="D5" s="194"/>
      <c r="E5" s="431"/>
      <c r="F5" s="431"/>
      <c r="G5" s="2680"/>
      <c r="H5" s="2680"/>
      <c r="I5" s="2680"/>
      <c r="J5" s="2680"/>
      <c r="K5" s="2680"/>
      <c r="L5" s="2680"/>
      <c r="M5" s="2680"/>
      <c r="N5" s="2680"/>
      <c r="O5" s="2681"/>
      <c r="P5" s="2681"/>
    </row>
    <row r="6" spans="1:26" ht="16.5" customHeight="1">
      <c r="A6" s="1373" t="s">
        <v>314</v>
      </c>
      <c r="B6" s="1373"/>
      <c r="C6" s="1376"/>
      <c r="D6" s="1373"/>
      <c r="E6" s="1377"/>
      <c r="F6" s="431"/>
      <c r="G6" s="2680"/>
      <c r="H6" s="2680"/>
      <c r="I6" s="2680"/>
      <c r="J6" s="2680"/>
      <c r="K6" s="2680"/>
      <c r="L6" s="2681"/>
      <c r="M6" s="2681"/>
      <c r="N6" s="2681"/>
      <c r="O6" s="2680"/>
      <c r="P6" s="2681"/>
    </row>
    <row r="7" spans="1:26" ht="16.5" customHeight="1">
      <c r="A7" s="1373" t="s">
        <v>4198</v>
      </c>
      <c r="B7" s="1373"/>
      <c r="C7" s="1376"/>
      <c r="D7" s="1373"/>
      <c r="E7" s="1377"/>
      <c r="F7" s="431"/>
      <c r="G7" s="2680"/>
      <c r="H7" s="2680"/>
      <c r="I7" s="2680"/>
      <c r="J7" s="2680"/>
      <c r="K7" s="2680"/>
      <c r="L7" s="2680"/>
      <c r="M7" s="2680"/>
      <c r="N7" s="2680"/>
      <c r="O7" s="2680"/>
      <c r="P7" s="2681"/>
    </row>
    <row r="8" spans="1:26" ht="16.5" customHeight="1">
      <c r="A8" s="194"/>
      <c r="B8" s="2682" t="s">
        <v>299</v>
      </c>
      <c r="C8" s="1393"/>
      <c r="D8" s="2683"/>
      <c r="E8" s="2684" t="s">
        <v>3971</v>
      </c>
      <c r="F8" s="2685"/>
      <c r="G8" s="3161" t="s">
        <v>8519</v>
      </c>
      <c r="H8" s="3162"/>
      <c r="I8" s="3162"/>
      <c r="J8" s="3162"/>
      <c r="K8" s="3162"/>
      <c r="L8" s="3162"/>
      <c r="M8" s="3162"/>
      <c r="N8" s="3162"/>
      <c r="O8" s="3162"/>
      <c r="P8" s="3163"/>
    </row>
    <row r="9" spans="1:26" ht="16.5" customHeight="1">
      <c r="A9" s="194"/>
      <c r="B9" s="946"/>
      <c r="C9" s="1392" t="s">
        <v>298</v>
      </c>
      <c r="D9" s="1378"/>
      <c r="E9" s="1379"/>
      <c r="F9" s="1380"/>
      <c r="G9" s="3164"/>
      <c r="H9" s="3165"/>
      <c r="I9" s="3165"/>
      <c r="J9" s="3165"/>
      <c r="K9" s="3165"/>
      <c r="L9" s="3165"/>
      <c r="M9" s="3165"/>
      <c r="N9" s="3165"/>
      <c r="O9" s="3165"/>
      <c r="P9" s="3166"/>
    </row>
    <row r="10" spans="1:26" ht="16.5" customHeight="1">
      <c r="A10" s="194"/>
      <c r="B10" s="1388"/>
      <c r="C10" s="1392" t="s">
        <v>313</v>
      </c>
      <c r="D10" s="1378"/>
      <c r="E10" s="2686"/>
      <c r="F10" s="2687"/>
      <c r="G10" s="3167"/>
      <c r="H10" s="3168"/>
      <c r="I10" s="3168"/>
      <c r="J10" s="3168"/>
      <c r="K10" s="3168"/>
      <c r="L10" s="3168"/>
      <c r="M10" s="3168"/>
      <c r="N10" s="3168"/>
      <c r="O10" s="3168"/>
      <c r="P10" s="3169"/>
    </row>
    <row r="11" spans="1:26" ht="16.5" customHeight="1">
      <c r="A11" s="194"/>
      <c r="B11" s="1388"/>
      <c r="C11" s="2536" t="s">
        <v>3967</v>
      </c>
      <c r="D11" s="1381"/>
      <c r="E11" s="2688" t="s">
        <v>3970</v>
      </c>
      <c r="F11" s="2689"/>
      <c r="G11" s="3170" t="s">
        <v>4219</v>
      </c>
      <c r="H11" s="3171"/>
      <c r="I11" s="3171"/>
      <c r="J11" s="3171"/>
      <c r="K11" s="3171"/>
      <c r="L11" s="3171"/>
      <c r="M11" s="3171"/>
      <c r="N11" s="3171"/>
      <c r="O11" s="3171"/>
      <c r="P11" s="3172"/>
    </row>
    <row r="12" spans="1:26" ht="16.5" customHeight="1">
      <c r="A12" s="194"/>
      <c r="B12" s="1388"/>
      <c r="C12" s="2536" t="s">
        <v>4220</v>
      </c>
      <c r="D12" s="2537"/>
      <c r="E12" s="2684" t="s">
        <v>3969</v>
      </c>
      <c r="F12" s="2685"/>
      <c r="G12" s="3161" t="s">
        <v>3968</v>
      </c>
      <c r="H12" s="3162"/>
      <c r="I12" s="3162"/>
      <c r="J12" s="3162"/>
      <c r="K12" s="3162"/>
      <c r="L12" s="3162"/>
      <c r="M12" s="3162"/>
      <c r="N12" s="3162"/>
      <c r="O12" s="3162"/>
      <c r="P12" s="3163"/>
    </row>
    <row r="13" spans="1:26" ht="16.5" customHeight="1">
      <c r="A13" s="194"/>
      <c r="B13" s="1388"/>
      <c r="C13" s="2536"/>
      <c r="D13" s="1378"/>
      <c r="E13" s="2690"/>
      <c r="F13" s="2687"/>
      <c r="G13" s="2691"/>
      <c r="H13" s="2692"/>
      <c r="I13" s="2692"/>
      <c r="J13" s="2692"/>
      <c r="K13" s="2692"/>
      <c r="L13" s="2692"/>
      <c r="M13" s="2692"/>
      <c r="N13" s="2692"/>
      <c r="O13" s="2692"/>
      <c r="P13" s="2693"/>
    </row>
    <row r="14" spans="1:26" ht="16.5" customHeight="1">
      <c r="A14" s="2694"/>
      <c r="B14" s="2695" t="s">
        <v>3966</v>
      </c>
      <c r="C14" s="2696"/>
      <c r="D14" s="2697"/>
      <c r="E14" s="2698" t="s">
        <v>3965</v>
      </c>
      <c r="F14" s="2699"/>
      <c r="G14" s="3155" t="s">
        <v>4221</v>
      </c>
      <c r="H14" s="3156"/>
      <c r="I14" s="3156"/>
      <c r="J14" s="3156"/>
      <c r="K14" s="3156"/>
      <c r="L14" s="3156"/>
      <c r="M14" s="3156"/>
      <c r="N14" s="3156"/>
      <c r="O14" s="3156"/>
      <c r="P14" s="3157"/>
    </row>
    <row r="15" spans="1:26" ht="16.5" customHeight="1">
      <c r="A15" s="2694"/>
      <c r="B15" s="2695" t="s">
        <v>3964</v>
      </c>
      <c r="C15" s="2696"/>
      <c r="D15" s="2697"/>
      <c r="E15" s="2698" t="s">
        <v>3831</v>
      </c>
      <c r="F15" s="2699"/>
      <c r="G15" s="3173" t="s">
        <v>4222</v>
      </c>
      <c r="H15" s="3174"/>
      <c r="I15" s="3174"/>
      <c r="J15" s="3174"/>
      <c r="K15" s="3174"/>
      <c r="L15" s="3174"/>
      <c r="M15" s="3174"/>
      <c r="N15" s="3174"/>
      <c r="O15" s="3174"/>
      <c r="P15" s="3175"/>
    </row>
    <row r="16" spans="1:26" ht="16.5" customHeight="1">
      <c r="A16" s="2694"/>
      <c r="B16" s="2700"/>
      <c r="C16" s="2701"/>
      <c r="D16" s="2702"/>
      <c r="E16" s="2703" t="s">
        <v>3963</v>
      </c>
      <c r="F16" s="2704"/>
      <c r="G16" s="3155" t="s">
        <v>8429</v>
      </c>
      <c r="H16" s="3156"/>
      <c r="I16" s="3156"/>
      <c r="J16" s="3156"/>
      <c r="K16" s="3156"/>
      <c r="L16" s="3156"/>
      <c r="M16" s="3156"/>
      <c r="N16" s="3156"/>
      <c r="O16" s="3156"/>
      <c r="P16" s="3157"/>
    </row>
    <row r="17" spans="1:16" ht="16.5" customHeight="1">
      <c r="A17" s="2694"/>
      <c r="B17" s="2694"/>
      <c r="C17" s="2694"/>
      <c r="D17" s="2694"/>
      <c r="E17" s="2705"/>
      <c r="F17" s="2706"/>
      <c r="G17" s="2707"/>
      <c r="H17" s="2707"/>
      <c r="I17" s="2707"/>
      <c r="J17" s="2707"/>
      <c r="K17" s="2707"/>
      <c r="L17" s="2707"/>
      <c r="M17" s="2707"/>
      <c r="N17" s="2707"/>
      <c r="O17" s="2707"/>
      <c r="P17" s="2681"/>
    </row>
    <row r="18" spans="1:16" ht="16.5" customHeight="1">
      <c r="A18" s="2694"/>
      <c r="B18" s="2694"/>
      <c r="C18" s="2694"/>
      <c r="D18" s="2694"/>
      <c r="E18" s="2705"/>
      <c r="F18" s="2706"/>
      <c r="G18" s="2707"/>
      <c r="H18" s="2707"/>
      <c r="I18" s="2707"/>
      <c r="J18" s="2707"/>
      <c r="K18" s="2707"/>
      <c r="L18" s="2707"/>
      <c r="M18" s="2707"/>
      <c r="N18" s="2707"/>
      <c r="O18" s="2707"/>
      <c r="P18" s="2681"/>
    </row>
    <row r="19" spans="1:16" ht="16.5" customHeight="1">
      <c r="A19" s="2708" t="s">
        <v>3962</v>
      </c>
      <c r="B19" s="2708"/>
      <c r="C19" s="2709"/>
      <c r="D19" s="2694"/>
      <c r="E19" s="2705"/>
      <c r="F19" s="2706"/>
      <c r="G19" s="2710"/>
      <c r="H19" s="2710"/>
      <c r="I19" s="2710"/>
      <c r="J19" s="2710"/>
      <c r="K19" s="2710"/>
      <c r="L19" s="2710"/>
      <c r="M19" s="2710"/>
      <c r="N19" s="2710"/>
      <c r="O19" s="2710"/>
      <c r="P19" s="2681"/>
    </row>
    <row r="20" spans="1:16" ht="16.5" customHeight="1">
      <c r="A20" s="2708" t="s">
        <v>317</v>
      </c>
      <c r="B20" s="2708"/>
      <c r="C20" s="2709"/>
      <c r="D20" s="2694"/>
      <c r="E20" s="2705"/>
      <c r="F20" s="2706"/>
      <c r="G20" s="2710"/>
      <c r="H20" s="2710"/>
      <c r="I20" s="2710"/>
      <c r="J20" s="2710"/>
      <c r="K20" s="2710"/>
      <c r="L20" s="2710"/>
      <c r="M20" s="2710"/>
      <c r="N20" s="2710"/>
      <c r="O20" s="2710"/>
      <c r="P20" s="2681"/>
    </row>
    <row r="21" spans="1:16" ht="16.5" customHeight="1">
      <c r="A21" s="2708" t="s">
        <v>3961</v>
      </c>
      <c r="B21" s="2708"/>
      <c r="C21" s="2709"/>
      <c r="D21" s="2694"/>
      <c r="E21" s="2705"/>
      <c r="F21" s="2706"/>
      <c r="G21" s="2710"/>
      <c r="H21" s="2710"/>
      <c r="I21" s="2710"/>
      <c r="J21" s="2710"/>
      <c r="K21" s="2710"/>
      <c r="L21" s="2710"/>
      <c r="M21" s="2710"/>
      <c r="N21" s="2710"/>
      <c r="O21" s="2710"/>
      <c r="P21" s="2681"/>
    </row>
    <row r="22" spans="1:16" ht="16.5" customHeight="1">
      <c r="A22" s="2694"/>
      <c r="B22" s="2695" t="s">
        <v>109</v>
      </c>
      <c r="C22" s="2696"/>
      <c r="D22" s="2697"/>
      <c r="E22" s="2698" t="s">
        <v>3960</v>
      </c>
      <c r="F22" s="2699"/>
      <c r="G22" s="3176" t="s">
        <v>4223</v>
      </c>
      <c r="H22" s="3177"/>
      <c r="I22" s="3177"/>
      <c r="J22" s="3177"/>
      <c r="K22" s="3177"/>
      <c r="L22" s="3177"/>
      <c r="M22" s="3177"/>
      <c r="N22" s="3177"/>
      <c r="O22" s="3177"/>
      <c r="P22" s="3178"/>
    </row>
    <row r="23" spans="1:16" ht="16.5" customHeight="1">
      <c r="A23" s="2694"/>
      <c r="B23" s="2711"/>
      <c r="C23" s="3158" t="s">
        <v>3957</v>
      </c>
      <c r="D23" s="3159"/>
      <c r="E23" s="2712"/>
      <c r="F23" s="2713"/>
      <c r="G23" s="3179"/>
      <c r="H23" s="3180"/>
      <c r="I23" s="3180"/>
      <c r="J23" s="3180"/>
      <c r="K23" s="3180"/>
      <c r="L23" s="3180"/>
      <c r="M23" s="3180"/>
      <c r="N23" s="3180"/>
      <c r="O23" s="3180"/>
      <c r="P23" s="3181"/>
    </row>
    <row r="24" spans="1:16" ht="16.5" customHeight="1">
      <c r="A24" s="2694"/>
      <c r="B24" s="2714"/>
      <c r="C24" s="3158" t="s">
        <v>3956</v>
      </c>
      <c r="D24" s="3159"/>
      <c r="E24" s="2715"/>
      <c r="F24" s="2716"/>
      <c r="G24" s="3182"/>
      <c r="H24" s="3183"/>
      <c r="I24" s="3183"/>
      <c r="J24" s="3183"/>
      <c r="K24" s="3183"/>
      <c r="L24" s="3183"/>
      <c r="M24" s="3183"/>
      <c r="N24" s="3183"/>
      <c r="O24" s="3183"/>
      <c r="P24" s="3184"/>
    </row>
    <row r="25" spans="1:16" ht="16.5" customHeight="1">
      <c r="A25" s="2694"/>
      <c r="B25" s="2714"/>
      <c r="C25" s="2717"/>
      <c r="D25" s="2718"/>
      <c r="E25" s="2698" t="s">
        <v>8398</v>
      </c>
      <c r="F25" s="2699"/>
      <c r="G25" s="3185" t="s">
        <v>4224</v>
      </c>
      <c r="H25" s="3186"/>
      <c r="I25" s="3186"/>
      <c r="J25" s="3186"/>
      <c r="K25" s="3186"/>
      <c r="L25" s="3186"/>
      <c r="M25" s="3186"/>
      <c r="N25" s="3186"/>
      <c r="O25" s="3186"/>
      <c r="P25" s="3187"/>
    </row>
    <row r="26" spans="1:16" ht="16.5" customHeight="1">
      <c r="A26" s="2694"/>
      <c r="B26" s="2714"/>
      <c r="C26" s="2717"/>
      <c r="D26" s="2718"/>
      <c r="E26" s="2715"/>
      <c r="F26" s="2716"/>
      <c r="G26" s="3188"/>
      <c r="H26" s="3189"/>
      <c r="I26" s="3189"/>
      <c r="J26" s="3189"/>
      <c r="K26" s="3189"/>
      <c r="L26" s="3189"/>
      <c r="M26" s="3189"/>
      <c r="N26" s="3189"/>
      <c r="O26" s="3189"/>
      <c r="P26" s="3190"/>
    </row>
    <row r="27" spans="1:16" ht="16.5" customHeight="1">
      <c r="A27" s="2694"/>
      <c r="B27" s="2714"/>
      <c r="C27" s="2717"/>
      <c r="D27" s="2718"/>
      <c r="E27" s="2698" t="s">
        <v>8399</v>
      </c>
      <c r="F27" s="2699"/>
      <c r="G27" s="3176" t="s">
        <v>8430</v>
      </c>
      <c r="H27" s="3177"/>
      <c r="I27" s="3177"/>
      <c r="J27" s="3177"/>
      <c r="K27" s="3177"/>
      <c r="L27" s="3177"/>
      <c r="M27" s="3177"/>
      <c r="N27" s="3177"/>
      <c r="O27" s="3177"/>
      <c r="P27" s="3178"/>
    </row>
    <row r="28" spans="1:16" ht="16.5" customHeight="1">
      <c r="A28" s="2694"/>
      <c r="B28" s="2714"/>
      <c r="C28" s="2717"/>
      <c r="D28" s="2718"/>
      <c r="E28" s="2712"/>
      <c r="F28" s="2713"/>
      <c r="G28" s="3179"/>
      <c r="H28" s="3180"/>
      <c r="I28" s="3180"/>
      <c r="J28" s="3180"/>
      <c r="K28" s="3180"/>
      <c r="L28" s="3180"/>
      <c r="M28" s="3180"/>
      <c r="N28" s="3180"/>
      <c r="O28" s="3180"/>
      <c r="P28" s="3181"/>
    </row>
    <row r="29" spans="1:16" ht="16.5" customHeight="1">
      <c r="A29" s="2694"/>
      <c r="B29" s="2714"/>
      <c r="C29" s="2717"/>
      <c r="D29" s="2718"/>
      <c r="E29" s="2715"/>
      <c r="F29" s="2716"/>
      <c r="G29" s="3182"/>
      <c r="H29" s="3183"/>
      <c r="I29" s="3183"/>
      <c r="J29" s="3183"/>
      <c r="K29" s="3183"/>
      <c r="L29" s="3183"/>
      <c r="M29" s="3183"/>
      <c r="N29" s="3183"/>
      <c r="O29" s="3183"/>
      <c r="P29" s="3184"/>
    </row>
    <row r="30" spans="1:16" ht="16.5" customHeight="1">
      <c r="A30" s="2694"/>
      <c r="B30" s="2700"/>
      <c r="C30" s="2701"/>
      <c r="D30" s="2702"/>
      <c r="E30" s="3150" t="s">
        <v>3959</v>
      </c>
      <c r="F30" s="3151"/>
      <c r="G30" s="3152" t="s">
        <v>3958</v>
      </c>
      <c r="H30" s="3153"/>
      <c r="I30" s="3153"/>
      <c r="J30" s="3153"/>
      <c r="K30" s="3153"/>
      <c r="L30" s="3153"/>
      <c r="M30" s="3153"/>
      <c r="N30" s="3153"/>
      <c r="O30" s="3153"/>
      <c r="P30" s="3154"/>
    </row>
    <row r="31" spans="1:16" ht="16.5" customHeight="1">
      <c r="A31" s="2694"/>
      <c r="B31" s="2719" t="s">
        <v>3955</v>
      </c>
      <c r="C31" s="2720"/>
      <c r="D31" s="2721"/>
      <c r="E31" s="2703" t="s">
        <v>8400</v>
      </c>
      <c r="F31" s="2704"/>
      <c r="G31" s="3155" t="s">
        <v>4225</v>
      </c>
      <c r="H31" s="3156"/>
      <c r="I31" s="3156"/>
      <c r="J31" s="3156"/>
      <c r="K31" s="3156"/>
      <c r="L31" s="3156"/>
      <c r="M31" s="3156"/>
      <c r="N31" s="3156"/>
      <c r="O31" s="3156"/>
      <c r="P31" s="3157"/>
    </row>
    <row r="32" spans="1:16" ht="16.5" customHeight="1">
      <c r="A32" s="2694"/>
      <c r="B32" s="2695" t="s">
        <v>3954</v>
      </c>
      <c r="C32" s="2696"/>
      <c r="D32" s="2697"/>
      <c r="E32" s="2698" t="s">
        <v>3953</v>
      </c>
      <c r="F32" s="2699"/>
      <c r="G32" s="3176" t="s">
        <v>8431</v>
      </c>
      <c r="H32" s="3177"/>
      <c r="I32" s="3177"/>
      <c r="J32" s="3177"/>
      <c r="K32" s="3177"/>
      <c r="L32" s="3177"/>
      <c r="M32" s="3177"/>
      <c r="N32" s="3177"/>
      <c r="O32" s="3177"/>
      <c r="P32" s="3178"/>
    </row>
    <row r="33" spans="1:16" ht="16.5" customHeight="1">
      <c r="A33" s="2694"/>
      <c r="B33" s="2711"/>
      <c r="C33" s="2722"/>
      <c r="D33" s="2718"/>
      <c r="E33" s="2715"/>
      <c r="F33" s="2716"/>
      <c r="G33" s="3182"/>
      <c r="H33" s="3183"/>
      <c r="I33" s="3183"/>
      <c r="J33" s="3183"/>
      <c r="K33" s="3183"/>
      <c r="L33" s="3183"/>
      <c r="M33" s="3183"/>
      <c r="N33" s="3183"/>
      <c r="O33" s="3183"/>
      <c r="P33" s="3184"/>
    </row>
    <row r="34" spans="1:16" ht="16.5" customHeight="1">
      <c r="A34" s="2694"/>
      <c r="B34" s="2714"/>
      <c r="C34" s="2717"/>
      <c r="D34" s="2718"/>
      <c r="E34" s="2698" t="s">
        <v>3952</v>
      </c>
      <c r="F34" s="2699"/>
      <c r="G34" s="3176" t="s">
        <v>8432</v>
      </c>
      <c r="H34" s="3177"/>
      <c r="I34" s="3177"/>
      <c r="J34" s="3177"/>
      <c r="K34" s="3177"/>
      <c r="L34" s="3177"/>
      <c r="M34" s="3177"/>
      <c r="N34" s="3177"/>
      <c r="O34" s="3177"/>
      <c r="P34" s="3178"/>
    </row>
    <row r="35" spans="1:16" ht="16.5" customHeight="1">
      <c r="A35" s="2694"/>
      <c r="B35" s="2700"/>
      <c r="C35" s="2701"/>
      <c r="D35" s="2702"/>
      <c r="E35" s="2715"/>
      <c r="F35" s="2716"/>
      <c r="G35" s="3182"/>
      <c r="H35" s="3183"/>
      <c r="I35" s="3183"/>
      <c r="J35" s="3183"/>
      <c r="K35" s="3183"/>
      <c r="L35" s="3183"/>
      <c r="M35" s="3183"/>
      <c r="N35" s="3183"/>
      <c r="O35" s="3183"/>
      <c r="P35" s="3184"/>
    </row>
    <row r="36" spans="1:16" ht="16.5" customHeight="1">
      <c r="A36" s="2694"/>
      <c r="B36" s="2695" t="s">
        <v>3951</v>
      </c>
      <c r="C36" s="2696"/>
      <c r="D36" s="2697"/>
      <c r="E36" s="2698" t="s">
        <v>3950</v>
      </c>
      <c r="F36" s="2699"/>
      <c r="G36" s="3176" t="s">
        <v>4226</v>
      </c>
      <c r="H36" s="3177"/>
      <c r="I36" s="3177"/>
      <c r="J36" s="3177"/>
      <c r="K36" s="3177"/>
      <c r="L36" s="3177"/>
      <c r="M36" s="3177"/>
      <c r="N36" s="3177"/>
      <c r="O36" s="3177"/>
      <c r="P36" s="3178"/>
    </row>
    <row r="37" spans="1:16" ht="16.5" customHeight="1">
      <c r="A37" s="2694"/>
      <c r="B37" s="2711"/>
      <c r="C37" s="2722"/>
      <c r="D37" s="2718"/>
      <c r="E37" s="2712"/>
      <c r="F37" s="2713"/>
      <c r="G37" s="3182"/>
      <c r="H37" s="3183"/>
      <c r="I37" s="3183"/>
      <c r="J37" s="3183"/>
      <c r="K37" s="3183"/>
      <c r="L37" s="3183"/>
      <c r="M37" s="3183"/>
      <c r="N37" s="3183"/>
      <c r="O37" s="3183"/>
      <c r="P37" s="3184"/>
    </row>
    <row r="38" spans="1:16" ht="16.5" customHeight="1">
      <c r="A38" s="2723"/>
      <c r="B38" s="2695" t="s">
        <v>3949</v>
      </c>
      <c r="C38" s="2696"/>
      <c r="D38" s="2724"/>
      <c r="E38" s="2703" t="s">
        <v>3948</v>
      </c>
      <c r="F38" s="2704"/>
      <c r="G38" s="3155" t="s">
        <v>4227</v>
      </c>
      <c r="H38" s="3156"/>
      <c r="I38" s="3156"/>
      <c r="J38" s="3156"/>
      <c r="K38" s="3156"/>
      <c r="L38" s="3156"/>
      <c r="M38" s="3156"/>
      <c r="N38" s="3156"/>
      <c r="O38" s="3156"/>
      <c r="P38" s="3157"/>
    </row>
    <row r="39" spans="1:16" ht="16.5" customHeight="1">
      <c r="A39" s="2723"/>
      <c r="B39" s="2725"/>
      <c r="C39" s="2717"/>
      <c r="D39" s="2726"/>
      <c r="E39" s="2698" t="s">
        <v>3947</v>
      </c>
      <c r="F39" s="2699"/>
      <c r="G39" s="3176" t="s">
        <v>8433</v>
      </c>
      <c r="H39" s="3177"/>
      <c r="I39" s="3177"/>
      <c r="J39" s="3177"/>
      <c r="K39" s="3177"/>
      <c r="L39" s="3177"/>
      <c r="M39" s="3177"/>
      <c r="N39" s="3177"/>
      <c r="O39" s="3177"/>
      <c r="P39" s="3178"/>
    </row>
    <row r="40" spans="1:16" ht="16.5" customHeight="1">
      <c r="A40" s="2723"/>
      <c r="B40" s="2727"/>
      <c r="C40" s="2701"/>
      <c r="D40" s="2728"/>
      <c r="E40" s="2729"/>
      <c r="F40" s="2716"/>
      <c r="G40" s="3182"/>
      <c r="H40" s="3183"/>
      <c r="I40" s="3183"/>
      <c r="J40" s="3183"/>
      <c r="K40" s="3183"/>
      <c r="L40" s="3183"/>
      <c r="M40" s="3183"/>
      <c r="N40" s="3183"/>
      <c r="O40" s="3183"/>
      <c r="P40" s="3184"/>
    </row>
    <row r="41" spans="1:16" ht="16.5" customHeight="1">
      <c r="A41" s="2723"/>
      <c r="B41" s="2695" t="s">
        <v>3946</v>
      </c>
      <c r="C41" s="2696"/>
      <c r="D41" s="2724"/>
      <c r="E41" s="2703" t="s">
        <v>3945</v>
      </c>
      <c r="F41" s="2704"/>
      <c r="G41" s="3155" t="s">
        <v>3944</v>
      </c>
      <c r="H41" s="3156"/>
      <c r="I41" s="3156"/>
      <c r="J41" s="3156"/>
      <c r="K41" s="3156"/>
      <c r="L41" s="3156"/>
      <c r="M41" s="3156"/>
      <c r="N41" s="3156"/>
      <c r="O41" s="3156"/>
      <c r="P41" s="3157"/>
    </row>
    <row r="42" spans="1:16" ht="16.5" customHeight="1">
      <c r="A42" s="2723"/>
      <c r="B42" s="2725"/>
      <c r="C42" s="2717"/>
      <c r="D42" s="2726"/>
      <c r="E42" s="2703" t="s">
        <v>3943</v>
      </c>
      <c r="F42" s="2704"/>
      <c r="G42" s="3191" t="s">
        <v>4228</v>
      </c>
      <c r="H42" s="3195"/>
      <c r="I42" s="3195"/>
      <c r="J42" s="3195"/>
      <c r="K42" s="3195"/>
      <c r="L42" s="3195"/>
      <c r="M42" s="3195"/>
      <c r="N42" s="3195"/>
      <c r="O42" s="3195"/>
      <c r="P42" s="3192"/>
    </row>
    <row r="43" spans="1:16" ht="16.5" customHeight="1">
      <c r="A43" s="2723"/>
      <c r="B43" s="2735"/>
      <c r="C43" s="2731"/>
      <c r="D43" s="2726"/>
      <c r="E43" s="2703" t="s">
        <v>3942</v>
      </c>
      <c r="F43" s="2704"/>
      <c r="G43" s="3191" t="s">
        <v>3941</v>
      </c>
      <c r="H43" s="3195"/>
      <c r="I43" s="3195"/>
      <c r="J43" s="3195"/>
      <c r="K43" s="3195"/>
      <c r="L43" s="3195"/>
      <c r="M43" s="3195"/>
      <c r="N43" s="3195"/>
      <c r="O43" s="3195"/>
      <c r="P43" s="3192"/>
    </row>
    <row r="44" spans="1:16" ht="16.5" customHeight="1">
      <c r="A44" s="2723"/>
      <c r="B44" s="2736"/>
      <c r="C44" s="2737"/>
      <c r="D44" s="2728"/>
      <c r="E44" s="2703" t="s">
        <v>3940</v>
      </c>
      <c r="F44" s="2704"/>
      <c r="G44" s="3155" t="s">
        <v>4229</v>
      </c>
      <c r="H44" s="3156"/>
      <c r="I44" s="3156"/>
      <c r="J44" s="3156"/>
      <c r="K44" s="3156"/>
      <c r="L44" s="3156"/>
      <c r="M44" s="3156"/>
      <c r="N44" s="3156"/>
      <c r="O44" s="3156"/>
      <c r="P44" s="3157"/>
    </row>
    <row r="45" spans="1:16" ht="16.5" customHeight="1">
      <c r="A45" s="2723"/>
      <c r="B45" s="2695" t="s">
        <v>139</v>
      </c>
      <c r="C45" s="2696"/>
      <c r="D45" s="2724"/>
      <c r="E45" s="2703" t="s">
        <v>3939</v>
      </c>
      <c r="F45" s="2704"/>
      <c r="G45" s="3191" t="s">
        <v>4230</v>
      </c>
      <c r="H45" s="3195"/>
      <c r="I45" s="3195"/>
      <c r="J45" s="3195"/>
      <c r="K45" s="3195"/>
      <c r="L45" s="3195"/>
      <c r="M45" s="3195"/>
      <c r="N45" s="3195"/>
      <c r="O45" s="3195"/>
      <c r="P45" s="3192"/>
    </row>
    <row r="46" spans="1:16" ht="16.5" customHeight="1">
      <c r="A46" s="2723"/>
      <c r="B46" s="2727"/>
      <c r="C46" s="2701"/>
      <c r="D46" s="2728"/>
      <c r="E46" s="2703" t="s">
        <v>8434</v>
      </c>
      <c r="F46" s="2704"/>
      <c r="G46" s="3155" t="s">
        <v>4231</v>
      </c>
      <c r="H46" s="3156"/>
      <c r="I46" s="3156"/>
      <c r="J46" s="3156"/>
      <c r="K46" s="3156"/>
      <c r="L46" s="3156"/>
      <c r="M46" s="3156"/>
      <c r="N46" s="3156"/>
      <c r="O46" s="3156"/>
      <c r="P46" s="3157"/>
    </row>
    <row r="47" spans="1:16" ht="16.5" customHeight="1">
      <c r="A47" s="2723"/>
      <c r="B47" s="2695" t="s">
        <v>289</v>
      </c>
      <c r="C47" s="2696"/>
      <c r="D47" s="2724"/>
      <c r="E47" s="2738" t="s">
        <v>8401</v>
      </c>
      <c r="F47" s="2704"/>
      <c r="G47" s="3155" t="s">
        <v>4232</v>
      </c>
      <c r="H47" s="3156"/>
      <c r="I47" s="3156"/>
      <c r="J47" s="3156"/>
      <c r="K47" s="3156"/>
      <c r="L47" s="3156"/>
      <c r="M47" s="3156"/>
      <c r="N47" s="3156"/>
      <c r="O47" s="3156"/>
      <c r="P47" s="3157"/>
    </row>
    <row r="48" spans="1:16" ht="16.5" customHeight="1">
      <c r="A48" s="2723"/>
      <c r="B48" s="2711"/>
      <c r="C48" s="2722"/>
      <c r="D48" s="2726"/>
      <c r="E48" s="2698" t="s">
        <v>8435</v>
      </c>
      <c r="F48" s="2699"/>
      <c r="G48" s="3176" t="s">
        <v>8436</v>
      </c>
      <c r="H48" s="3177"/>
      <c r="I48" s="3177"/>
      <c r="J48" s="3177"/>
      <c r="K48" s="3177"/>
      <c r="L48" s="3177"/>
      <c r="M48" s="3177"/>
      <c r="N48" s="3177"/>
      <c r="O48" s="3177"/>
      <c r="P48" s="3178"/>
    </row>
    <row r="49" spans="1:16" ht="16.5" customHeight="1">
      <c r="A49" s="2723"/>
      <c r="B49" s="2714"/>
      <c r="C49" s="2717"/>
      <c r="D49" s="2726"/>
      <c r="E49" s="2739"/>
      <c r="F49" s="2713"/>
      <c r="G49" s="3182"/>
      <c r="H49" s="3183"/>
      <c r="I49" s="3183"/>
      <c r="J49" s="3183"/>
      <c r="K49" s="3183"/>
      <c r="L49" s="3183"/>
      <c r="M49" s="3183"/>
      <c r="N49" s="3183"/>
      <c r="O49" s="3183"/>
      <c r="P49" s="3184"/>
    </row>
    <row r="50" spans="1:16" ht="16.5" customHeight="1">
      <c r="A50" s="2740"/>
      <c r="B50" s="2741"/>
      <c r="C50" s="2737"/>
      <c r="D50" s="2728"/>
      <c r="E50" s="3191" t="s">
        <v>3938</v>
      </c>
      <c r="F50" s="3192"/>
      <c r="G50" s="3155" t="s">
        <v>4233</v>
      </c>
      <c r="H50" s="3156"/>
      <c r="I50" s="3156"/>
      <c r="J50" s="3156"/>
      <c r="K50" s="3156"/>
      <c r="L50" s="3156"/>
      <c r="M50" s="3156"/>
      <c r="N50" s="3156"/>
      <c r="O50" s="3156"/>
      <c r="P50" s="3157"/>
    </row>
    <row r="51" spans="1:16" ht="16.5" customHeight="1">
      <c r="A51" s="2740"/>
      <c r="B51" s="2695" t="s">
        <v>3937</v>
      </c>
      <c r="C51" s="2696"/>
      <c r="D51" s="2724"/>
      <c r="E51" s="2703" t="s">
        <v>8402</v>
      </c>
      <c r="F51" s="2704"/>
      <c r="G51" s="3155" t="s">
        <v>4234</v>
      </c>
      <c r="H51" s="3156"/>
      <c r="I51" s="3156"/>
      <c r="J51" s="3156"/>
      <c r="K51" s="3156"/>
      <c r="L51" s="3156"/>
      <c r="M51" s="3156"/>
      <c r="N51" s="3156"/>
      <c r="O51" s="3156"/>
      <c r="P51" s="3157"/>
    </row>
    <row r="52" spans="1:16" ht="16.5" customHeight="1">
      <c r="A52" s="2740"/>
      <c r="B52" s="2736"/>
      <c r="C52" s="2737"/>
      <c r="D52" s="2728"/>
      <c r="E52" s="2703" t="s">
        <v>3936</v>
      </c>
      <c r="F52" s="2704"/>
      <c r="G52" s="3155" t="s">
        <v>4235</v>
      </c>
      <c r="H52" s="3156"/>
      <c r="I52" s="3156"/>
      <c r="J52" s="3156"/>
      <c r="K52" s="3156"/>
      <c r="L52" s="3156"/>
      <c r="M52" s="3156"/>
      <c r="N52" s="3156"/>
      <c r="O52" s="3156"/>
      <c r="P52" s="3157"/>
    </row>
    <row r="53" spans="1:16" ht="16.5" customHeight="1">
      <c r="A53" s="2740"/>
      <c r="B53" s="2695" t="s">
        <v>3935</v>
      </c>
      <c r="C53" s="2696"/>
      <c r="D53" s="2724"/>
      <c r="E53" s="2698" t="s">
        <v>8403</v>
      </c>
      <c r="F53" s="2699"/>
      <c r="G53" s="3155" t="s">
        <v>3934</v>
      </c>
      <c r="H53" s="3156"/>
      <c r="I53" s="3156"/>
      <c r="J53" s="3156"/>
      <c r="K53" s="3156"/>
      <c r="L53" s="3156"/>
      <c r="M53" s="3156"/>
      <c r="N53" s="3156"/>
      <c r="O53" s="3156"/>
      <c r="P53" s="3157"/>
    </row>
    <row r="54" spans="1:16" ht="16.5" customHeight="1">
      <c r="A54" s="2740"/>
      <c r="B54" s="2725"/>
      <c r="C54" s="2717"/>
      <c r="D54" s="2726"/>
      <c r="E54" s="2703" t="s">
        <v>8437</v>
      </c>
      <c r="F54" s="2742"/>
      <c r="G54" s="3176" t="s">
        <v>4236</v>
      </c>
      <c r="H54" s="3177"/>
      <c r="I54" s="3177"/>
      <c r="J54" s="3177"/>
      <c r="K54" s="3177"/>
      <c r="L54" s="3177"/>
      <c r="M54" s="3177"/>
      <c r="N54" s="3177"/>
      <c r="O54" s="3177"/>
      <c r="P54" s="3178"/>
    </row>
    <row r="55" spans="1:16" ht="16.5" customHeight="1">
      <c r="A55" s="2740"/>
      <c r="B55" s="2735"/>
      <c r="C55" s="2731"/>
      <c r="D55" s="2726"/>
      <c r="E55" s="2703" t="s">
        <v>8438</v>
      </c>
      <c r="F55" s="2742"/>
      <c r="G55" s="3179"/>
      <c r="H55" s="3180"/>
      <c r="I55" s="3180"/>
      <c r="J55" s="3180"/>
      <c r="K55" s="3180"/>
      <c r="L55" s="3180"/>
      <c r="M55" s="3180"/>
      <c r="N55" s="3180"/>
      <c r="O55" s="3180"/>
      <c r="P55" s="3181"/>
    </row>
    <row r="56" spans="1:16" ht="16.5" customHeight="1">
      <c r="A56" s="2740"/>
      <c r="B56" s="2735"/>
      <c r="C56" s="2731"/>
      <c r="D56" s="2726"/>
      <c r="E56" s="2703" t="s">
        <v>8439</v>
      </c>
      <c r="F56" s="2742"/>
      <c r="G56" s="3182"/>
      <c r="H56" s="3183"/>
      <c r="I56" s="3183"/>
      <c r="J56" s="3183"/>
      <c r="K56" s="3183"/>
      <c r="L56" s="3183"/>
      <c r="M56" s="3183"/>
      <c r="N56" s="3183"/>
      <c r="O56" s="3183"/>
      <c r="P56" s="3184"/>
    </row>
    <row r="57" spans="1:16" ht="16.5" customHeight="1">
      <c r="A57" s="2740"/>
      <c r="B57" s="2725"/>
      <c r="C57" s="2717"/>
      <c r="D57" s="2726"/>
      <c r="E57" s="2698" t="s">
        <v>8404</v>
      </c>
      <c r="F57" s="2699"/>
      <c r="G57" s="3176" t="s">
        <v>4237</v>
      </c>
      <c r="H57" s="3177"/>
      <c r="I57" s="3177"/>
      <c r="J57" s="3177"/>
      <c r="K57" s="3177"/>
      <c r="L57" s="3177"/>
      <c r="M57" s="3177"/>
      <c r="N57" s="3177"/>
      <c r="O57" s="3177"/>
      <c r="P57" s="3178"/>
    </row>
    <row r="58" spans="1:16" ht="16.5" customHeight="1">
      <c r="A58" s="2740"/>
      <c r="B58" s="2725"/>
      <c r="C58" s="2717"/>
      <c r="D58" s="2726"/>
      <c r="E58" s="2715"/>
      <c r="F58" s="2716"/>
      <c r="G58" s="3182"/>
      <c r="H58" s="3183"/>
      <c r="I58" s="3183"/>
      <c r="J58" s="3183"/>
      <c r="K58" s="3183"/>
      <c r="L58" s="3183"/>
      <c r="M58" s="3183"/>
      <c r="N58" s="3183"/>
      <c r="O58" s="3183"/>
      <c r="P58" s="3184"/>
    </row>
    <row r="59" spans="1:16" ht="16.5" customHeight="1">
      <c r="A59" s="2740"/>
      <c r="B59" s="2727"/>
      <c r="C59" s="2701"/>
      <c r="D59" s="2728"/>
      <c r="E59" s="2703" t="s">
        <v>8440</v>
      </c>
      <c r="F59" s="2704"/>
      <c r="G59" s="3155" t="s">
        <v>4238</v>
      </c>
      <c r="H59" s="3156"/>
      <c r="I59" s="3156"/>
      <c r="J59" s="3156"/>
      <c r="K59" s="3156"/>
      <c r="L59" s="3156"/>
      <c r="M59" s="3156"/>
      <c r="N59" s="3156"/>
      <c r="O59" s="3156"/>
      <c r="P59" s="3157"/>
    </row>
    <row r="60" spans="1:16" ht="16.5" customHeight="1">
      <c r="A60" s="2740"/>
      <c r="B60" s="2743"/>
      <c r="C60" s="2717"/>
      <c r="D60" s="2731"/>
      <c r="E60" s="2744"/>
      <c r="F60" s="2745"/>
      <c r="G60" s="2746"/>
      <c r="H60" s="2746"/>
      <c r="I60" s="2746"/>
      <c r="J60" s="2746"/>
      <c r="K60" s="2746"/>
      <c r="L60" s="2746"/>
      <c r="M60" s="2746"/>
      <c r="N60" s="2746"/>
      <c r="O60" s="2746"/>
      <c r="P60" s="2746"/>
    </row>
    <row r="61" spans="1:16" ht="16.5" customHeight="1">
      <c r="A61" s="2740"/>
      <c r="B61" s="2743"/>
      <c r="C61" s="2717"/>
      <c r="D61" s="2731"/>
      <c r="E61" s="2732"/>
      <c r="F61" s="2733"/>
      <c r="G61" s="2734"/>
      <c r="H61" s="2734"/>
      <c r="I61" s="2734"/>
      <c r="J61" s="2734"/>
      <c r="K61" s="2734"/>
      <c r="L61" s="2734"/>
      <c r="M61" s="2734"/>
      <c r="N61" s="2734"/>
      <c r="O61" s="2734"/>
      <c r="P61" s="2734"/>
    </row>
    <row r="62" spans="1:16" ht="16.5" customHeight="1">
      <c r="A62" s="2708" t="s">
        <v>4239</v>
      </c>
      <c r="B62" s="2747"/>
      <c r="C62" s="2701"/>
      <c r="D62" s="2737"/>
      <c r="E62" s="2748"/>
      <c r="F62" s="2749"/>
      <c r="G62" s="2750"/>
      <c r="H62" s="2750"/>
      <c r="I62" s="2750"/>
      <c r="J62" s="2750"/>
      <c r="K62" s="2750"/>
      <c r="L62" s="2750"/>
      <c r="M62" s="2750"/>
      <c r="N62" s="2750"/>
      <c r="O62" s="2750"/>
      <c r="P62" s="2750"/>
    </row>
    <row r="63" spans="1:16" ht="16.5" customHeight="1">
      <c r="A63" s="2708"/>
      <c r="B63" s="2695" t="s">
        <v>148</v>
      </c>
      <c r="C63" s="2751"/>
      <c r="D63" s="2724"/>
      <c r="E63" s="2732" t="s">
        <v>3933</v>
      </c>
      <c r="F63" s="2733"/>
      <c r="G63" s="3155" t="s">
        <v>4240</v>
      </c>
      <c r="H63" s="3156"/>
      <c r="I63" s="3156"/>
      <c r="J63" s="3156"/>
      <c r="K63" s="3156"/>
      <c r="L63" s="3156"/>
      <c r="M63" s="3156"/>
      <c r="N63" s="3156"/>
      <c r="O63" s="3156"/>
      <c r="P63" s="3157"/>
    </row>
    <row r="64" spans="1:16" ht="16.5" customHeight="1">
      <c r="A64" s="2708"/>
      <c r="B64" s="2725"/>
      <c r="C64" s="3193" t="s">
        <v>281</v>
      </c>
      <c r="D64" s="3194"/>
      <c r="E64" s="2703" t="s">
        <v>3932</v>
      </c>
      <c r="F64" s="2742"/>
      <c r="G64" s="3155" t="s">
        <v>4241</v>
      </c>
      <c r="H64" s="3156"/>
      <c r="I64" s="3156"/>
      <c r="J64" s="3156"/>
      <c r="K64" s="3156"/>
      <c r="L64" s="3156"/>
      <c r="M64" s="3156"/>
      <c r="N64" s="3156"/>
      <c r="O64" s="3156"/>
      <c r="P64" s="3157"/>
    </row>
    <row r="65" spans="1:16" ht="16.5" customHeight="1">
      <c r="A65" s="2708"/>
      <c r="B65" s="2727"/>
      <c r="C65" s="2701"/>
      <c r="D65" s="2728"/>
      <c r="E65" s="3191" t="s">
        <v>3931</v>
      </c>
      <c r="F65" s="3192"/>
      <c r="G65" s="3155" t="s">
        <v>4242</v>
      </c>
      <c r="H65" s="3156"/>
      <c r="I65" s="3156"/>
      <c r="J65" s="3156"/>
      <c r="K65" s="3156"/>
      <c r="L65" s="3156"/>
      <c r="M65" s="3156"/>
      <c r="N65" s="3156"/>
      <c r="O65" s="3156"/>
      <c r="P65" s="3157"/>
    </row>
    <row r="66" spans="1:16" ht="16.5" customHeight="1">
      <c r="A66" s="2708"/>
      <c r="B66" s="2695" t="s">
        <v>3930</v>
      </c>
      <c r="C66" s="2717"/>
      <c r="D66" s="2726"/>
      <c r="E66" s="2698" t="s">
        <v>3929</v>
      </c>
      <c r="F66" s="2745"/>
      <c r="G66" s="3155" t="s">
        <v>4243</v>
      </c>
      <c r="H66" s="3156"/>
      <c r="I66" s="3156"/>
      <c r="J66" s="3156"/>
      <c r="K66" s="3156"/>
      <c r="L66" s="3156"/>
      <c r="M66" s="3156"/>
      <c r="N66" s="3156"/>
      <c r="O66" s="3156"/>
      <c r="P66" s="3157"/>
    </row>
    <row r="67" spans="1:16" ht="16.5" customHeight="1">
      <c r="A67" s="2740"/>
      <c r="B67" s="2725"/>
      <c r="C67" s="3193" t="s">
        <v>277</v>
      </c>
      <c r="D67" s="3194"/>
      <c r="E67" s="2698" t="s">
        <v>8441</v>
      </c>
      <c r="F67" s="2699"/>
      <c r="G67" s="3176" t="s">
        <v>4244</v>
      </c>
      <c r="H67" s="3177"/>
      <c r="I67" s="3177"/>
      <c r="J67" s="3177"/>
      <c r="K67" s="3177"/>
      <c r="L67" s="3177"/>
      <c r="M67" s="3177"/>
      <c r="N67" s="3177"/>
      <c r="O67" s="3177"/>
      <c r="P67" s="3178"/>
    </row>
    <row r="68" spans="1:16" ht="16.5" customHeight="1">
      <c r="A68" s="2740"/>
      <c r="B68" s="2711"/>
      <c r="C68" s="2717"/>
      <c r="D68" s="2726"/>
      <c r="E68" s="2715"/>
      <c r="F68" s="2716"/>
      <c r="G68" s="3182"/>
      <c r="H68" s="3183"/>
      <c r="I68" s="3183"/>
      <c r="J68" s="3183"/>
      <c r="K68" s="3183"/>
      <c r="L68" s="3183"/>
      <c r="M68" s="3183"/>
      <c r="N68" s="3183"/>
      <c r="O68" s="3183"/>
      <c r="P68" s="3184"/>
    </row>
    <row r="69" spans="1:16" ht="16.5" customHeight="1">
      <c r="A69" s="2740"/>
      <c r="B69" s="2752"/>
      <c r="C69" s="2731"/>
      <c r="D69" s="2726"/>
      <c r="E69" s="2703" t="s">
        <v>3928</v>
      </c>
      <c r="F69" s="2704"/>
      <c r="G69" s="3176" t="s">
        <v>4245</v>
      </c>
      <c r="H69" s="3177"/>
      <c r="I69" s="3177"/>
      <c r="J69" s="3177"/>
      <c r="K69" s="3177"/>
      <c r="L69" s="3177"/>
      <c r="M69" s="3177"/>
      <c r="N69" s="3177"/>
      <c r="O69" s="3177"/>
      <c r="P69" s="3178"/>
    </row>
    <row r="70" spans="1:16" ht="16.5" customHeight="1">
      <c r="A70" s="2723"/>
      <c r="B70" s="2752"/>
      <c r="C70" s="2731"/>
      <c r="D70" s="2726"/>
      <c r="E70" s="2703" t="s">
        <v>3927</v>
      </c>
      <c r="F70" s="2704"/>
      <c r="G70" s="3179"/>
      <c r="H70" s="3180"/>
      <c r="I70" s="3180"/>
      <c r="J70" s="3180"/>
      <c r="K70" s="3180"/>
      <c r="L70" s="3180"/>
      <c r="M70" s="3180"/>
      <c r="N70" s="3180"/>
      <c r="O70" s="3180"/>
      <c r="P70" s="3181"/>
    </row>
    <row r="71" spans="1:16" ht="16.5" customHeight="1">
      <c r="A71" s="2723"/>
      <c r="B71" s="2752"/>
      <c r="C71" s="2731"/>
      <c r="D71" s="2726"/>
      <c r="E71" s="2703" t="s">
        <v>3926</v>
      </c>
      <c r="F71" s="2704"/>
      <c r="G71" s="3182"/>
      <c r="H71" s="3183"/>
      <c r="I71" s="3183"/>
      <c r="J71" s="3183"/>
      <c r="K71" s="3183"/>
      <c r="L71" s="3183"/>
      <c r="M71" s="3183"/>
      <c r="N71" s="3183"/>
      <c r="O71" s="3183"/>
      <c r="P71" s="3184"/>
    </row>
    <row r="72" spans="1:16" ht="16.5" customHeight="1">
      <c r="A72" s="2723"/>
      <c r="B72" s="2752"/>
      <c r="C72" s="2731"/>
      <c r="D72" s="2726"/>
      <c r="E72" s="2703" t="s">
        <v>3925</v>
      </c>
      <c r="F72" s="2704"/>
      <c r="G72" s="3155" t="s">
        <v>4246</v>
      </c>
      <c r="H72" s="3156"/>
      <c r="I72" s="3156"/>
      <c r="J72" s="3156"/>
      <c r="K72" s="3156"/>
      <c r="L72" s="3156"/>
      <c r="M72" s="3156"/>
      <c r="N72" s="3156"/>
      <c r="O72" s="3156"/>
      <c r="P72" s="3157"/>
    </row>
    <row r="73" spans="1:16" ht="16.5" customHeight="1">
      <c r="A73" s="2723"/>
      <c r="B73" s="2752"/>
      <c r="C73" s="2731"/>
      <c r="D73" s="2726"/>
      <c r="E73" s="2703" t="s">
        <v>4247</v>
      </c>
      <c r="F73" s="2704"/>
      <c r="G73" s="3155" t="s">
        <v>4248</v>
      </c>
      <c r="H73" s="3156"/>
      <c r="I73" s="3156"/>
      <c r="J73" s="3156"/>
      <c r="K73" s="3156"/>
      <c r="L73" s="3156"/>
      <c r="M73" s="3156"/>
      <c r="N73" s="3156"/>
      <c r="O73" s="3156"/>
      <c r="P73" s="3157"/>
    </row>
    <row r="74" spans="1:16" ht="16.5" customHeight="1">
      <c r="A74" s="2723"/>
      <c r="B74" s="2753" t="s">
        <v>136</v>
      </c>
      <c r="C74" s="2754"/>
      <c r="D74" s="2724"/>
      <c r="E74" s="2703" t="s">
        <v>3924</v>
      </c>
      <c r="F74" s="2704"/>
      <c r="G74" s="3155" t="s">
        <v>4249</v>
      </c>
      <c r="H74" s="3156"/>
      <c r="I74" s="3156"/>
      <c r="J74" s="3156"/>
      <c r="K74" s="3156"/>
      <c r="L74" s="3156"/>
      <c r="M74" s="3156"/>
      <c r="N74" s="3156"/>
      <c r="O74" s="3156"/>
      <c r="P74" s="3157"/>
    </row>
    <row r="75" spans="1:16" ht="16.5" customHeight="1">
      <c r="A75" s="2723"/>
      <c r="B75" s="2741"/>
      <c r="C75" s="2737"/>
      <c r="D75" s="2728"/>
      <c r="E75" s="2703" t="s">
        <v>3923</v>
      </c>
      <c r="F75" s="2704"/>
      <c r="G75" s="3155" t="s">
        <v>4250</v>
      </c>
      <c r="H75" s="3156"/>
      <c r="I75" s="3156"/>
      <c r="J75" s="3156"/>
      <c r="K75" s="3156"/>
      <c r="L75" s="3156"/>
      <c r="M75" s="3156"/>
      <c r="N75" s="3156"/>
      <c r="O75" s="3156"/>
      <c r="P75" s="3157"/>
    </row>
    <row r="76" spans="1:16" ht="16.5" customHeight="1">
      <c r="A76" s="2723"/>
      <c r="B76" s="2731"/>
      <c r="C76" s="2731"/>
      <c r="D76" s="2731"/>
      <c r="E76" s="2732"/>
      <c r="F76" s="2733"/>
      <c r="G76" s="2734"/>
      <c r="H76" s="2734"/>
      <c r="I76" s="2734"/>
      <c r="J76" s="2734"/>
      <c r="K76" s="2734"/>
      <c r="L76" s="2734"/>
      <c r="M76" s="2734"/>
      <c r="N76" s="2734"/>
      <c r="O76" s="2734"/>
      <c r="P76" s="2734"/>
    </row>
    <row r="77" spans="1:16" ht="16.5" customHeight="1">
      <c r="A77" s="2723"/>
      <c r="B77" s="2731"/>
      <c r="C77" s="2731"/>
      <c r="D77" s="2731"/>
      <c r="E77" s="2732"/>
      <c r="F77" s="2733"/>
      <c r="G77" s="2734"/>
      <c r="H77" s="2734"/>
      <c r="I77" s="2734"/>
      <c r="J77" s="2734"/>
      <c r="K77" s="2734"/>
      <c r="L77" s="2734"/>
      <c r="M77" s="2734"/>
      <c r="N77" s="2734"/>
      <c r="O77" s="2734"/>
      <c r="P77" s="2734"/>
    </row>
    <row r="78" spans="1:16" ht="16.5" customHeight="1">
      <c r="A78" s="2708" t="s">
        <v>3922</v>
      </c>
      <c r="B78" s="2708"/>
      <c r="C78" s="2709"/>
      <c r="D78" s="2723"/>
      <c r="E78" s="2706"/>
      <c r="F78" s="2706"/>
      <c r="G78" s="2710"/>
      <c r="H78" s="2710"/>
      <c r="I78" s="2710"/>
      <c r="J78" s="2710"/>
      <c r="K78" s="2710"/>
      <c r="L78" s="2710"/>
      <c r="M78" s="2710"/>
      <c r="N78" s="2710"/>
      <c r="O78" s="2710"/>
      <c r="P78" s="2681"/>
    </row>
    <row r="79" spans="1:16" ht="16.5" customHeight="1">
      <c r="A79" s="2708" t="s">
        <v>3921</v>
      </c>
      <c r="B79" s="2708"/>
      <c r="C79" s="2709"/>
      <c r="D79" s="2723"/>
      <c r="E79" s="2706"/>
      <c r="F79" s="2706"/>
      <c r="G79" s="2710"/>
      <c r="H79" s="2710"/>
      <c r="I79" s="2710"/>
      <c r="J79" s="2710"/>
      <c r="K79" s="2710"/>
      <c r="L79" s="2710"/>
      <c r="M79" s="2710"/>
      <c r="N79" s="2710"/>
      <c r="O79" s="2710"/>
      <c r="P79" s="2681"/>
    </row>
    <row r="80" spans="1:16" ht="16.5" customHeight="1">
      <c r="A80" s="2723"/>
      <c r="B80" s="3196" t="s">
        <v>146</v>
      </c>
      <c r="C80" s="3197"/>
      <c r="D80" s="3198"/>
      <c r="E80" s="2698" t="s">
        <v>3920</v>
      </c>
      <c r="F80" s="2699"/>
      <c r="G80" s="3176" t="s">
        <v>4251</v>
      </c>
      <c r="H80" s="3177"/>
      <c r="I80" s="3177"/>
      <c r="J80" s="3177"/>
      <c r="K80" s="3177"/>
      <c r="L80" s="3177"/>
      <c r="M80" s="3177"/>
      <c r="N80" s="3177"/>
      <c r="O80" s="3177"/>
      <c r="P80" s="3178"/>
    </row>
    <row r="81" spans="1:16" ht="16.5" customHeight="1">
      <c r="A81" s="2723"/>
      <c r="B81" s="3199"/>
      <c r="C81" s="3200"/>
      <c r="D81" s="3201"/>
      <c r="E81" s="2715"/>
      <c r="F81" s="2716"/>
      <c r="G81" s="3182"/>
      <c r="H81" s="3183"/>
      <c r="I81" s="3183"/>
      <c r="J81" s="3183"/>
      <c r="K81" s="3183"/>
      <c r="L81" s="3183"/>
      <c r="M81" s="3183"/>
      <c r="N81" s="3183"/>
      <c r="O81" s="3183"/>
      <c r="P81" s="3184"/>
    </row>
    <row r="82" spans="1:16" ht="16.5" customHeight="1">
      <c r="A82" s="2723"/>
      <c r="B82" s="3199"/>
      <c r="C82" s="3200"/>
      <c r="D82" s="3201"/>
      <c r="E82" s="2698" t="s">
        <v>3919</v>
      </c>
      <c r="F82" s="2699"/>
      <c r="G82" s="3176" t="s">
        <v>8442</v>
      </c>
      <c r="H82" s="3177"/>
      <c r="I82" s="3177"/>
      <c r="J82" s="3177"/>
      <c r="K82" s="3177"/>
      <c r="L82" s="3177"/>
      <c r="M82" s="3177"/>
      <c r="N82" s="3177"/>
      <c r="O82" s="3177"/>
      <c r="P82" s="3178"/>
    </row>
    <row r="83" spans="1:16" ht="16.5" customHeight="1">
      <c r="A83" s="2723"/>
      <c r="B83" s="3199"/>
      <c r="C83" s="3200"/>
      <c r="D83" s="3201"/>
      <c r="E83" s="2715"/>
      <c r="F83" s="2716"/>
      <c r="G83" s="3182"/>
      <c r="H83" s="3183"/>
      <c r="I83" s="3183"/>
      <c r="J83" s="3183"/>
      <c r="K83" s="3183"/>
      <c r="L83" s="3183"/>
      <c r="M83" s="3183"/>
      <c r="N83" s="3183"/>
      <c r="O83" s="3183"/>
      <c r="P83" s="3184"/>
    </row>
    <row r="84" spans="1:16" ht="16.5" customHeight="1">
      <c r="A84" s="2723"/>
      <c r="B84" s="3199"/>
      <c r="C84" s="3200"/>
      <c r="D84" s="3201"/>
      <c r="E84" s="2698" t="s">
        <v>3918</v>
      </c>
      <c r="F84" s="2699"/>
      <c r="G84" s="3155" t="s">
        <v>8405</v>
      </c>
      <c r="H84" s="3156"/>
      <c r="I84" s="3156"/>
      <c r="J84" s="3156"/>
      <c r="K84" s="3156"/>
      <c r="L84" s="3156"/>
      <c r="M84" s="3156"/>
      <c r="N84" s="3156"/>
      <c r="O84" s="3156"/>
      <c r="P84" s="3157"/>
    </row>
    <row r="85" spans="1:16" ht="16.5" customHeight="1">
      <c r="A85" s="2723"/>
      <c r="B85" s="3199"/>
      <c r="C85" s="3200"/>
      <c r="D85" s="3201"/>
      <c r="E85" s="2703" t="s">
        <v>3917</v>
      </c>
      <c r="F85" s="2704"/>
      <c r="G85" s="3155" t="s">
        <v>8406</v>
      </c>
      <c r="H85" s="3156"/>
      <c r="I85" s="3156"/>
      <c r="J85" s="3156"/>
      <c r="K85" s="3156"/>
      <c r="L85" s="3156"/>
      <c r="M85" s="3156"/>
      <c r="N85" s="3156"/>
      <c r="O85" s="3156"/>
      <c r="P85" s="3157"/>
    </row>
    <row r="86" spans="1:16" ht="16.5" customHeight="1">
      <c r="A86" s="2723"/>
      <c r="B86" s="3199"/>
      <c r="C86" s="3200"/>
      <c r="D86" s="3201"/>
      <c r="E86" s="3205" t="s">
        <v>4252</v>
      </c>
      <c r="F86" s="3206"/>
      <c r="G86" s="3176" t="s">
        <v>8443</v>
      </c>
      <c r="H86" s="3177"/>
      <c r="I86" s="3177"/>
      <c r="J86" s="3177"/>
      <c r="K86" s="3177"/>
      <c r="L86" s="3177"/>
      <c r="M86" s="3177"/>
      <c r="N86" s="3177"/>
      <c r="O86" s="3177"/>
      <c r="P86" s="3178"/>
    </row>
    <row r="87" spans="1:16" ht="16.5" customHeight="1">
      <c r="A87" s="2723"/>
      <c r="B87" s="3202"/>
      <c r="C87" s="3203"/>
      <c r="D87" s="3204"/>
      <c r="E87" s="3207"/>
      <c r="F87" s="3208"/>
      <c r="G87" s="3182"/>
      <c r="H87" s="3183"/>
      <c r="I87" s="3183"/>
      <c r="J87" s="3183"/>
      <c r="K87" s="3183"/>
      <c r="L87" s="3183"/>
      <c r="M87" s="3183"/>
      <c r="N87" s="3183"/>
      <c r="O87" s="3183"/>
      <c r="P87" s="3184"/>
    </row>
    <row r="88" spans="1:16" ht="16.5" customHeight="1">
      <c r="A88" s="2723"/>
      <c r="B88" s="2695" t="s">
        <v>144</v>
      </c>
      <c r="C88" s="2696"/>
      <c r="D88" s="2724"/>
      <c r="E88" s="2698" t="s">
        <v>3916</v>
      </c>
      <c r="F88" s="2699"/>
      <c r="G88" s="3155" t="s">
        <v>4253</v>
      </c>
      <c r="H88" s="3156"/>
      <c r="I88" s="3156"/>
      <c r="J88" s="3156"/>
      <c r="K88" s="3156"/>
      <c r="L88" s="3156"/>
      <c r="M88" s="3156"/>
      <c r="N88" s="3156"/>
      <c r="O88" s="3156"/>
      <c r="P88" s="3157"/>
    </row>
    <row r="89" spans="1:16" ht="16.5" customHeight="1">
      <c r="A89" s="2723"/>
      <c r="B89" s="2725"/>
      <c r="C89" s="2722"/>
      <c r="D89" s="2726"/>
      <c r="E89" s="2698" t="s">
        <v>3915</v>
      </c>
      <c r="F89" s="2699"/>
      <c r="G89" s="3213" t="s">
        <v>8444</v>
      </c>
      <c r="H89" s="3214"/>
      <c r="I89" s="3214"/>
      <c r="J89" s="3214"/>
      <c r="K89" s="3214"/>
      <c r="L89" s="3214"/>
      <c r="M89" s="3214"/>
      <c r="N89" s="3214"/>
      <c r="O89" s="3214"/>
      <c r="P89" s="3215"/>
    </row>
    <row r="90" spans="1:16" ht="16.5" customHeight="1">
      <c r="A90" s="2740"/>
      <c r="B90" s="2725"/>
      <c r="C90" s="2722"/>
      <c r="D90" s="2726"/>
      <c r="E90" s="2739"/>
      <c r="F90" s="2713"/>
      <c r="G90" s="3216"/>
      <c r="H90" s="3217"/>
      <c r="I90" s="3217"/>
      <c r="J90" s="3217"/>
      <c r="K90" s="3217"/>
      <c r="L90" s="3217"/>
      <c r="M90" s="3217"/>
      <c r="N90" s="3217"/>
      <c r="O90" s="3217"/>
      <c r="P90" s="3218"/>
    </row>
    <row r="91" spans="1:16" ht="16.5" customHeight="1">
      <c r="A91" s="2740"/>
      <c r="B91" s="2725"/>
      <c r="C91" s="2722"/>
      <c r="D91" s="2726"/>
      <c r="E91" s="2739"/>
      <c r="F91" s="2713"/>
      <c r="G91" s="3216"/>
      <c r="H91" s="3217"/>
      <c r="I91" s="3217"/>
      <c r="J91" s="3217"/>
      <c r="K91" s="3217"/>
      <c r="L91" s="3217"/>
      <c r="M91" s="3217"/>
      <c r="N91" s="3217"/>
      <c r="O91" s="3217"/>
      <c r="P91" s="3218"/>
    </row>
    <row r="92" spans="1:16" ht="16.5" customHeight="1">
      <c r="A92" s="2740"/>
      <c r="B92" s="2725"/>
      <c r="C92" s="2722"/>
      <c r="D92" s="2726"/>
      <c r="E92" s="2739"/>
      <c r="F92" s="2713"/>
      <c r="G92" s="3216"/>
      <c r="H92" s="3217"/>
      <c r="I92" s="3217"/>
      <c r="J92" s="3217"/>
      <c r="K92" s="3217"/>
      <c r="L92" s="3217"/>
      <c r="M92" s="3217"/>
      <c r="N92" s="3217"/>
      <c r="O92" s="3217"/>
      <c r="P92" s="3218"/>
    </row>
    <row r="93" spans="1:16" ht="16.5" customHeight="1">
      <c r="A93" s="2740"/>
      <c r="B93" s="2725"/>
      <c r="C93" s="2722"/>
      <c r="D93" s="2726"/>
      <c r="E93" s="2739"/>
      <c r="F93" s="2713"/>
      <c r="G93" s="3216"/>
      <c r="H93" s="3217"/>
      <c r="I93" s="3217"/>
      <c r="J93" s="3217"/>
      <c r="K93" s="3217"/>
      <c r="L93" s="3217"/>
      <c r="M93" s="3217"/>
      <c r="N93" s="3217"/>
      <c r="O93" s="3217"/>
      <c r="P93" s="3218"/>
    </row>
    <row r="94" spans="1:16" ht="16.5" customHeight="1">
      <c r="A94" s="2740"/>
      <c r="B94" s="2725"/>
      <c r="C94" s="2722"/>
      <c r="D94" s="2726"/>
      <c r="E94" s="2739"/>
      <c r="F94" s="2713"/>
      <c r="G94" s="3216"/>
      <c r="H94" s="3217"/>
      <c r="I94" s="3217"/>
      <c r="J94" s="3217"/>
      <c r="K94" s="3217"/>
      <c r="L94" s="3217"/>
      <c r="M94" s="3217"/>
      <c r="N94" s="3217"/>
      <c r="O94" s="3217"/>
      <c r="P94" s="3218"/>
    </row>
    <row r="95" spans="1:16" ht="16.5" customHeight="1">
      <c r="A95" s="2740"/>
      <c r="B95" s="2725"/>
      <c r="C95" s="2717"/>
      <c r="D95" s="2726"/>
      <c r="E95" s="2698" t="s">
        <v>3914</v>
      </c>
      <c r="F95" s="2699"/>
      <c r="G95" s="3161" t="s">
        <v>8445</v>
      </c>
      <c r="H95" s="3162"/>
      <c r="I95" s="3162"/>
      <c r="J95" s="3162"/>
      <c r="K95" s="3162"/>
      <c r="L95" s="3162"/>
      <c r="M95" s="3162"/>
      <c r="N95" s="3162"/>
      <c r="O95" s="3162"/>
      <c r="P95" s="3163"/>
    </row>
    <row r="96" spans="1:16" ht="16.5" customHeight="1">
      <c r="A96" s="2740"/>
      <c r="B96" s="2735"/>
      <c r="C96" s="2731"/>
      <c r="D96" s="2726"/>
      <c r="E96" s="2739"/>
      <c r="F96" s="2713"/>
      <c r="G96" s="3164"/>
      <c r="H96" s="3165"/>
      <c r="I96" s="3165"/>
      <c r="J96" s="3165"/>
      <c r="K96" s="3165"/>
      <c r="L96" s="3165"/>
      <c r="M96" s="3165"/>
      <c r="N96" s="3165"/>
      <c r="O96" s="3165"/>
      <c r="P96" s="3166"/>
    </row>
    <row r="97" spans="1:16" ht="16.5" customHeight="1">
      <c r="A97" s="2740"/>
      <c r="B97" s="2735"/>
      <c r="C97" s="2731"/>
      <c r="D97" s="2726"/>
      <c r="E97" s="2739"/>
      <c r="F97" s="2713"/>
      <c r="G97" s="3164"/>
      <c r="H97" s="3165"/>
      <c r="I97" s="3165"/>
      <c r="J97" s="3165"/>
      <c r="K97" s="3165"/>
      <c r="L97" s="3165"/>
      <c r="M97" s="3165"/>
      <c r="N97" s="3165"/>
      <c r="O97" s="3165"/>
      <c r="P97" s="3166"/>
    </row>
    <row r="98" spans="1:16" ht="16.5" customHeight="1">
      <c r="A98" s="2740"/>
      <c r="B98" s="2735"/>
      <c r="C98" s="2731"/>
      <c r="D98" s="2726"/>
      <c r="E98" s="2729"/>
      <c r="F98" s="2716"/>
      <c r="G98" s="3167"/>
      <c r="H98" s="3168"/>
      <c r="I98" s="3168"/>
      <c r="J98" s="3168"/>
      <c r="K98" s="3168"/>
      <c r="L98" s="3168"/>
      <c r="M98" s="3168"/>
      <c r="N98" s="3168"/>
      <c r="O98" s="3168"/>
      <c r="P98" s="3169"/>
    </row>
    <row r="99" spans="1:16" ht="16.5" customHeight="1">
      <c r="A99" s="2740"/>
      <c r="B99" s="2735"/>
      <c r="C99" s="2731"/>
      <c r="D99" s="2726"/>
      <c r="E99" s="3196" t="s">
        <v>4254</v>
      </c>
      <c r="F99" s="3198"/>
      <c r="G99" s="3176" t="s">
        <v>8446</v>
      </c>
      <c r="H99" s="3177"/>
      <c r="I99" s="3177"/>
      <c r="J99" s="3177"/>
      <c r="K99" s="3177"/>
      <c r="L99" s="3177"/>
      <c r="M99" s="3177"/>
      <c r="N99" s="3177"/>
      <c r="O99" s="3177"/>
      <c r="P99" s="3178"/>
    </row>
    <row r="100" spans="1:16" ht="16.5" customHeight="1">
      <c r="A100" s="2740"/>
      <c r="B100" s="2735"/>
      <c r="C100" s="2731"/>
      <c r="D100" s="2726"/>
      <c r="E100" s="3199"/>
      <c r="F100" s="3201"/>
      <c r="G100" s="3179"/>
      <c r="H100" s="3180"/>
      <c r="I100" s="3180"/>
      <c r="J100" s="3180"/>
      <c r="K100" s="3180"/>
      <c r="L100" s="3180"/>
      <c r="M100" s="3180"/>
      <c r="N100" s="3180"/>
      <c r="O100" s="3180"/>
      <c r="P100" s="3181"/>
    </row>
    <row r="101" spans="1:16" ht="16.5" customHeight="1">
      <c r="A101" s="2740"/>
      <c r="B101" s="2735"/>
      <c r="C101" s="2731"/>
      <c r="D101" s="2726"/>
      <c r="E101" s="3202"/>
      <c r="F101" s="3204"/>
      <c r="G101" s="3182"/>
      <c r="H101" s="3183"/>
      <c r="I101" s="3183"/>
      <c r="J101" s="3183"/>
      <c r="K101" s="3183"/>
      <c r="L101" s="3183"/>
      <c r="M101" s="3183"/>
      <c r="N101" s="3183"/>
      <c r="O101" s="3183"/>
      <c r="P101" s="3184"/>
    </row>
    <row r="102" spans="1:16" ht="16.5" customHeight="1">
      <c r="A102" s="2740"/>
      <c r="B102" s="2735"/>
      <c r="C102" s="2731"/>
      <c r="D102" s="2726"/>
      <c r="E102" s="2698" t="s">
        <v>8407</v>
      </c>
      <c r="F102" s="2699"/>
      <c r="G102" s="3176" t="s">
        <v>8447</v>
      </c>
      <c r="H102" s="3177"/>
      <c r="I102" s="3177"/>
      <c r="J102" s="3177"/>
      <c r="K102" s="3177"/>
      <c r="L102" s="3177"/>
      <c r="M102" s="3177"/>
      <c r="N102" s="3177"/>
      <c r="O102" s="3177"/>
      <c r="P102" s="3178"/>
    </row>
    <row r="103" spans="1:16" ht="16.5" customHeight="1">
      <c r="A103" s="2740"/>
      <c r="B103" s="2735"/>
      <c r="C103" s="2731"/>
      <c r="D103" s="2726"/>
      <c r="E103" s="2739"/>
      <c r="F103" s="2713"/>
      <c r="G103" s="3179"/>
      <c r="H103" s="3180"/>
      <c r="I103" s="3180"/>
      <c r="J103" s="3180"/>
      <c r="K103" s="3180"/>
      <c r="L103" s="3180"/>
      <c r="M103" s="3180"/>
      <c r="N103" s="3180"/>
      <c r="O103" s="3180"/>
      <c r="P103" s="3181"/>
    </row>
    <row r="104" spans="1:16" ht="16.5" customHeight="1">
      <c r="A104" s="2740"/>
      <c r="B104" s="2735"/>
      <c r="C104" s="2731"/>
      <c r="D104" s="2726"/>
      <c r="E104" s="2739"/>
      <c r="F104" s="2713"/>
      <c r="G104" s="3179"/>
      <c r="H104" s="3180"/>
      <c r="I104" s="3180"/>
      <c r="J104" s="3180"/>
      <c r="K104" s="3180"/>
      <c r="L104" s="3180"/>
      <c r="M104" s="3180"/>
      <c r="N104" s="3180"/>
      <c r="O104" s="3180"/>
      <c r="P104" s="3181"/>
    </row>
    <row r="105" spans="1:16" ht="16.5" customHeight="1">
      <c r="A105" s="2740"/>
      <c r="B105" s="2735"/>
      <c r="C105" s="2731"/>
      <c r="D105" s="2726"/>
      <c r="E105" s="2739"/>
      <c r="F105" s="2713"/>
      <c r="G105" s="3179"/>
      <c r="H105" s="3180"/>
      <c r="I105" s="3180"/>
      <c r="J105" s="3180"/>
      <c r="K105" s="3180"/>
      <c r="L105" s="3180"/>
      <c r="M105" s="3180"/>
      <c r="N105" s="3180"/>
      <c r="O105" s="3180"/>
      <c r="P105" s="3181"/>
    </row>
    <row r="106" spans="1:16" ht="16.5" customHeight="1">
      <c r="A106" s="2740"/>
      <c r="B106" s="2735"/>
      <c r="C106" s="2731"/>
      <c r="D106" s="2726"/>
      <c r="E106" s="2739"/>
      <c r="F106" s="2713"/>
      <c r="G106" s="3179"/>
      <c r="H106" s="3180"/>
      <c r="I106" s="3180"/>
      <c r="J106" s="3180"/>
      <c r="K106" s="3180"/>
      <c r="L106" s="3180"/>
      <c r="M106" s="3180"/>
      <c r="N106" s="3180"/>
      <c r="O106" s="3180"/>
      <c r="P106" s="3181"/>
    </row>
    <row r="107" spans="1:16" ht="16.5" customHeight="1">
      <c r="A107" s="2740"/>
      <c r="B107" s="2736"/>
      <c r="C107" s="2737"/>
      <c r="D107" s="2728"/>
      <c r="E107" s="2729"/>
      <c r="F107" s="2716"/>
      <c r="G107" s="3182"/>
      <c r="H107" s="3183"/>
      <c r="I107" s="3183"/>
      <c r="J107" s="3183"/>
      <c r="K107" s="3183"/>
      <c r="L107" s="3183"/>
      <c r="M107" s="3183"/>
      <c r="N107" s="3183"/>
      <c r="O107" s="3183"/>
      <c r="P107" s="3184"/>
    </row>
    <row r="108" spans="1:16" ht="16.5" customHeight="1">
      <c r="A108" s="2723"/>
      <c r="B108" s="2695" t="s">
        <v>93</v>
      </c>
      <c r="C108" s="2696"/>
      <c r="D108" s="2724"/>
      <c r="E108" s="2703" t="s">
        <v>3831</v>
      </c>
      <c r="F108" s="2704"/>
      <c r="G108" s="3155" t="s">
        <v>4255</v>
      </c>
      <c r="H108" s="3156"/>
      <c r="I108" s="3156"/>
      <c r="J108" s="3156"/>
      <c r="K108" s="3156"/>
      <c r="L108" s="3156"/>
      <c r="M108" s="3156"/>
      <c r="N108" s="3156"/>
      <c r="O108" s="3156"/>
      <c r="P108" s="3157"/>
    </row>
    <row r="109" spans="1:16" ht="16.5" customHeight="1">
      <c r="A109" s="2723"/>
      <c r="B109" s="2725"/>
      <c r="C109" s="2722"/>
      <c r="D109" s="2726"/>
      <c r="E109" s="3196" t="s">
        <v>3913</v>
      </c>
      <c r="F109" s="3198"/>
      <c r="G109" s="3176" t="s">
        <v>4256</v>
      </c>
      <c r="H109" s="3177"/>
      <c r="I109" s="3177"/>
      <c r="J109" s="3177"/>
      <c r="K109" s="3177"/>
      <c r="L109" s="3177"/>
      <c r="M109" s="3177"/>
      <c r="N109" s="3177"/>
      <c r="O109" s="3177"/>
      <c r="P109" s="3178"/>
    </row>
    <row r="110" spans="1:16" ht="16.5" customHeight="1">
      <c r="A110" s="2723"/>
      <c r="B110" s="2752"/>
      <c r="C110" s="2800"/>
      <c r="D110" s="2726"/>
      <c r="E110" s="3202"/>
      <c r="F110" s="3204"/>
      <c r="G110" s="3182"/>
      <c r="H110" s="3183"/>
      <c r="I110" s="3183"/>
      <c r="J110" s="3183"/>
      <c r="K110" s="3183"/>
      <c r="L110" s="3183"/>
      <c r="M110" s="3183"/>
      <c r="N110" s="3183"/>
      <c r="O110" s="3183"/>
      <c r="P110" s="3184"/>
    </row>
    <row r="111" spans="1:16" ht="16.5" customHeight="1">
      <c r="A111" s="2723"/>
      <c r="B111" s="2755" t="s">
        <v>3912</v>
      </c>
      <c r="C111" s="2801"/>
      <c r="D111" s="2724"/>
      <c r="E111" s="2756" t="s">
        <v>3911</v>
      </c>
      <c r="F111" s="2704"/>
      <c r="G111" s="3155" t="s">
        <v>4257</v>
      </c>
      <c r="H111" s="3156"/>
      <c r="I111" s="3156"/>
      <c r="J111" s="3156"/>
      <c r="K111" s="3156"/>
      <c r="L111" s="3156"/>
      <c r="M111" s="3156"/>
      <c r="N111" s="3156"/>
      <c r="O111" s="3156"/>
      <c r="P111" s="3157"/>
    </row>
    <row r="112" spans="1:16" ht="16.5" customHeight="1">
      <c r="A112" s="2723"/>
      <c r="B112" s="2752"/>
      <c r="C112" s="2731"/>
      <c r="D112" s="2726"/>
      <c r="E112" s="2756" t="s">
        <v>3910</v>
      </c>
      <c r="F112" s="2704"/>
      <c r="G112" s="3155" t="s">
        <v>4258</v>
      </c>
      <c r="H112" s="3156"/>
      <c r="I112" s="3156"/>
      <c r="J112" s="3156"/>
      <c r="K112" s="3156"/>
      <c r="L112" s="3156"/>
      <c r="M112" s="3156"/>
      <c r="N112" s="3156"/>
      <c r="O112" s="3156"/>
      <c r="P112" s="3157"/>
    </row>
    <row r="113" spans="1:16" ht="16.5" customHeight="1">
      <c r="A113" s="2723"/>
      <c r="B113" s="2755" t="s">
        <v>3909</v>
      </c>
      <c r="C113" s="2757"/>
      <c r="D113" s="2724"/>
      <c r="E113" s="2703" t="s">
        <v>3908</v>
      </c>
      <c r="F113" s="2704"/>
      <c r="G113" s="3155" t="s">
        <v>4259</v>
      </c>
      <c r="H113" s="3156"/>
      <c r="I113" s="3156"/>
      <c r="J113" s="3156"/>
      <c r="K113" s="3156"/>
      <c r="L113" s="3156"/>
      <c r="M113" s="3156"/>
      <c r="N113" s="3156"/>
      <c r="O113" s="3156"/>
      <c r="P113" s="3157"/>
    </row>
    <row r="114" spans="1:16" ht="16.5" customHeight="1">
      <c r="A114" s="2723"/>
      <c r="B114" s="2758"/>
      <c r="C114" s="2759"/>
      <c r="D114" s="2726"/>
      <c r="E114" s="2760" t="s">
        <v>3907</v>
      </c>
      <c r="F114" s="2699"/>
      <c r="G114" s="3155" t="s">
        <v>4260</v>
      </c>
      <c r="H114" s="3156"/>
      <c r="I114" s="3156"/>
      <c r="J114" s="3156"/>
      <c r="K114" s="3156"/>
      <c r="L114" s="3156"/>
      <c r="M114" s="3156"/>
      <c r="N114" s="3156"/>
      <c r="O114" s="3156"/>
      <c r="P114" s="3157"/>
    </row>
    <row r="115" spans="1:16" ht="16.5" customHeight="1">
      <c r="A115" s="2694"/>
      <c r="B115" s="2719" t="s">
        <v>3645</v>
      </c>
      <c r="C115" s="2720"/>
      <c r="D115" s="2721"/>
      <c r="E115" s="2703" t="s">
        <v>3906</v>
      </c>
      <c r="F115" s="2704"/>
      <c r="G115" s="3155" t="s">
        <v>4261</v>
      </c>
      <c r="H115" s="3156"/>
      <c r="I115" s="3156"/>
      <c r="J115" s="3156"/>
      <c r="K115" s="3156"/>
      <c r="L115" s="3156"/>
      <c r="M115" s="3156"/>
      <c r="N115" s="3156"/>
      <c r="O115" s="3156"/>
      <c r="P115" s="3157"/>
    </row>
    <row r="116" spans="1:16" ht="16.5" customHeight="1">
      <c r="A116" s="2694"/>
      <c r="B116" s="2761"/>
      <c r="C116" s="2761"/>
      <c r="D116" s="2694"/>
      <c r="E116" s="2705"/>
      <c r="F116" s="2706"/>
      <c r="G116" s="2707"/>
      <c r="H116" s="2707"/>
      <c r="I116" s="2707"/>
      <c r="J116" s="2707"/>
      <c r="K116" s="2707"/>
      <c r="L116" s="2707"/>
      <c r="M116" s="2707"/>
      <c r="N116" s="2707"/>
      <c r="O116" s="2707"/>
      <c r="P116" s="2681"/>
    </row>
    <row r="117" spans="1:16" ht="16.5" customHeight="1">
      <c r="A117" s="2694"/>
      <c r="B117" s="2761"/>
      <c r="C117" s="2761"/>
      <c r="D117" s="2694"/>
      <c r="E117" s="2705"/>
      <c r="F117" s="2706"/>
      <c r="G117" s="2707"/>
      <c r="H117" s="2707"/>
      <c r="I117" s="2707"/>
      <c r="J117" s="2707"/>
      <c r="K117" s="2707"/>
      <c r="L117" s="2707"/>
      <c r="M117" s="2707"/>
      <c r="N117" s="2707"/>
      <c r="O117" s="2707"/>
      <c r="P117" s="2681"/>
    </row>
    <row r="118" spans="1:16" ht="16.5" customHeight="1">
      <c r="A118" s="2708" t="s">
        <v>3905</v>
      </c>
      <c r="B118" s="2708"/>
      <c r="C118" s="2709"/>
      <c r="D118" s="2694"/>
      <c r="E118" s="2705"/>
      <c r="F118" s="2706"/>
      <c r="G118" s="2707"/>
      <c r="H118" s="2707"/>
      <c r="I118" s="2707"/>
      <c r="J118" s="2707"/>
      <c r="K118" s="2707"/>
      <c r="L118" s="2707"/>
      <c r="M118" s="2707"/>
      <c r="N118" s="2707"/>
      <c r="O118" s="2707"/>
      <c r="P118" s="2681"/>
    </row>
    <row r="119" spans="1:16" ht="16.5" customHeight="1">
      <c r="A119" s="2709"/>
      <c r="B119" s="2695" t="s">
        <v>329</v>
      </c>
      <c r="C119" s="2696"/>
      <c r="D119" s="2697"/>
      <c r="E119" s="2698" t="s">
        <v>3904</v>
      </c>
      <c r="F119" s="2699"/>
      <c r="G119" s="3176" t="s">
        <v>4262</v>
      </c>
      <c r="H119" s="3177"/>
      <c r="I119" s="3177"/>
      <c r="J119" s="3177"/>
      <c r="K119" s="3177"/>
      <c r="L119" s="3177"/>
      <c r="M119" s="3177"/>
      <c r="N119" s="3177"/>
      <c r="O119" s="3177"/>
      <c r="P119" s="3178"/>
    </row>
    <row r="120" spans="1:16" ht="16.5" customHeight="1">
      <c r="A120" s="2709"/>
      <c r="B120" s="2711"/>
      <c r="C120" s="2722"/>
      <c r="D120" s="2718"/>
      <c r="E120" s="2712"/>
      <c r="F120" s="2713"/>
      <c r="G120" s="3179"/>
      <c r="H120" s="3180"/>
      <c r="I120" s="3180"/>
      <c r="J120" s="3180"/>
      <c r="K120" s="3180"/>
      <c r="L120" s="3180"/>
      <c r="M120" s="3180"/>
      <c r="N120" s="3180"/>
      <c r="O120" s="3180"/>
      <c r="P120" s="3181"/>
    </row>
    <row r="121" spans="1:16" ht="16.5" customHeight="1">
      <c r="A121" s="2709"/>
      <c r="B121" s="2711"/>
      <c r="C121" s="2722"/>
      <c r="D121" s="2718"/>
      <c r="E121" s="2715"/>
      <c r="F121" s="2716"/>
      <c r="G121" s="3182"/>
      <c r="H121" s="3183"/>
      <c r="I121" s="3183"/>
      <c r="J121" s="3183"/>
      <c r="K121" s="3183"/>
      <c r="L121" s="3183"/>
      <c r="M121" s="3183"/>
      <c r="N121" s="3183"/>
      <c r="O121" s="3183"/>
      <c r="P121" s="3184"/>
    </row>
    <row r="122" spans="1:16" ht="16.5" customHeight="1">
      <c r="A122" s="2709"/>
      <c r="B122" s="2711"/>
      <c r="C122" s="2722"/>
      <c r="D122" s="2718"/>
      <c r="E122" s="2698" t="s">
        <v>4263</v>
      </c>
      <c r="F122" s="2699"/>
      <c r="G122" s="3176" t="s">
        <v>4264</v>
      </c>
      <c r="H122" s="3177"/>
      <c r="I122" s="3177"/>
      <c r="J122" s="3177"/>
      <c r="K122" s="3177"/>
      <c r="L122" s="3177"/>
      <c r="M122" s="3177"/>
      <c r="N122" s="3177"/>
      <c r="O122" s="3177"/>
      <c r="P122" s="3178"/>
    </row>
    <row r="123" spans="1:16" ht="16.5" customHeight="1">
      <c r="A123" s="2709"/>
      <c r="B123" s="2711"/>
      <c r="C123" s="2722"/>
      <c r="D123" s="2718"/>
      <c r="E123" s="2715"/>
      <c r="F123" s="2716"/>
      <c r="G123" s="3182"/>
      <c r="H123" s="3183"/>
      <c r="I123" s="3183"/>
      <c r="J123" s="3183"/>
      <c r="K123" s="3183"/>
      <c r="L123" s="3183"/>
      <c r="M123" s="3183"/>
      <c r="N123" s="3183"/>
      <c r="O123" s="3183"/>
      <c r="P123" s="3184"/>
    </row>
    <row r="124" spans="1:16" ht="16.5" customHeight="1">
      <c r="A124" s="2709"/>
      <c r="B124" s="2711"/>
      <c r="C124" s="2722"/>
      <c r="D124" s="2718"/>
      <c r="E124" s="2698" t="s">
        <v>3626</v>
      </c>
      <c r="F124" s="2699"/>
      <c r="G124" s="3176" t="s">
        <v>8448</v>
      </c>
      <c r="H124" s="3177"/>
      <c r="I124" s="3177"/>
      <c r="J124" s="3177"/>
      <c r="K124" s="3177"/>
      <c r="L124" s="3177"/>
      <c r="M124" s="3177"/>
      <c r="N124" s="3177"/>
      <c r="O124" s="3177"/>
      <c r="P124" s="3178"/>
    </row>
    <row r="125" spans="1:16" ht="16.5" customHeight="1">
      <c r="A125" s="2709"/>
      <c r="B125" s="2711"/>
      <c r="C125" s="2722"/>
      <c r="D125" s="2718"/>
      <c r="E125" s="2712"/>
      <c r="F125" s="2713"/>
      <c r="G125" s="3179"/>
      <c r="H125" s="3180"/>
      <c r="I125" s="3180"/>
      <c r="J125" s="3180"/>
      <c r="K125" s="3180"/>
      <c r="L125" s="3180"/>
      <c r="M125" s="3180"/>
      <c r="N125" s="3180"/>
      <c r="O125" s="3180"/>
      <c r="P125" s="3181"/>
    </row>
    <row r="126" spans="1:16" ht="16.5" customHeight="1">
      <c r="A126" s="2709"/>
      <c r="B126" s="2762"/>
      <c r="C126" s="2763"/>
      <c r="D126" s="2702"/>
      <c r="E126" s="2764"/>
      <c r="F126" s="2716"/>
      <c r="G126" s="3182"/>
      <c r="H126" s="3183"/>
      <c r="I126" s="3183"/>
      <c r="J126" s="3183"/>
      <c r="K126" s="3183"/>
      <c r="L126" s="3183"/>
      <c r="M126" s="3183"/>
      <c r="N126" s="3183"/>
      <c r="O126" s="3183"/>
      <c r="P126" s="3184"/>
    </row>
    <row r="127" spans="1:16" ht="16.5" customHeight="1">
      <c r="A127" s="2709"/>
      <c r="B127" s="2695" t="s">
        <v>3903</v>
      </c>
      <c r="C127" s="2696"/>
      <c r="D127" s="2697"/>
      <c r="E127" s="2703" t="s">
        <v>3902</v>
      </c>
      <c r="F127" s="2704"/>
      <c r="G127" s="3155" t="s">
        <v>3901</v>
      </c>
      <c r="H127" s="3156"/>
      <c r="I127" s="3156"/>
      <c r="J127" s="3156"/>
      <c r="K127" s="3156"/>
      <c r="L127" s="3156"/>
      <c r="M127" s="3156"/>
      <c r="N127" s="3156"/>
      <c r="O127" s="3156"/>
      <c r="P127" s="3157"/>
    </row>
    <row r="128" spans="1:16" ht="16.5" customHeight="1">
      <c r="A128" s="2709"/>
      <c r="B128" s="2727"/>
      <c r="C128" s="2765"/>
      <c r="D128" s="2702"/>
      <c r="E128" s="2703" t="s">
        <v>3900</v>
      </c>
      <c r="F128" s="2704"/>
      <c r="G128" s="3155" t="s">
        <v>3899</v>
      </c>
      <c r="H128" s="3156"/>
      <c r="I128" s="3156"/>
      <c r="J128" s="3156"/>
      <c r="K128" s="3156"/>
      <c r="L128" s="3156"/>
      <c r="M128" s="3156"/>
      <c r="N128" s="3156"/>
      <c r="O128" s="3156"/>
      <c r="P128" s="3157"/>
    </row>
    <row r="129" spans="1:16" ht="16.5" customHeight="1">
      <c r="A129" s="2709"/>
      <c r="B129" s="2719" t="s">
        <v>3898</v>
      </c>
      <c r="C129" s="2720"/>
      <c r="D129" s="2721"/>
      <c r="E129" s="2703" t="s">
        <v>3897</v>
      </c>
      <c r="F129" s="2704"/>
      <c r="G129" s="3155" t="s">
        <v>4265</v>
      </c>
      <c r="H129" s="3156"/>
      <c r="I129" s="3156"/>
      <c r="J129" s="3156"/>
      <c r="K129" s="3156"/>
      <c r="L129" s="3156"/>
      <c r="M129" s="3156"/>
      <c r="N129" s="3156"/>
      <c r="O129" s="3156"/>
      <c r="P129" s="3157"/>
    </row>
    <row r="130" spans="1:16" ht="16.5" customHeight="1">
      <c r="A130" s="2740"/>
      <c r="B130" s="2740"/>
      <c r="C130" s="2740"/>
      <c r="D130" s="2740"/>
      <c r="E130" s="2766"/>
      <c r="F130" s="2766"/>
      <c r="G130" s="2767"/>
      <c r="H130" s="2767"/>
      <c r="I130" s="2767"/>
      <c r="J130" s="2767"/>
      <c r="K130" s="2767"/>
      <c r="L130" s="2767"/>
      <c r="M130" s="2767"/>
      <c r="N130" s="2767"/>
      <c r="O130" s="2767"/>
      <c r="P130" s="2681"/>
    </row>
    <row r="131" spans="1:16" ht="16.5" customHeight="1">
      <c r="A131" s="2740"/>
      <c r="B131" s="2740"/>
      <c r="C131" s="2740"/>
      <c r="D131" s="2740"/>
      <c r="E131" s="2766"/>
      <c r="F131" s="2766"/>
      <c r="G131" s="2767"/>
      <c r="H131" s="2767"/>
      <c r="I131" s="2767"/>
      <c r="J131" s="2767"/>
      <c r="K131" s="2767"/>
      <c r="L131" s="2767"/>
      <c r="M131" s="2767"/>
      <c r="N131" s="2767"/>
      <c r="O131" s="2767"/>
      <c r="P131" s="2681"/>
    </row>
    <row r="132" spans="1:16" ht="16.5" customHeight="1">
      <c r="A132" s="2708" t="s">
        <v>3896</v>
      </c>
      <c r="B132" s="2708"/>
      <c r="C132" s="2709"/>
      <c r="D132" s="2723"/>
      <c r="E132" s="2706"/>
      <c r="F132" s="2706"/>
      <c r="G132" s="2710"/>
      <c r="H132" s="2710"/>
      <c r="I132" s="2710"/>
      <c r="J132" s="2710"/>
      <c r="K132" s="2710"/>
      <c r="L132" s="2710"/>
      <c r="M132" s="2710"/>
      <c r="N132" s="2710"/>
      <c r="O132" s="2710"/>
      <c r="P132" s="2681"/>
    </row>
    <row r="133" spans="1:16" ht="16.5" customHeight="1">
      <c r="A133" s="2723"/>
      <c r="B133" s="2695" t="s">
        <v>3895</v>
      </c>
      <c r="C133" s="2696"/>
      <c r="D133" s="2724"/>
      <c r="E133" s="2698" t="s">
        <v>3894</v>
      </c>
      <c r="F133" s="2699"/>
      <c r="G133" s="3176" t="s">
        <v>4266</v>
      </c>
      <c r="H133" s="3177"/>
      <c r="I133" s="3177"/>
      <c r="J133" s="3177"/>
      <c r="K133" s="3177"/>
      <c r="L133" s="3177"/>
      <c r="M133" s="3177"/>
      <c r="N133" s="3177"/>
      <c r="O133" s="3177"/>
      <c r="P133" s="3178"/>
    </row>
    <row r="134" spans="1:16" ht="16.5" customHeight="1">
      <c r="A134" s="2723"/>
      <c r="B134" s="2711"/>
      <c r="C134" s="2722"/>
      <c r="D134" s="2726"/>
      <c r="E134" s="2712"/>
      <c r="F134" s="2713"/>
      <c r="G134" s="3179"/>
      <c r="H134" s="3180"/>
      <c r="I134" s="3180"/>
      <c r="J134" s="3180"/>
      <c r="K134" s="3180"/>
      <c r="L134" s="3180"/>
      <c r="M134" s="3180"/>
      <c r="N134" s="3180"/>
      <c r="O134" s="3180"/>
      <c r="P134" s="3181"/>
    </row>
    <row r="135" spans="1:16" ht="16.5" customHeight="1">
      <c r="A135" s="2723"/>
      <c r="B135" s="2711"/>
      <c r="C135" s="2722"/>
      <c r="D135" s="2726"/>
      <c r="E135" s="2715"/>
      <c r="F135" s="2716"/>
      <c r="G135" s="3182"/>
      <c r="H135" s="3183"/>
      <c r="I135" s="3183"/>
      <c r="J135" s="3183"/>
      <c r="K135" s="3183"/>
      <c r="L135" s="3183"/>
      <c r="M135" s="3183"/>
      <c r="N135" s="3183"/>
      <c r="O135" s="3183"/>
      <c r="P135" s="3184"/>
    </row>
    <row r="136" spans="1:16" ht="16.5" customHeight="1">
      <c r="A136" s="2723"/>
      <c r="B136" s="2714"/>
      <c r="C136" s="2717"/>
      <c r="D136" s="2726"/>
      <c r="E136" s="2698" t="s">
        <v>3893</v>
      </c>
      <c r="F136" s="2699"/>
      <c r="G136" s="3155" t="s">
        <v>4267</v>
      </c>
      <c r="H136" s="3156"/>
      <c r="I136" s="3156"/>
      <c r="J136" s="3156"/>
      <c r="K136" s="3156"/>
      <c r="L136" s="3156"/>
      <c r="M136" s="3156"/>
      <c r="N136" s="3156"/>
      <c r="O136" s="3156"/>
      <c r="P136" s="3157"/>
    </row>
    <row r="137" spans="1:16" ht="16.5" customHeight="1">
      <c r="A137" s="2740"/>
      <c r="B137" s="2752"/>
      <c r="C137" s="2731"/>
      <c r="D137" s="2726"/>
      <c r="E137" s="3205" t="s">
        <v>3892</v>
      </c>
      <c r="F137" s="3206"/>
      <c r="G137" s="3176" t="s">
        <v>4268</v>
      </c>
      <c r="H137" s="3177"/>
      <c r="I137" s="3177"/>
      <c r="J137" s="3177"/>
      <c r="K137" s="3177"/>
      <c r="L137" s="3177"/>
      <c r="M137" s="3177"/>
      <c r="N137" s="3177"/>
      <c r="O137" s="3177"/>
      <c r="P137" s="3178"/>
    </row>
    <row r="138" spans="1:16" ht="16.5" customHeight="1">
      <c r="A138" s="2740"/>
      <c r="B138" s="2752"/>
      <c r="C138" s="2731"/>
      <c r="D138" s="2726"/>
      <c r="E138" s="3209"/>
      <c r="F138" s="3210"/>
      <c r="G138" s="3179"/>
      <c r="H138" s="3180"/>
      <c r="I138" s="3180"/>
      <c r="J138" s="3180"/>
      <c r="K138" s="3180"/>
      <c r="L138" s="3180"/>
      <c r="M138" s="3180"/>
      <c r="N138" s="3180"/>
      <c r="O138" s="3180"/>
      <c r="P138" s="3181"/>
    </row>
    <row r="139" spans="1:16" ht="16.5" customHeight="1">
      <c r="A139" s="2740"/>
      <c r="B139" s="2752"/>
      <c r="C139" s="2731"/>
      <c r="D139" s="2726"/>
      <c r="E139" s="3209"/>
      <c r="F139" s="3210"/>
      <c r="G139" s="3179"/>
      <c r="H139" s="3180"/>
      <c r="I139" s="3180"/>
      <c r="J139" s="3180"/>
      <c r="K139" s="3180"/>
      <c r="L139" s="3180"/>
      <c r="M139" s="3180"/>
      <c r="N139" s="3180"/>
      <c r="O139" s="3180"/>
      <c r="P139" s="3181"/>
    </row>
    <row r="140" spans="1:16" ht="16.5" customHeight="1">
      <c r="A140" s="2740"/>
      <c r="B140" s="2714"/>
      <c r="C140" s="2717"/>
      <c r="D140" s="2726"/>
      <c r="E140" s="3207"/>
      <c r="F140" s="3208"/>
      <c r="G140" s="3182"/>
      <c r="H140" s="3183"/>
      <c r="I140" s="3183"/>
      <c r="J140" s="3183"/>
      <c r="K140" s="3183"/>
      <c r="L140" s="3183"/>
      <c r="M140" s="3183"/>
      <c r="N140" s="3183"/>
      <c r="O140" s="3183"/>
      <c r="P140" s="3184"/>
    </row>
    <row r="141" spans="1:16" ht="16.5" customHeight="1">
      <c r="A141" s="2740"/>
      <c r="B141" s="2700"/>
      <c r="C141" s="2701"/>
      <c r="D141" s="2728"/>
      <c r="E141" s="3173" t="s">
        <v>8449</v>
      </c>
      <c r="F141" s="3175"/>
      <c r="G141" s="3155" t="s">
        <v>3891</v>
      </c>
      <c r="H141" s="3156"/>
      <c r="I141" s="3156"/>
      <c r="J141" s="3156"/>
      <c r="K141" s="3156"/>
      <c r="L141" s="3156"/>
      <c r="M141" s="3156"/>
      <c r="N141" s="3156"/>
      <c r="O141" s="3156"/>
      <c r="P141" s="3157"/>
    </row>
    <row r="142" spans="1:16" ht="16.5" customHeight="1">
      <c r="A142" s="2740"/>
      <c r="B142" s="2695" t="s">
        <v>3890</v>
      </c>
      <c r="C142" s="2768"/>
      <c r="D142" s="2724"/>
      <c r="E142" s="2698" t="s">
        <v>3889</v>
      </c>
      <c r="F142" s="2699"/>
      <c r="G142" s="3176" t="s">
        <v>4269</v>
      </c>
      <c r="H142" s="3177"/>
      <c r="I142" s="3177"/>
      <c r="J142" s="3177"/>
      <c r="K142" s="3177"/>
      <c r="L142" s="3177"/>
      <c r="M142" s="3177"/>
      <c r="N142" s="3177"/>
      <c r="O142" s="3177"/>
      <c r="P142" s="3178"/>
    </row>
    <row r="143" spans="1:16" ht="16.5" customHeight="1">
      <c r="A143" s="2740"/>
      <c r="B143" s="2735"/>
      <c r="C143" s="2730"/>
      <c r="D143" s="2726"/>
      <c r="E143" s="2739"/>
      <c r="F143" s="2713"/>
      <c r="G143" s="3179"/>
      <c r="H143" s="3180"/>
      <c r="I143" s="3180"/>
      <c r="J143" s="3180"/>
      <c r="K143" s="3180"/>
      <c r="L143" s="3180"/>
      <c r="M143" s="3180"/>
      <c r="N143" s="3180"/>
      <c r="O143" s="3180"/>
      <c r="P143" s="3181"/>
    </row>
    <row r="144" spans="1:16" ht="16.5" customHeight="1">
      <c r="A144" s="2740"/>
      <c r="B144" s="2735"/>
      <c r="C144" s="2730"/>
      <c r="D144" s="2726"/>
      <c r="E144" s="2739"/>
      <c r="F144" s="2713"/>
      <c r="G144" s="3182"/>
      <c r="H144" s="3183"/>
      <c r="I144" s="3183"/>
      <c r="J144" s="3183"/>
      <c r="K144" s="3183"/>
      <c r="L144" s="3183"/>
      <c r="M144" s="3183"/>
      <c r="N144" s="3183"/>
      <c r="O144" s="3183"/>
      <c r="P144" s="3184"/>
    </row>
    <row r="145" spans="1:16" ht="16.5" customHeight="1">
      <c r="A145" s="2740"/>
      <c r="B145" s="2736"/>
      <c r="C145" s="2769"/>
      <c r="D145" s="2728"/>
      <c r="E145" s="2703" t="s">
        <v>3888</v>
      </c>
      <c r="F145" s="2704"/>
      <c r="G145" s="3155" t="s">
        <v>4270</v>
      </c>
      <c r="H145" s="3156"/>
      <c r="I145" s="3156"/>
      <c r="J145" s="3156"/>
      <c r="K145" s="3156"/>
      <c r="L145" s="3156"/>
      <c r="M145" s="3156"/>
      <c r="N145" s="3156"/>
      <c r="O145" s="3156"/>
      <c r="P145" s="3157"/>
    </row>
    <row r="146" spans="1:16" ht="16.5" customHeight="1">
      <c r="A146" s="2740"/>
      <c r="B146" s="2695" t="s">
        <v>128</v>
      </c>
      <c r="C146" s="2768"/>
      <c r="D146" s="2724"/>
      <c r="E146" s="2698" t="s">
        <v>8408</v>
      </c>
      <c r="F146" s="2699"/>
      <c r="G146" s="3155" t="s">
        <v>8450</v>
      </c>
      <c r="H146" s="3156"/>
      <c r="I146" s="3156"/>
      <c r="J146" s="3156"/>
      <c r="K146" s="3156"/>
      <c r="L146" s="3156"/>
      <c r="M146" s="3156"/>
      <c r="N146" s="3156"/>
      <c r="O146" s="3156"/>
      <c r="P146" s="3157"/>
    </row>
    <row r="147" spans="1:16" ht="16.5" customHeight="1">
      <c r="A147" s="2740"/>
      <c r="B147" s="2714"/>
      <c r="C147" s="2717"/>
      <c r="D147" s="2726"/>
      <c r="E147" s="2698" t="s">
        <v>8409</v>
      </c>
      <c r="F147" s="2699"/>
      <c r="G147" s="3176" t="s">
        <v>8451</v>
      </c>
      <c r="H147" s="3177"/>
      <c r="I147" s="3177"/>
      <c r="J147" s="3177"/>
      <c r="K147" s="3177"/>
      <c r="L147" s="3177"/>
      <c r="M147" s="3177"/>
      <c r="N147" s="3177"/>
      <c r="O147" s="3177"/>
      <c r="P147" s="3178"/>
    </row>
    <row r="148" spans="1:16" ht="16.5" customHeight="1">
      <c r="A148" s="2740"/>
      <c r="B148" s="2752"/>
      <c r="C148" s="2731"/>
      <c r="D148" s="2726"/>
      <c r="E148" s="2739"/>
      <c r="F148" s="2713"/>
      <c r="G148" s="3179"/>
      <c r="H148" s="3180"/>
      <c r="I148" s="3180"/>
      <c r="J148" s="3180"/>
      <c r="K148" s="3180"/>
      <c r="L148" s="3180"/>
      <c r="M148" s="3180"/>
      <c r="N148" s="3180"/>
      <c r="O148" s="3180"/>
      <c r="P148" s="3181"/>
    </row>
    <row r="149" spans="1:16" ht="16.5" customHeight="1">
      <c r="A149" s="2740"/>
      <c r="B149" s="2752"/>
      <c r="C149" s="2731"/>
      <c r="D149" s="2726"/>
      <c r="E149" s="2729"/>
      <c r="F149" s="2716"/>
      <c r="G149" s="3182"/>
      <c r="H149" s="3183"/>
      <c r="I149" s="3183"/>
      <c r="J149" s="3183"/>
      <c r="K149" s="3183"/>
      <c r="L149" s="3183"/>
      <c r="M149" s="3183"/>
      <c r="N149" s="3183"/>
      <c r="O149" s="3183"/>
      <c r="P149" s="3184"/>
    </row>
    <row r="150" spans="1:16" ht="16.5" customHeight="1">
      <c r="A150" s="2723"/>
      <c r="B150" s="2752"/>
      <c r="C150" s="2731"/>
      <c r="D150" s="2726"/>
      <c r="E150" s="2698" t="s">
        <v>3887</v>
      </c>
      <c r="F150" s="2699"/>
      <c r="G150" s="3176" t="s">
        <v>4271</v>
      </c>
      <c r="H150" s="3177"/>
      <c r="I150" s="3177"/>
      <c r="J150" s="3177"/>
      <c r="K150" s="3177"/>
      <c r="L150" s="3177"/>
      <c r="M150" s="3177"/>
      <c r="N150" s="3177"/>
      <c r="O150" s="3177"/>
      <c r="P150" s="3178"/>
    </row>
    <row r="151" spans="1:16" ht="16.5" customHeight="1">
      <c r="A151" s="2723"/>
      <c r="B151" s="2741"/>
      <c r="C151" s="2737"/>
      <c r="D151" s="2728"/>
      <c r="E151" s="2715"/>
      <c r="F151" s="2716"/>
      <c r="G151" s="3182"/>
      <c r="H151" s="3183"/>
      <c r="I151" s="3183"/>
      <c r="J151" s="3183"/>
      <c r="K151" s="3183"/>
      <c r="L151" s="3183"/>
      <c r="M151" s="3183"/>
      <c r="N151" s="3183"/>
      <c r="O151" s="3183"/>
      <c r="P151" s="3184"/>
    </row>
    <row r="152" spans="1:16" ht="16.5" customHeight="1">
      <c r="A152" s="2740"/>
      <c r="B152" s="2740"/>
      <c r="C152" s="2740"/>
      <c r="D152" s="2740"/>
      <c r="E152" s="2766"/>
      <c r="F152" s="2766"/>
      <c r="G152" s="2767"/>
      <c r="H152" s="2767"/>
      <c r="I152" s="2767"/>
      <c r="J152" s="2767"/>
      <c r="K152" s="2767"/>
      <c r="L152" s="2767"/>
      <c r="M152" s="2767"/>
      <c r="N152" s="2767"/>
      <c r="O152" s="2767"/>
      <c r="P152" s="2681"/>
    </row>
    <row r="153" spans="1:16" ht="16.5" customHeight="1">
      <c r="A153" s="2740"/>
      <c r="B153" s="2740"/>
      <c r="C153" s="2740"/>
      <c r="D153" s="2740"/>
      <c r="E153" s="2766"/>
      <c r="F153" s="2766"/>
      <c r="G153" s="2767"/>
      <c r="H153" s="2767"/>
      <c r="I153" s="2767"/>
      <c r="J153" s="2767"/>
      <c r="K153" s="2767"/>
      <c r="L153" s="2767"/>
      <c r="M153" s="2767"/>
      <c r="N153" s="2767"/>
      <c r="O153" s="2767"/>
      <c r="P153" s="2681"/>
    </row>
    <row r="154" spans="1:16" ht="16.5" customHeight="1">
      <c r="A154" s="2708" t="s">
        <v>8452</v>
      </c>
      <c r="B154" s="2723"/>
      <c r="C154" s="2723"/>
      <c r="D154" s="2723"/>
      <c r="E154" s="2770" t="s">
        <v>8518</v>
      </c>
      <c r="F154" s="2706"/>
      <c r="G154" s="2710"/>
      <c r="H154" s="2710"/>
      <c r="I154" s="2710"/>
      <c r="J154" s="2710"/>
      <c r="K154" s="2710"/>
      <c r="L154" s="2710"/>
      <c r="M154" s="2710"/>
      <c r="N154" s="2710"/>
      <c r="O154" s="2710"/>
      <c r="P154" s="2681"/>
    </row>
    <row r="155" spans="1:16" ht="16.5" customHeight="1">
      <c r="A155" s="2723"/>
      <c r="B155" s="2695" t="s">
        <v>3886</v>
      </c>
      <c r="C155" s="2696"/>
      <c r="D155" s="2724"/>
      <c r="E155" s="2744" t="s">
        <v>3885</v>
      </c>
      <c r="F155" s="2699"/>
      <c r="G155" s="3176" t="s">
        <v>8453</v>
      </c>
      <c r="H155" s="3177"/>
      <c r="I155" s="3177"/>
      <c r="J155" s="3177"/>
      <c r="K155" s="3177"/>
      <c r="L155" s="3177"/>
      <c r="M155" s="3177"/>
      <c r="N155" s="3177"/>
      <c r="O155" s="3177"/>
      <c r="P155" s="3178"/>
    </row>
    <row r="156" spans="1:16" ht="16.5" customHeight="1">
      <c r="A156" s="2723"/>
      <c r="B156" s="2752"/>
      <c r="C156" s="2802"/>
      <c r="D156" s="2726"/>
      <c r="E156" s="2749"/>
      <c r="F156" s="2716"/>
      <c r="G156" s="3182"/>
      <c r="H156" s="3183"/>
      <c r="I156" s="3183"/>
      <c r="J156" s="3183"/>
      <c r="K156" s="3183"/>
      <c r="L156" s="3183"/>
      <c r="M156" s="3183"/>
      <c r="N156" s="3183"/>
      <c r="O156" s="3183"/>
      <c r="P156" s="3184"/>
    </row>
    <row r="157" spans="1:16" ht="16.5" customHeight="1">
      <c r="A157" s="2723"/>
      <c r="B157" s="2752"/>
      <c r="C157" s="2732"/>
      <c r="D157" s="2726"/>
      <c r="E157" s="3205" t="s">
        <v>3884</v>
      </c>
      <c r="F157" s="3206"/>
      <c r="G157" s="3176" t="s">
        <v>4272</v>
      </c>
      <c r="H157" s="3177"/>
      <c r="I157" s="3177"/>
      <c r="J157" s="3177"/>
      <c r="K157" s="3177"/>
      <c r="L157" s="3177"/>
      <c r="M157" s="3177"/>
      <c r="N157" s="3177"/>
      <c r="O157" s="3177"/>
      <c r="P157" s="3178"/>
    </row>
    <row r="158" spans="1:16" ht="16.5" customHeight="1">
      <c r="A158" s="2723"/>
      <c r="B158" s="2752"/>
      <c r="C158" s="2740"/>
      <c r="D158" s="2726"/>
      <c r="E158" s="2748"/>
      <c r="F158" s="2716"/>
      <c r="G158" s="3182"/>
      <c r="H158" s="3183"/>
      <c r="I158" s="3183"/>
      <c r="J158" s="3183"/>
      <c r="K158" s="3183"/>
      <c r="L158" s="3183"/>
      <c r="M158" s="3183"/>
      <c r="N158" s="3183"/>
      <c r="O158" s="3183"/>
      <c r="P158" s="3184"/>
    </row>
    <row r="159" spans="1:16" ht="16.5" customHeight="1">
      <c r="A159" s="2723"/>
      <c r="B159" s="2714"/>
      <c r="C159" s="2740"/>
      <c r="D159" s="2726"/>
      <c r="E159" s="2744" t="s">
        <v>3883</v>
      </c>
      <c r="F159" s="2699"/>
      <c r="G159" s="3176" t="s">
        <v>8454</v>
      </c>
      <c r="H159" s="3177"/>
      <c r="I159" s="3177"/>
      <c r="J159" s="3177"/>
      <c r="K159" s="3177"/>
      <c r="L159" s="3177"/>
      <c r="M159" s="3177"/>
      <c r="N159" s="3177"/>
      <c r="O159" s="3177"/>
      <c r="P159" s="3178"/>
    </row>
    <row r="160" spans="1:16" ht="16.5" customHeight="1">
      <c r="A160" s="2723"/>
      <c r="B160" s="2752"/>
      <c r="C160" s="2731"/>
      <c r="D160" s="2726"/>
      <c r="E160" s="2733"/>
      <c r="F160" s="2713"/>
      <c r="G160" s="3179"/>
      <c r="H160" s="3180"/>
      <c r="I160" s="3180"/>
      <c r="J160" s="3180"/>
      <c r="K160" s="3180"/>
      <c r="L160" s="3180"/>
      <c r="M160" s="3180"/>
      <c r="N160" s="3180"/>
      <c r="O160" s="3180"/>
      <c r="P160" s="3181"/>
    </row>
    <row r="161" spans="1:16" ht="16.5" customHeight="1">
      <c r="A161" s="2723"/>
      <c r="B161" s="2752"/>
      <c r="C161" s="2731"/>
      <c r="D161" s="2726"/>
      <c r="E161" s="2749"/>
      <c r="F161" s="2716"/>
      <c r="G161" s="3182"/>
      <c r="H161" s="3183"/>
      <c r="I161" s="3183"/>
      <c r="J161" s="3183"/>
      <c r="K161" s="3183"/>
      <c r="L161" s="3183"/>
      <c r="M161" s="3183"/>
      <c r="N161" s="3183"/>
      <c r="O161" s="3183"/>
      <c r="P161" s="3184"/>
    </row>
    <row r="162" spans="1:16" ht="16.5" customHeight="1">
      <c r="A162" s="2723"/>
      <c r="B162" s="3249" t="s">
        <v>8358</v>
      </c>
      <c r="C162" s="3250"/>
      <c r="D162" s="3251"/>
      <c r="E162" s="2684" t="s">
        <v>8455</v>
      </c>
      <c r="F162" s="2685"/>
      <c r="G162" s="3161" t="s">
        <v>8456</v>
      </c>
      <c r="H162" s="3162"/>
      <c r="I162" s="3162"/>
      <c r="J162" s="3162"/>
      <c r="K162" s="3162"/>
      <c r="L162" s="3162"/>
      <c r="M162" s="3162"/>
      <c r="N162" s="3162"/>
      <c r="O162" s="3162"/>
      <c r="P162" s="3163"/>
    </row>
    <row r="163" spans="1:16" ht="16.5" customHeight="1">
      <c r="A163" s="2723"/>
      <c r="B163" s="3252"/>
      <c r="C163" s="3253"/>
      <c r="D163" s="3254"/>
      <c r="E163" s="1389"/>
      <c r="F163" s="1380"/>
      <c r="G163" s="3167"/>
      <c r="H163" s="3168"/>
      <c r="I163" s="3168"/>
      <c r="J163" s="3168"/>
      <c r="K163" s="3168"/>
      <c r="L163" s="3168"/>
      <c r="M163" s="3168"/>
      <c r="N163" s="3168"/>
      <c r="O163" s="3168"/>
      <c r="P163" s="3169"/>
    </row>
    <row r="164" spans="1:16" ht="16.5" customHeight="1">
      <c r="A164" s="2723"/>
      <c r="B164" s="3252"/>
      <c r="C164" s="3253"/>
      <c r="D164" s="3254"/>
      <c r="E164" s="3211" t="s">
        <v>8457</v>
      </c>
      <c r="F164" s="3212"/>
      <c r="G164" s="3161" t="s">
        <v>8458</v>
      </c>
      <c r="H164" s="3162"/>
      <c r="I164" s="3162"/>
      <c r="J164" s="3162"/>
      <c r="K164" s="3162"/>
      <c r="L164" s="3162"/>
      <c r="M164" s="3162"/>
      <c r="N164" s="3162"/>
      <c r="O164" s="3162"/>
      <c r="P164" s="3163"/>
    </row>
    <row r="165" spans="1:16" ht="16.5" customHeight="1">
      <c r="A165" s="2723"/>
      <c r="B165" s="3255"/>
      <c r="C165" s="3256"/>
      <c r="D165" s="3257"/>
      <c r="E165" s="2535"/>
      <c r="F165" s="2534"/>
      <c r="G165" s="3167"/>
      <c r="H165" s="3168"/>
      <c r="I165" s="3168"/>
      <c r="J165" s="3168"/>
      <c r="K165" s="3168"/>
      <c r="L165" s="3168"/>
      <c r="M165" s="3168"/>
      <c r="N165" s="3168"/>
      <c r="O165" s="3168"/>
      <c r="P165" s="3169"/>
    </row>
    <row r="166" spans="1:16" ht="16.5" customHeight="1">
      <c r="A166" s="2723"/>
      <c r="B166" s="2695" t="s">
        <v>251</v>
      </c>
      <c r="C166" s="2696"/>
      <c r="D166" s="2724"/>
      <c r="E166" s="2698" t="s">
        <v>3737</v>
      </c>
      <c r="F166" s="2699"/>
      <c r="G166" s="3155" t="s">
        <v>4273</v>
      </c>
      <c r="H166" s="3156"/>
      <c r="I166" s="3156"/>
      <c r="J166" s="3156"/>
      <c r="K166" s="3156"/>
      <c r="L166" s="3156"/>
      <c r="M166" s="3156"/>
      <c r="N166" s="3156"/>
      <c r="O166" s="3156"/>
      <c r="P166" s="3157"/>
    </row>
    <row r="167" spans="1:16" ht="16.5" customHeight="1">
      <c r="A167" s="2723"/>
      <c r="B167" s="2752"/>
      <c r="C167" s="3193" t="s">
        <v>249</v>
      </c>
      <c r="D167" s="3194"/>
      <c r="E167" s="2703" t="s">
        <v>3882</v>
      </c>
      <c r="F167" s="2704"/>
      <c r="G167" s="3155" t="s">
        <v>4274</v>
      </c>
      <c r="H167" s="3156"/>
      <c r="I167" s="3156"/>
      <c r="J167" s="3156"/>
      <c r="K167" s="3156"/>
      <c r="L167" s="3156"/>
      <c r="M167" s="3156"/>
      <c r="N167" s="3156"/>
      <c r="O167" s="3156"/>
      <c r="P167" s="3157"/>
    </row>
    <row r="168" spans="1:16" ht="16.5" customHeight="1">
      <c r="A168" s="2740"/>
      <c r="B168" s="2752"/>
      <c r="C168" s="2731"/>
      <c r="D168" s="2726"/>
      <c r="E168" s="2698" t="s">
        <v>3881</v>
      </c>
      <c r="F168" s="2699"/>
      <c r="G168" s="3176" t="s">
        <v>4275</v>
      </c>
      <c r="H168" s="3177"/>
      <c r="I168" s="3177"/>
      <c r="J168" s="3177"/>
      <c r="K168" s="3177"/>
      <c r="L168" s="3177"/>
      <c r="M168" s="3177"/>
      <c r="N168" s="3177"/>
      <c r="O168" s="3177"/>
      <c r="P168" s="3178"/>
    </row>
    <row r="169" spans="1:16" ht="16.5" customHeight="1">
      <c r="A169" s="2740"/>
      <c r="B169" s="2752"/>
      <c r="C169" s="2731"/>
      <c r="D169" s="2726"/>
      <c r="E169" s="2715"/>
      <c r="F169" s="2716"/>
      <c r="G169" s="3182"/>
      <c r="H169" s="3183"/>
      <c r="I169" s="3183"/>
      <c r="J169" s="3183"/>
      <c r="K169" s="3183"/>
      <c r="L169" s="3183"/>
      <c r="M169" s="3183"/>
      <c r="N169" s="3183"/>
      <c r="O169" s="3183"/>
      <c r="P169" s="3184"/>
    </row>
    <row r="170" spans="1:16" ht="16.5" customHeight="1">
      <c r="A170" s="2740"/>
      <c r="B170" s="2752"/>
      <c r="C170" s="2731"/>
      <c r="D170" s="2726"/>
      <c r="E170" s="3196" t="s">
        <v>3880</v>
      </c>
      <c r="F170" s="3198"/>
      <c r="G170" s="3229" t="s">
        <v>4276</v>
      </c>
      <c r="H170" s="3230"/>
      <c r="I170" s="3230"/>
      <c r="J170" s="3230"/>
      <c r="K170" s="3230"/>
      <c r="L170" s="3230"/>
      <c r="M170" s="3230"/>
      <c r="N170" s="3230"/>
      <c r="O170" s="3230"/>
      <c r="P170" s="3231"/>
    </row>
    <row r="171" spans="1:16" ht="16.5" customHeight="1">
      <c r="A171" s="2740"/>
      <c r="B171" s="2752"/>
      <c r="C171" s="2731"/>
      <c r="D171" s="2726"/>
      <c r="E171" s="3202"/>
      <c r="F171" s="3204"/>
      <c r="G171" s="3232"/>
      <c r="H171" s="3233"/>
      <c r="I171" s="3233"/>
      <c r="J171" s="3233"/>
      <c r="K171" s="3233"/>
      <c r="L171" s="3233"/>
      <c r="M171" s="3233"/>
      <c r="N171" s="3233"/>
      <c r="O171" s="3233"/>
      <c r="P171" s="3234"/>
    </row>
    <row r="172" spans="1:16" ht="16.5" customHeight="1">
      <c r="A172" s="2740"/>
      <c r="B172" s="2752"/>
      <c r="C172" s="2731"/>
      <c r="D172" s="2726"/>
      <c r="E172" s="3205" t="s">
        <v>127</v>
      </c>
      <c r="F172" s="3206"/>
      <c r="G172" s="3176" t="s">
        <v>4277</v>
      </c>
      <c r="H172" s="3177"/>
      <c r="I172" s="3177"/>
      <c r="J172" s="3177"/>
      <c r="K172" s="3177"/>
      <c r="L172" s="3177"/>
      <c r="M172" s="3177"/>
      <c r="N172" s="3177"/>
      <c r="O172" s="3177"/>
      <c r="P172" s="3178"/>
    </row>
    <row r="173" spans="1:16" ht="16.5" customHeight="1">
      <c r="A173" s="2740"/>
      <c r="B173" s="2741"/>
      <c r="C173" s="2737"/>
      <c r="D173" s="2728"/>
      <c r="E173" s="3207"/>
      <c r="F173" s="3208"/>
      <c r="G173" s="3182"/>
      <c r="H173" s="3183"/>
      <c r="I173" s="3183"/>
      <c r="J173" s="3183"/>
      <c r="K173" s="3183"/>
      <c r="L173" s="3183"/>
      <c r="M173" s="3183"/>
      <c r="N173" s="3183"/>
      <c r="O173" s="3183"/>
      <c r="P173" s="3184"/>
    </row>
    <row r="174" spans="1:16" ht="16.5" customHeight="1">
      <c r="A174" s="2740"/>
      <c r="B174" s="2695" t="s">
        <v>3879</v>
      </c>
      <c r="C174" s="2696"/>
      <c r="D174" s="2726"/>
      <c r="E174" s="2698" t="s">
        <v>3831</v>
      </c>
      <c r="F174" s="2699"/>
      <c r="G174" s="3176" t="s">
        <v>8459</v>
      </c>
      <c r="H174" s="3177"/>
      <c r="I174" s="3177"/>
      <c r="J174" s="3177"/>
      <c r="K174" s="3177"/>
      <c r="L174" s="3177"/>
      <c r="M174" s="3177"/>
      <c r="N174" s="3177"/>
      <c r="O174" s="3177"/>
      <c r="P174" s="3178"/>
    </row>
    <row r="175" spans="1:16" ht="16.5" customHeight="1">
      <c r="A175" s="2740"/>
      <c r="B175" s="2752"/>
      <c r="C175" s="3193" t="s">
        <v>8460</v>
      </c>
      <c r="D175" s="3194"/>
      <c r="E175" s="2729"/>
      <c r="F175" s="2716"/>
      <c r="G175" s="3182"/>
      <c r="H175" s="3183"/>
      <c r="I175" s="3183"/>
      <c r="J175" s="3183"/>
      <c r="K175" s="3183"/>
      <c r="L175" s="3183"/>
      <c r="M175" s="3183"/>
      <c r="N175" s="3183"/>
      <c r="O175" s="3183"/>
      <c r="P175" s="3184"/>
    </row>
    <row r="176" spans="1:16" ht="16.5" customHeight="1">
      <c r="A176" s="2740"/>
      <c r="B176" s="2752"/>
      <c r="C176" s="2800"/>
      <c r="D176" s="2726"/>
      <c r="E176" s="1391" t="s">
        <v>3863</v>
      </c>
      <c r="F176" s="1380"/>
      <c r="G176" s="3161" t="s">
        <v>8461</v>
      </c>
      <c r="H176" s="3162"/>
      <c r="I176" s="3162"/>
      <c r="J176" s="3162"/>
      <c r="K176" s="3162"/>
      <c r="L176" s="3162"/>
      <c r="M176" s="3162"/>
      <c r="N176" s="3162"/>
      <c r="O176" s="3162"/>
      <c r="P176" s="3163"/>
    </row>
    <row r="177" spans="1:16" ht="16.5" customHeight="1">
      <c r="A177" s="2740"/>
      <c r="B177" s="2752"/>
      <c r="C177" s="2800"/>
      <c r="D177" s="2726"/>
      <c r="E177" s="1391"/>
      <c r="F177" s="1380"/>
      <c r="G177" s="3164"/>
      <c r="H177" s="3165"/>
      <c r="I177" s="3165"/>
      <c r="J177" s="3165"/>
      <c r="K177" s="3165"/>
      <c r="L177" s="3165"/>
      <c r="M177" s="3165"/>
      <c r="N177" s="3165"/>
      <c r="O177" s="3165"/>
      <c r="P177" s="3166"/>
    </row>
    <row r="178" spans="1:16" ht="16.5" customHeight="1">
      <c r="A178" s="2740"/>
      <c r="B178" s="2752"/>
      <c r="C178" s="2800"/>
      <c r="D178" s="2726"/>
      <c r="E178" s="1391"/>
      <c r="F178" s="1380"/>
      <c r="G178" s="3164"/>
      <c r="H178" s="3165"/>
      <c r="I178" s="3165"/>
      <c r="J178" s="3165"/>
      <c r="K178" s="3165"/>
      <c r="L178" s="3165"/>
      <c r="M178" s="3165"/>
      <c r="N178" s="3165"/>
      <c r="O178" s="3165"/>
      <c r="P178" s="3166"/>
    </row>
    <row r="179" spans="1:16" ht="16.5" customHeight="1">
      <c r="A179" s="2740"/>
      <c r="B179" s="2725"/>
      <c r="C179" s="2722"/>
      <c r="D179" s="2726"/>
      <c r="E179" s="2698" t="s">
        <v>3878</v>
      </c>
      <c r="F179" s="2699"/>
      <c r="G179" s="3155" t="s">
        <v>4278</v>
      </c>
      <c r="H179" s="3156"/>
      <c r="I179" s="3156"/>
      <c r="J179" s="3156"/>
      <c r="K179" s="3156"/>
      <c r="L179" s="3156"/>
      <c r="M179" s="3156"/>
      <c r="N179" s="3156"/>
      <c r="O179" s="3156"/>
      <c r="P179" s="3157"/>
    </row>
    <row r="180" spans="1:16" ht="16.5" customHeight="1">
      <c r="A180" s="2740"/>
      <c r="B180" s="2752"/>
      <c r="C180" s="2731"/>
      <c r="D180" s="2726"/>
      <c r="E180" s="2684" t="s">
        <v>8462</v>
      </c>
      <c r="F180" s="2685"/>
      <c r="G180" s="3161" t="s">
        <v>8463</v>
      </c>
      <c r="H180" s="3162"/>
      <c r="I180" s="3162"/>
      <c r="J180" s="3162"/>
      <c r="K180" s="3162"/>
      <c r="L180" s="3162"/>
      <c r="M180" s="3162"/>
      <c r="N180" s="3162"/>
      <c r="O180" s="3162"/>
      <c r="P180" s="3163"/>
    </row>
    <row r="181" spans="1:16" ht="16.5" customHeight="1">
      <c r="A181" s="2740"/>
      <c r="B181" s="2752"/>
      <c r="C181" s="2731"/>
      <c r="D181" s="2726"/>
      <c r="E181" s="1379"/>
      <c r="F181" s="1380"/>
      <c r="G181" s="3164"/>
      <c r="H181" s="3165"/>
      <c r="I181" s="3165"/>
      <c r="J181" s="3165"/>
      <c r="K181" s="3165"/>
      <c r="L181" s="3165"/>
      <c r="M181" s="3165"/>
      <c r="N181" s="3165"/>
      <c r="O181" s="3165"/>
      <c r="P181" s="3166"/>
    </row>
    <row r="182" spans="1:16" ht="16.5" customHeight="1">
      <c r="A182" s="2740"/>
      <c r="B182" s="2752"/>
      <c r="C182" s="2731"/>
      <c r="D182" s="2726"/>
      <c r="E182" s="2686"/>
      <c r="F182" s="2687"/>
      <c r="G182" s="3167"/>
      <c r="H182" s="3168"/>
      <c r="I182" s="3168"/>
      <c r="J182" s="3168"/>
      <c r="K182" s="3168"/>
      <c r="L182" s="3168"/>
      <c r="M182" s="3168"/>
      <c r="N182" s="3168"/>
      <c r="O182" s="3168"/>
      <c r="P182" s="3169"/>
    </row>
    <row r="183" spans="1:16" ht="16.5" customHeight="1">
      <c r="A183" s="2740"/>
      <c r="B183" s="2752"/>
      <c r="C183" s="2731"/>
      <c r="D183" s="2726"/>
      <c r="E183" s="2760" t="s">
        <v>3877</v>
      </c>
      <c r="F183" s="2699"/>
      <c r="G183" s="3176" t="s">
        <v>4279</v>
      </c>
      <c r="H183" s="3177"/>
      <c r="I183" s="3177"/>
      <c r="J183" s="3177"/>
      <c r="K183" s="3177"/>
      <c r="L183" s="3177"/>
      <c r="M183" s="3177"/>
      <c r="N183" s="3177"/>
      <c r="O183" s="3177"/>
      <c r="P183" s="3178"/>
    </row>
    <row r="184" spans="1:16" ht="16.5" customHeight="1">
      <c r="A184" s="2740"/>
      <c r="B184" s="2752"/>
      <c r="C184" s="2731"/>
      <c r="D184" s="2726"/>
      <c r="E184" s="2739"/>
      <c r="F184" s="2713"/>
      <c r="G184" s="3182"/>
      <c r="H184" s="3183"/>
      <c r="I184" s="3183"/>
      <c r="J184" s="3183"/>
      <c r="K184" s="3183"/>
      <c r="L184" s="3183"/>
      <c r="M184" s="3183"/>
      <c r="N184" s="3183"/>
      <c r="O184" s="3183"/>
      <c r="P184" s="3184"/>
    </row>
    <row r="185" spans="1:16" ht="16.5" customHeight="1">
      <c r="A185" s="2740"/>
      <c r="B185" s="2752"/>
      <c r="C185" s="2731"/>
      <c r="D185" s="2726"/>
      <c r="E185" s="2698" t="s">
        <v>3876</v>
      </c>
      <c r="F185" s="2699"/>
      <c r="G185" s="3176" t="s">
        <v>4280</v>
      </c>
      <c r="H185" s="3177"/>
      <c r="I185" s="3177"/>
      <c r="J185" s="3177"/>
      <c r="K185" s="3177"/>
      <c r="L185" s="3177"/>
      <c r="M185" s="3177"/>
      <c r="N185" s="3177"/>
      <c r="O185" s="3177"/>
      <c r="P185" s="3178"/>
    </row>
    <row r="186" spans="1:16" ht="16.5" customHeight="1">
      <c r="A186" s="2740"/>
      <c r="B186" s="2752"/>
      <c r="C186" s="2731"/>
      <c r="D186" s="2726"/>
      <c r="E186" s="2712"/>
      <c r="F186" s="2713"/>
      <c r="G186" s="3182"/>
      <c r="H186" s="3183"/>
      <c r="I186" s="3183"/>
      <c r="J186" s="3183"/>
      <c r="K186" s="3183"/>
      <c r="L186" s="3183"/>
      <c r="M186" s="3183"/>
      <c r="N186" s="3183"/>
      <c r="O186" s="3183"/>
      <c r="P186" s="3184"/>
    </row>
    <row r="187" spans="1:16" ht="16.5" customHeight="1">
      <c r="A187" s="2740"/>
      <c r="B187" s="2752"/>
      <c r="C187" s="2731"/>
      <c r="D187" s="2726"/>
      <c r="E187" s="2698" t="s">
        <v>3875</v>
      </c>
      <c r="F187" s="2699"/>
      <c r="G187" s="3161" t="s">
        <v>8464</v>
      </c>
      <c r="H187" s="3162"/>
      <c r="I187" s="3162"/>
      <c r="J187" s="3162"/>
      <c r="K187" s="3162"/>
      <c r="L187" s="3162"/>
      <c r="M187" s="3162"/>
      <c r="N187" s="3162"/>
      <c r="O187" s="3162"/>
      <c r="P187" s="3163"/>
    </row>
    <row r="188" spans="1:16" ht="16.5" customHeight="1">
      <c r="A188" s="2740"/>
      <c r="B188" s="2752"/>
      <c r="C188" s="2731"/>
      <c r="D188" s="2726"/>
      <c r="E188" s="2712"/>
      <c r="F188" s="2713"/>
      <c r="G188" s="3164"/>
      <c r="H188" s="3165"/>
      <c r="I188" s="3165"/>
      <c r="J188" s="3165"/>
      <c r="K188" s="3165"/>
      <c r="L188" s="3165"/>
      <c r="M188" s="3165"/>
      <c r="N188" s="3165"/>
      <c r="O188" s="3165"/>
      <c r="P188" s="3166"/>
    </row>
    <row r="189" spans="1:16" ht="16.5" customHeight="1">
      <c r="A189" s="2740"/>
      <c r="B189" s="2752"/>
      <c r="C189" s="2731"/>
      <c r="D189" s="2726"/>
      <c r="E189" s="2712"/>
      <c r="F189" s="2713"/>
      <c r="G189" s="3164"/>
      <c r="H189" s="3165"/>
      <c r="I189" s="3165"/>
      <c r="J189" s="3165"/>
      <c r="K189" s="3165"/>
      <c r="L189" s="3165"/>
      <c r="M189" s="3165"/>
      <c r="N189" s="3165"/>
      <c r="O189" s="3165"/>
      <c r="P189" s="3166"/>
    </row>
    <row r="190" spans="1:16" ht="16.5" customHeight="1">
      <c r="A190" s="2740"/>
      <c r="B190" s="2752"/>
      <c r="C190" s="2731"/>
      <c r="D190" s="2726"/>
      <c r="E190" s="2729"/>
      <c r="F190" s="2716"/>
      <c r="G190" s="3167"/>
      <c r="H190" s="3168"/>
      <c r="I190" s="3168"/>
      <c r="J190" s="3168"/>
      <c r="K190" s="3168"/>
      <c r="L190" s="3168"/>
      <c r="M190" s="3168"/>
      <c r="N190" s="3168"/>
      <c r="O190" s="3168"/>
      <c r="P190" s="3169"/>
    </row>
    <row r="191" spans="1:16" ht="16.5" customHeight="1">
      <c r="A191" s="2740"/>
      <c r="B191" s="2741"/>
      <c r="C191" s="2737"/>
      <c r="D191" s="2728"/>
      <c r="E191" s="3191" t="s">
        <v>8410</v>
      </c>
      <c r="F191" s="3192"/>
      <c r="G191" s="3155" t="s">
        <v>4281</v>
      </c>
      <c r="H191" s="3156"/>
      <c r="I191" s="3156"/>
      <c r="J191" s="3156"/>
      <c r="K191" s="3156"/>
      <c r="L191" s="3156"/>
      <c r="M191" s="3156"/>
      <c r="N191" s="3156"/>
      <c r="O191" s="3156"/>
      <c r="P191" s="3157"/>
    </row>
    <row r="192" spans="1:16" ht="16.5" customHeight="1">
      <c r="A192" s="2740"/>
      <c r="B192" s="2695" t="s">
        <v>246</v>
      </c>
      <c r="C192" s="2696"/>
      <c r="D192" s="2724"/>
      <c r="E192" s="2698" t="s">
        <v>3831</v>
      </c>
      <c r="F192" s="2699"/>
      <c r="G192" s="3176" t="s">
        <v>4282</v>
      </c>
      <c r="H192" s="3177"/>
      <c r="I192" s="3177"/>
      <c r="J192" s="3177"/>
      <c r="K192" s="3177"/>
      <c r="L192" s="3177"/>
      <c r="M192" s="3177"/>
      <c r="N192" s="3177"/>
      <c r="O192" s="3177"/>
      <c r="P192" s="3178"/>
    </row>
    <row r="193" spans="1:24" ht="16.5" customHeight="1">
      <c r="A193" s="2740"/>
      <c r="B193" s="2711"/>
      <c r="C193" s="2722"/>
      <c r="D193" s="2726"/>
      <c r="E193" s="2715"/>
      <c r="F193" s="2716"/>
      <c r="G193" s="3182"/>
      <c r="H193" s="3183"/>
      <c r="I193" s="3183"/>
      <c r="J193" s="3183"/>
      <c r="K193" s="3183"/>
      <c r="L193" s="3183"/>
      <c r="M193" s="3183"/>
      <c r="N193" s="3183"/>
      <c r="O193" s="3183"/>
      <c r="P193" s="3184"/>
    </row>
    <row r="194" spans="1:24" ht="16.5" customHeight="1">
      <c r="A194" s="2740"/>
      <c r="B194" s="2714"/>
      <c r="C194" s="2717"/>
      <c r="D194" s="2726"/>
      <c r="E194" s="2703" t="s">
        <v>3874</v>
      </c>
      <c r="F194" s="2704"/>
      <c r="G194" s="3155" t="s">
        <v>4283</v>
      </c>
      <c r="H194" s="3156"/>
      <c r="I194" s="3156"/>
      <c r="J194" s="3156"/>
      <c r="K194" s="3156"/>
      <c r="L194" s="3156"/>
      <c r="M194" s="3156"/>
      <c r="N194" s="3156"/>
      <c r="O194" s="3156"/>
      <c r="P194" s="3157"/>
    </row>
    <row r="195" spans="1:24" ht="16.5" customHeight="1">
      <c r="A195" s="2740"/>
      <c r="B195" s="2714"/>
      <c r="C195" s="2717"/>
      <c r="D195" s="2726"/>
      <c r="E195" s="2703" t="s">
        <v>3873</v>
      </c>
      <c r="F195" s="2704"/>
      <c r="G195" s="3155" t="s">
        <v>4284</v>
      </c>
      <c r="H195" s="3156"/>
      <c r="I195" s="3156"/>
      <c r="J195" s="3156"/>
      <c r="K195" s="3156"/>
      <c r="L195" s="3156"/>
      <c r="M195" s="3156"/>
      <c r="N195" s="3156"/>
      <c r="O195" s="3156"/>
      <c r="P195" s="3157"/>
    </row>
    <row r="196" spans="1:24" ht="16.5" customHeight="1">
      <c r="A196" s="2740"/>
      <c r="B196" s="2714"/>
      <c r="C196" s="2717"/>
      <c r="D196" s="2726"/>
      <c r="E196" s="2703" t="s">
        <v>3872</v>
      </c>
      <c r="F196" s="2704"/>
      <c r="G196" s="3176" t="s">
        <v>4285</v>
      </c>
      <c r="H196" s="3177"/>
      <c r="I196" s="3177"/>
      <c r="J196" s="3177"/>
      <c r="K196" s="3177"/>
      <c r="L196" s="3177"/>
      <c r="M196" s="3177"/>
      <c r="N196" s="3177"/>
      <c r="O196" s="3177"/>
      <c r="P196" s="3178"/>
    </row>
    <row r="197" spans="1:24" ht="16.5" customHeight="1">
      <c r="A197" s="2740"/>
      <c r="B197" s="2714"/>
      <c r="C197" s="2717"/>
      <c r="D197" s="2726"/>
      <c r="E197" s="2703" t="s">
        <v>3871</v>
      </c>
      <c r="F197" s="2704"/>
      <c r="G197" s="3179"/>
      <c r="H197" s="3180"/>
      <c r="I197" s="3180"/>
      <c r="J197" s="3180"/>
      <c r="K197" s="3180"/>
      <c r="L197" s="3180"/>
      <c r="M197" s="3180"/>
      <c r="N197" s="3180"/>
      <c r="O197" s="3180"/>
      <c r="P197" s="3181"/>
    </row>
    <row r="198" spans="1:24" ht="16.5" customHeight="1">
      <c r="A198" s="2740"/>
      <c r="B198" s="2714"/>
      <c r="C198" s="2717"/>
      <c r="D198" s="2726"/>
      <c r="E198" s="2703" t="s">
        <v>4286</v>
      </c>
      <c r="F198" s="2704"/>
      <c r="G198" s="3179"/>
      <c r="H198" s="3180"/>
      <c r="I198" s="3180"/>
      <c r="J198" s="3180"/>
      <c r="K198" s="3180"/>
      <c r="L198" s="3180"/>
      <c r="M198" s="3180"/>
      <c r="N198" s="3180"/>
      <c r="O198" s="3180"/>
      <c r="P198" s="3181"/>
    </row>
    <row r="199" spans="1:24" ht="16.5" customHeight="1">
      <c r="A199" s="2740"/>
      <c r="B199" s="2741"/>
      <c r="C199" s="2737"/>
      <c r="D199" s="2728"/>
      <c r="E199" s="2703" t="s">
        <v>4287</v>
      </c>
      <c r="F199" s="2704"/>
      <c r="G199" s="3182"/>
      <c r="H199" s="3183"/>
      <c r="I199" s="3183"/>
      <c r="J199" s="3183"/>
      <c r="K199" s="3183"/>
      <c r="L199" s="3183"/>
      <c r="M199" s="3183"/>
      <c r="N199" s="3183"/>
      <c r="O199" s="3183"/>
      <c r="P199" s="3184"/>
    </row>
    <row r="200" spans="1:24" ht="16.5" customHeight="1">
      <c r="A200" s="2740"/>
      <c r="B200" s="2695" t="s">
        <v>3870</v>
      </c>
      <c r="C200" s="2696"/>
      <c r="D200" s="2724"/>
      <c r="E200" s="2698" t="s">
        <v>8408</v>
      </c>
      <c r="F200" s="2699"/>
      <c r="G200" s="3176" t="s">
        <v>4288</v>
      </c>
      <c r="H200" s="3177"/>
      <c r="I200" s="3177"/>
      <c r="J200" s="3177"/>
      <c r="K200" s="3177"/>
      <c r="L200" s="3177"/>
      <c r="M200" s="3177"/>
      <c r="N200" s="3177"/>
      <c r="O200" s="3177"/>
      <c r="P200" s="3178"/>
    </row>
    <row r="201" spans="1:24" ht="16.5" customHeight="1">
      <c r="A201" s="2740"/>
      <c r="B201" s="2711"/>
      <c r="C201" s="2800" t="s">
        <v>3867</v>
      </c>
      <c r="D201" s="2726"/>
      <c r="E201" s="2739"/>
      <c r="F201" s="2713"/>
      <c r="G201" s="3179"/>
      <c r="H201" s="3180"/>
      <c r="I201" s="3180"/>
      <c r="J201" s="3180"/>
      <c r="K201" s="3180"/>
      <c r="L201" s="3180"/>
      <c r="M201" s="3180"/>
      <c r="N201" s="3180"/>
      <c r="O201" s="3180"/>
      <c r="P201" s="3181"/>
    </row>
    <row r="202" spans="1:24" ht="16.5" customHeight="1">
      <c r="A202" s="2740"/>
      <c r="B202" s="2714"/>
      <c r="C202" s="2717"/>
      <c r="D202" s="2726"/>
      <c r="E202" s="2729"/>
      <c r="F202" s="2716"/>
      <c r="G202" s="3182"/>
      <c r="H202" s="3183"/>
      <c r="I202" s="3183"/>
      <c r="J202" s="3183"/>
      <c r="K202" s="3183"/>
      <c r="L202" s="3183"/>
      <c r="M202" s="3183"/>
      <c r="N202" s="3183"/>
      <c r="O202" s="3183"/>
      <c r="P202" s="3184"/>
    </row>
    <row r="203" spans="1:24" ht="16.5" customHeight="1">
      <c r="A203" s="2740"/>
      <c r="B203" s="2714"/>
      <c r="C203" s="2717"/>
      <c r="D203" s="2726"/>
      <c r="E203" s="2698" t="s">
        <v>8411</v>
      </c>
      <c r="F203" s="2699"/>
      <c r="G203" s="3191" t="s">
        <v>4289</v>
      </c>
      <c r="H203" s="3195"/>
      <c r="I203" s="3195"/>
      <c r="J203" s="3195"/>
      <c r="K203" s="3195"/>
      <c r="L203" s="3195"/>
      <c r="M203" s="3195"/>
      <c r="N203" s="3195"/>
      <c r="O203" s="3195"/>
      <c r="P203" s="3192"/>
    </row>
    <row r="204" spans="1:24" ht="16.5" customHeight="1">
      <c r="A204" s="2740"/>
      <c r="B204" s="2752"/>
      <c r="C204" s="2731"/>
      <c r="D204" s="2726"/>
      <c r="E204" s="2698" t="s">
        <v>3869</v>
      </c>
      <c r="F204" s="2699"/>
      <c r="G204" s="3155" t="s">
        <v>4290</v>
      </c>
      <c r="H204" s="3156"/>
      <c r="I204" s="3156"/>
      <c r="J204" s="3156"/>
      <c r="K204" s="3156"/>
      <c r="L204" s="3156"/>
      <c r="M204" s="3156"/>
      <c r="N204" s="3156"/>
      <c r="O204" s="3156"/>
      <c r="P204" s="3157"/>
      <c r="Q204" s="194"/>
      <c r="R204" s="194"/>
      <c r="S204" s="194"/>
      <c r="T204" s="194"/>
      <c r="U204" s="194"/>
      <c r="V204" s="194"/>
      <c r="W204" s="194"/>
      <c r="X204" s="194"/>
    </row>
    <row r="205" spans="1:24" ht="16.5" customHeight="1">
      <c r="A205" s="2740"/>
      <c r="B205" s="2714"/>
      <c r="C205" s="2717"/>
      <c r="D205" s="2726"/>
      <c r="E205" s="2698" t="s">
        <v>8412</v>
      </c>
      <c r="F205" s="2699"/>
      <c r="G205" s="3176" t="s">
        <v>8465</v>
      </c>
      <c r="H205" s="3177"/>
      <c r="I205" s="3177"/>
      <c r="J205" s="3177"/>
      <c r="K205" s="3177"/>
      <c r="L205" s="3177"/>
      <c r="M205" s="3177"/>
      <c r="N205" s="3177"/>
      <c r="O205" s="3177"/>
      <c r="P205" s="3178"/>
      <c r="Q205" s="194"/>
      <c r="R205" s="194"/>
      <c r="S205" s="194"/>
      <c r="T205" s="194"/>
      <c r="U205" s="194"/>
      <c r="V205" s="194"/>
      <c r="W205" s="194"/>
      <c r="X205" s="194"/>
    </row>
    <row r="206" spans="1:24" ht="16.5" customHeight="1">
      <c r="A206" s="2740"/>
      <c r="B206" s="2752"/>
      <c r="C206" s="2731"/>
      <c r="D206" s="2726"/>
      <c r="E206" s="2739"/>
      <c r="F206" s="2713"/>
      <c r="G206" s="3179"/>
      <c r="H206" s="3180"/>
      <c r="I206" s="3180"/>
      <c r="J206" s="3180"/>
      <c r="K206" s="3180"/>
      <c r="L206" s="3180"/>
      <c r="M206" s="3180"/>
      <c r="N206" s="3180"/>
      <c r="O206" s="3180"/>
      <c r="P206" s="3181"/>
      <c r="Q206" s="194"/>
      <c r="R206" s="194"/>
      <c r="S206" s="194"/>
      <c r="T206" s="194"/>
      <c r="U206" s="194"/>
      <c r="V206" s="194"/>
      <c r="W206" s="194"/>
      <c r="X206" s="194"/>
    </row>
    <row r="207" spans="1:24" ht="16.5" customHeight="1">
      <c r="A207" s="2740"/>
      <c r="B207" s="2752"/>
      <c r="C207" s="2731"/>
      <c r="D207" s="2726"/>
      <c r="E207" s="2729"/>
      <c r="F207" s="2716"/>
      <c r="G207" s="3182"/>
      <c r="H207" s="3183"/>
      <c r="I207" s="3183"/>
      <c r="J207" s="3183"/>
      <c r="K207" s="3183"/>
      <c r="L207" s="3183"/>
      <c r="M207" s="3183"/>
      <c r="N207" s="3183"/>
      <c r="O207" s="3183"/>
      <c r="P207" s="3184"/>
      <c r="Q207" s="194"/>
      <c r="R207" s="194"/>
      <c r="S207" s="194"/>
      <c r="T207" s="194"/>
      <c r="U207" s="194"/>
      <c r="V207" s="194"/>
      <c r="W207" s="194"/>
      <c r="X207" s="194"/>
    </row>
    <row r="208" spans="1:24" ht="16.5" customHeight="1">
      <c r="A208" s="2740"/>
      <c r="B208" s="2714"/>
      <c r="C208" s="2717"/>
      <c r="D208" s="2726"/>
      <c r="E208" s="2698" t="s">
        <v>8413</v>
      </c>
      <c r="F208" s="2699"/>
      <c r="G208" s="3176" t="s">
        <v>4291</v>
      </c>
      <c r="H208" s="3177"/>
      <c r="I208" s="3177"/>
      <c r="J208" s="3177"/>
      <c r="K208" s="3177"/>
      <c r="L208" s="3177"/>
      <c r="M208" s="3177"/>
      <c r="N208" s="3177"/>
      <c r="O208" s="3177"/>
      <c r="P208" s="3178"/>
      <c r="Q208" s="194"/>
      <c r="R208" s="194"/>
      <c r="S208" s="194"/>
      <c r="T208" s="194"/>
      <c r="U208" s="194"/>
      <c r="V208" s="194"/>
      <c r="W208" s="194"/>
      <c r="X208" s="194"/>
    </row>
    <row r="209" spans="1:24" ht="16.5" customHeight="1">
      <c r="A209" s="2740"/>
      <c r="B209" s="2714"/>
      <c r="C209" s="2717"/>
      <c r="D209" s="2726"/>
      <c r="E209" s="2739"/>
      <c r="F209" s="2713"/>
      <c r="G209" s="3179"/>
      <c r="H209" s="3180"/>
      <c r="I209" s="3180"/>
      <c r="J209" s="3180"/>
      <c r="K209" s="3180"/>
      <c r="L209" s="3180"/>
      <c r="M209" s="3180"/>
      <c r="N209" s="3180"/>
      <c r="O209" s="3180"/>
      <c r="P209" s="3181"/>
      <c r="Q209" s="140"/>
      <c r="R209" s="140"/>
      <c r="S209" s="140"/>
      <c r="T209" s="140"/>
      <c r="U209" s="140"/>
      <c r="V209" s="140"/>
      <c r="W209" s="140"/>
      <c r="X209" s="140"/>
    </row>
    <row r="210" spans="1:24" ht="16.5" customHeight="1">
      <c r="A210" s="2740"/>
      <c r="B210" s="2752"/>
      <c r="C210" s="2731"/>
      <c r="D210" s="2726"/>
      <c r="E210" s="2729"/>
      <c r="F210" s="2716"/>
      <c r="G210" s="3182"/>
      <c r="H210" s="3183"/>
      <c r="I210" s="3183"/>
      <c r="J210" s="3183"/>
      <c r="K210" s="3183"/>
      <c r="L210" s="3183"/>
      <c r="M210" s="3183"/>
      <c r="N210" s="3183"/>
      <c r="O210" s="3183"/>
      <c r="P210" s="3184"/>
      <c r="Q210" s="140"/>
      <c r="R210" s="140"/>
      <c r="S210" s="140"/>
      <c r="T210" s="140"/>
      <c r="U210" s="140"/>
      <c r="V210" s="140"/>
      <c r="W210" s="140"/>
      <c r="X210" s="140"/>
    </row>
    <row r="211" spans="1:24" ht="16.5" customHeight="1">
      <c r="A211" s="2740"/>
      <c r="B211" s="2752"/>
      <c r="C211" s="2731"/>
      <c r="D211" s="2726"/>
      <c r="E211" s="2698" t="s">
        <v>3868</v>
      </c>
      <c r="F211" s="2699"/>
      <c r="G211" s="3176" t="s">
        <v>4292</v>
      </c>
      <c r="H211" s="3177"/>
      <c r="I211" s="3177"/>
      <c r="J211" s="3177"/>
      <c r="K211" s="3177"/>
      <c r="L211" s="3177"/>
      <c r="M211" s="3177"/>
      <c r="N211" s="3177"/>
      <c r="O211" s="3177"/>
      <c r="P211" s="3178"/>
      <c r="Q211" s="140"/>
      <c r="R211" s="140"/>
      <c r="S211" s="140"/>
      <c r="T211" s="140"/>
      <c r="U211" s="140"/>
      <c r="V211" s="140"/>
      <c r="W211" s="140"/>
      <c r="X211" s="140"/>
    </row>
    <row r="212" spans="1:24" ht="16.5" customHeight="1">
      <c r="A212" s="2740"/>
      <c r="B212" s="2752"/>
      <c r="C212" s="2731"/>
      <c r="D212" s="2726"/>
      <c r="E212" s="2729"/>
      <c r="F212" s="2716"/>
      <c r="G212" s="3182"/>
      <c r="H212" s="3183"/>
      <c r="I212" s="3183"/>
      <c r="J212" s="3183"/>
      <c r="K212" s="3183"/>
      <c r="L212" s="3183"/>
      <c r="M212" s="3183"/>
      <c r="N212" s="3183"/>
      <c r="O212" s="3183"/>
      <c r="P212" s="3184"/>
      <c r="Q212" s="140"/>
      <c r="R212" s="140"/>
      <c r="S212" s="140"/>
      <c r="T212" s="140"/>
      <c r="U212" s="140"/>
      <c r="V212" s="140"/>
      <c r="W212" s="140"/>
      <c r="X212" s="140"/>
    </row>
    <row r="213" spans="1:24" ht="16.5" customHeight="1">
      <c r="A213" s="2740"/>
      <c r="B213" s="2741"/>
      <c r="C213" s="2737"/>
      <c r="D213" s="2728"/>
      <c r="E213" s="2703" t="s">
        <v>244</v>
      </c>
      <c r="F213" s="2704"/>
      <c r="G213" s="3155" t="s">
        <v>4293</v>
      </c>
      <c r="H213" s="3156"/>
      <c r="I213" s="3156"/>
      <c r="J213" s="3156"/>
      <c r="K213" s="3156"/>
      <c r="L213" s="3156"/>
      <c r="M213" s="3156"/>
      <c r="N213" s="3156"/>
      <c r="O213" s="3156"/>
      <c r="P213" s="3157"/>
      <c r="Q213" s="140"/>
      <c r="R213" s="140"/>
      <c r="S213" s="140"/>
      <c r="T213" s="140"/>
      <c r="U213" s="140"/>
      <c r="V213" s="140"/>
      <c r="W213" s="140"/>
      <c r="X213" s="140"/>
    </row>
    <row r="214" spans="1:24" ht="16.5" customHeight="1">
      <c r="A214" s="2740"/>
      <c r="B214" s="2695" t="s">
        <v>3866</v>
      </c>
      <c r="C214" s="2696"/>
      <c r="D214" s="2724"/>
      <c r="E214" s="2698" t="s">
        <v>8408</v>
      </c>
      <c r="F214" s="2699"/>
      <c r="G214" s="3155" t="s">
        <v>4294</v>
      </c>
      <c r="H214" s="3156"/>
      <c r="I214" s="3156"/>
      <c r="J214" s="3156"/>
      <c r="K214" s="3156"/>
      <c r="L214" s="3156"/>
      <c r="M214" s="3156"/>
      <c r="N214" s="3156"/>
      <c r="O214" s="3156"/>
      <c r="P214" s="3157"/>
      <c r="Q214" s="194"/>
      <c r="R214" s="194"/>
      <c r="S214" s="194"/>
      <c r="T214" s="194"/>
      <c r="U214" s="194"/>
      <c r="V214" s="194"/>
      <c r="W214" s="194"/>
      <c r="X214" s="194"/>
    </row>
    <row r="215" spans="1:24" ht="16.5" customHeight="1">
      <c r="A215" s="2740"/>
      <c r="B215" s="2711"/>
      <c r="C215" s="2722"/>
      <c r="D215" s="2726"/>
      <c r="E215" s="2760" t="s">
        <v>3865</v>
      </c>
      <c r="F215" s="2699"/>
      <c r="G215" s="3176" t="s">
        <v>3864</v>
      </c>
      <c r="H215" s="3177"/>
      <c r="I215" s="3177"/>
      <c r="J215" s="3177"/>
      <c r="K215" s="3177"/>
      <c r="L215" s="3177"/>
      <c r="M215" s="3177"/>
      <c r="N215" s="3177"/>
      <c r="O215" s="3177"/>
      <c r="P215" s="3178"/>
      <c r="Q215" s="194"/>
      <c r="R215" s="194"/>
      <c r="S215" s="194"/>
      <c r="T215" s="194"/>
      <c r="U215" s="194"/>
      <c r="V215" s="194"/>
      <c r="W215" s="194"/>
      <c r="X215" s="194"/>
    </row>
    <row r="216" spans="1:24" ht="16.5" customHeight="1">
      <c r="A216" s="2740"/>
      <c r="B216" s="2711"/>
      <c r="C216" s="2722"/>
      <c r="D216" s="2726"/>
      <c r="E216" s="2739"/>
      <c r="F216" s="2713"/>
      <c r="G216" s="3179"/>
      <c r="H216" s="3180"/>
      <c r="I216" s="3180"/>
      <c r="J216" s="3180"/>
      <c r="K216" s="3180"/>
      <c r="L216" s="3180"/>
      <c r="M216" s="3180"/>
      <c r="N216" s="3180"/>
      <c r="O216" s="3180"/>
      <c r="P216" s="3181"/>
      <c r="Q216" s="194"/>
      <c r="R216" s="194"/>
      <c r="S216" s="194"/>
      <c r="T216" s="194"/>
      <c r="U216" s="194"/>
      <c r="V216" s="194"/>
      <c r="W216" s="194"/>
      <c r="X216" s="194"/>
    </row>
    <row r="217" spans="1:24" ht="16.5" customHeight="1">
      <c r="A217" s="2740"/>
      <c r="B217" s="2711"/>
      <c r="C217" s="2722"/>
      <c r="D217" s="2726"/>
      <c r="E217" s="2739"/>
      <c r="F217" s="2713"/>
      <c r="G217" s="3182"/>
      <c r="H217" s="3183"/>
      <c r="I217" s="3183"/>
      <c r="J217" s="3183"/>
      <c r="K217" s="3183"/>
      <c r="L217" s="3183"/>
      <c r="M217" s="3183"/>
      <c r="N217" s="3183"/>
      <c r="O217" s="3183"/>
      <c r="P217" s="3184"/>
      <c r="Q217" s="194"/>
      <c r="R217" s="194"/>
      <c r="S217" s="194"/>
      <c r="T217" s="194"/>
      <c r="U217" s="194"/>
      <c r="V217" s="194"/>
      <c r="W217" s="194"/>
      <c r="X217" s="194"/>
    </row>
    <row r="218" spans="1:24" ht="16.5" customHeight="1">
      <c r="A218" s="2740"/>
      <c r="B218" s="2714"/>
      <c r="C218" s="2717"/>
      <c r="D218" s="2726"/>
      <c r="E218" s="2698" t="s">
        <v>3863</v>
      </c>
      <c r="F218" s="2699"/>
      <c r="G218" s="3176" t="s">
        <v>4295</v>
      </c>
      <c r="H218" s="3177"/>
      <c r="I218" s="3177"/>
      <c r="J218" s="3177"/>
      <c r="K218" s="3177"/>
      <c r="L218" s="3177"/>
      <c r="M218" s="3177"/>
      <c r="N218" s="3177"/>
      <c r="O218" s="3177"/>
      <c r="P218" s="3178"/>
      <c r="Q218" s="194"/>
      <c r="R218" s="194"/>
      <c r="S218" s="194"/>
      <c r="T218" s="194"/>
      <c r="U218" s="194"/>
      <c r="V218" s="194"/>
      <c r="W218" s="194"/>
      <c r="X218" s="194"/>
    </row>
    <row r="219" spans="1:24" ht="16.5" customHeight="1">
      <c r="A219" s="2740"/>
      <c r="B219" s="2714"/>
      <c r="C219" s="2717"/>
      <c r="D219" s="2726"/>
      <c r="E219" s="2715"/>
      <c r="F219" s="2716"/>
      <c r="G219" s="3182"/>
      <c r="H219" s="3183"/>
      <c r="I219" s="3183"/>
      <c r="J219" s="3183"/>
      <c r="K219" s="3183"/>
      <c r="L219" s="3183"/>
      <c r="M219" s="3183"/>
      <c r="N219" s="3183"/>
      <c r="O219" s="3183"/>
      <c r="P219" s="3184"/>
      <c r="Q219" s="140"/>
      <c r="R219" s="140"/>
      <c r="S219" s="140"/>
      <c r="T219" s="140"/>
      <c r="U219" s="140"/>
      <c r="V219" s="140"/>
      <c r="W219" s="140"/>
      <c r="X219" s="140"/>
    </row>
    <row r="220" spans="1:24" ht="16.5" customHeight="1">
      <c r="A220" s="2740"/>
      <c r="B220" s="2714"/>
      <c r="C220" s="2717"/>
      <c r="D220" s="2726"/>
      <c r="E220" s="2703" t="s">
        <v>8466</v>
      </c>
      <c r="F220" s="2704"/>
      <c r="G220" s="3155" t="s">
        <v>3862</v>
      </c>
      <c r="H220" s="3156"/>
      <c r="I220" s="3156"/>
      <c r="J220" s="3156"/>
      <c r="K220" s="3156"/>
      <c r="L220" s="3156"/>
      <c r="M220" s="3156"/>
      <c r="N220" s="3156"/>
      <c r="O220" s="3156"/>
      <c r="P220" s="3157"/>
      <c r="Q220" s="140"/>
      <c r="R220" s="140"/>
      <c r="S220" s="140"/>
      <c r="T220" s="140"/>
      <c r="U220" s="140"/>
      <c r="V220" s="140"/>
      <c r="W220" s="140"/>
      <c r="X220" s="140"/>
    </row>
    <row r="221" spans="1:24" ht="16.5" customHeight="1">
      <c r="A221" s="2740"/>
      <c r="B221" s="2714"/>
      <c r="C221" s="2717"/>
      <c r="D221" s="2726"/>
      <c r="E221" s="2698" t="s">
        <v>8414</v>
      </c>
      <c r="F221" s="2699"/>
      <c r="G221" s="3176" t="s">
        <v>4296</v>
      </c>
      <c r="H221" s="3177"/>
      <c r="I221" s="3177"/>
      <c r="J221" s="3177"/>
      <c r="K221" s="3177"/>
      <c r="L221" s="3177"/>
      <c r="M221" s="3177"/>
      <c r="N221" s="3177"/>
      <c r="O221" s="3177"/>
      <c r="P221" s="3178"/>
      <c r="Q221" s="140"/>
      <c r="R221" s="140"/>
      <c r="S221" s="140"/>
      <c r="T221" s="140"/>
      <c r="U221" s="140"/>
      <c r="V221" s="140"/>
      <c r="W221" s="140"/>
      <c r="X221" s="140"/>
    </row>
    <row r="222" spans="1:24" ht="16.5" customHeight="1">
      <c r="A222" s="2740"/>
      <c r="B222" s="2700"/>
      <c r="C222" s="2701"/>
      <c r="D222" s="2728"/>
      <c r="E222" s="2729"/>
      <c r="F222" s="2716"/>
      <c r="G222" s="3182"/>
      <c r="H222" s="3183"/>
      <c r="I222" s="3183"/>
      <c r="J222" s="3183"/>
      <c r="K222" s="3183"/>
      <c r="L222" s="3183"/>
      <c r="M222" s="3183"/>
      <c r="N222" s="3183"/>
      <c r="O222" s="3183"/>
      <c r="P222" s="3184"/>
      <c r="Q222" s="140"/>
      <c r="R222" s="140"/>
      <c r="S222" s="140"/>
      <c r="T222" s="140"/>
      <c r="U222" s="140"/>
      <c r="V222" s="140"/>
      <c r="W222" s="140"/>
      <c r="X222" s="140"/>
    </row>
    <row r="223" spans="1:24" ht="16.5" customHeight="1">
      <c r="A223" s="2740"/>
      <c r="B223" s="2695" t="s">
        <v>3861</v>
      </c>
      <c r="C223" s="2696"/>
      <c r="D223" s="2724"/>
      <c r="E223" s="2698" t="s">
        <v>8415</v>
      </c>
      <c r="F223" s="2699"/>
      <c r="G223" s="3161" t="s">
        <v>8467</v>
      </c>
      <c r="H223" s="3162"/>
      <c r="I223" s="3162"/>
      <c r="J223" s="3162"/>
      <c r="K223" s="3162"/>
      <c r="L223" s="3162"/>
      <c r="M223" s="3162"/>
      <c r="N223" s="3162"/>
      <c r="O223" s="3162"/>
      <c r="P223" s="3163"/>
      <c r="Q223" s="194"/>
      <c r="R223" s="194"/>
      <c r="S223" s="194"/>
      <c r="T223" s="194"/>
      <c r="U223" s="194"/>
      <c r="V223" s="194"/>
      <c r="W223" s="194"/>
      <c r="X223" s="194"/>
    </row>
    <row r="224" spans="1:24" ht="16.5" customHeight="1">
      <c r="A224" s="2740"/>
      <c r="B224" s="2752"/>
      <c r="C224" s="2731"/>
      <c r="D224" s="2726"/>
      <c r="E224" s="2739"/>
      <c r="F224" s="2713"/>
      <c r="G224" s="3164"/>
      <c r="H224" s="3165"/>
      <c r="I224" s="3165"/>
      <c r="J224" s="3165"/>
      <c r="K224" s="3165"/>
      <c r="L224" s="3165"/>
      <c r="M224" s="3165"/>
      <c r="N224" s="3165"/>
      <c r="O224" s="3165"/>
      <c r="P224" s="3166"/>
      <c r="Q224" s="194"/>
      <c r="R224" s="194"/>
      <c r="S224" s="194"/>
      <c r="T224" s="194"/>
      <c r="U224" s="194"/>
      <c r="V224" s="194"/>
      <c r="W224" s="194"/>
      <c r="X224" s="194"/>
    </row>
    <row r="225" spans="1:24" ht="16.5" customHeight="1">
      <c r="A225" s="2740"/>
      <c r="B225" s="2714"/>
      <c r="C225" s="2717"/>
      <c r="D225" s="2726"/>
      <c r="E225" s="2703" t="s">
        <v>8416</v>
      </c>
      <c r="F225" s="2704"/>
      <c r="G225" s="3155" t="s">
        <v>3856</v>
      </c>
      <c r="H225" s="3156"/>
      <c r="I225" s="3156"/>
      <c r="J225" s="3156"/>
      <c r="K225" s="3156"/>
      <c r="L225" s="3156"/>
      <c r="M225" s="3156"/>
      <c r="N225" s="3156"/>
      <c r="O225" s="3156"/>
      <c r="P225" s="3157"/>
      <c r="Q225" s="194"/>
      <c r="R225" s="194"/>
      <c r="S225" s="194"/>
      <c r="T225" s="194"/>
      <c r="U225" s="194"/>
      <c r="V225" s="194"/>
      <c r="W225" s="194"/>
      <c r="X225" s="194"/>
    </row>
    <row r="226" spans="1:24" ht="16.5" customHeight="1">
      <c r="A226" s="2740"/>
      <c r="B226" s="2714"/>
      <c r="C226" s="2717"/>
      <c r="D226" s="2726"/>
      <c r="E226" s="2703" t="s">
        <v>8417</v>
      </c>
      <c r="F226" s="2704"/>
      <c r="G226" s="2772" t="s">
        <v>4297</v>
      </c>
      <c r="H226" s="2773"/>
      <c r="I226" s="2773"/>
      <c r="J226" s="2773"/>
      <c r="K226" s="2773"/>
      <c r="L226" s="2773"/>
      <c r="M226" s="2773"/>
      <c r="N226" s="2773"/>
      <c r="O226" s="2773"/>
      <c r="P226" s="2774"/>
      <c r="Q226" s="194"/>
      <c r="R226" s="194"/>
      <c r="S226" s="194"/>
      <c r="T226" s="194"/>
      <c r="U226" s="194"/>
      <c r="V226" s="194"/>
      <c r="W226" s="194"/>
      <c r="X226" s="194"/>
    </row>
    <row r="227" spans="1:24" ht="16.5" customHeight="1">
      <c r="A227" s="2740"/>
      <c r="B227" s="2752"/>
      <c r="C227" s="2731"/>
      <c r="D227" s="2726"/>
      <c r="E227" s="2703" t="s">
        <v>3854</v>
      </c>
      <c r="F227" s="2704"/>
      <c r="G227" s="2775"/>
      <c r="H227" s="2776"/>
      <c r="I227" s="2776"/>
      <c r="J227" s="2776"/>
      <c r="K227" s="2776"/>
      <c r="L227" s="2776"/>
      <c r="M227" s="2776"/>
      <c r="N227" s="2776"/>
      <c r="O227" s="2776"/>
      <c r="P227" s="2777"/>
      <c r="Q227" s="194"/>
      <c r="R227" s="194"/>
      <c r="S227" s="194"/>
      <c r="T227" s="194"/>
      <c r="U227" s="194"/>
      <c r="V227" s="194"/>
      <c r="W227" s="194"/>
      <c r="X227" s="194"/>
    </row>
    <row r="228" spans="1:24" ht="16.5" customHeight="1">
      <c r="A228" s="2740"/>
      <c r="B228" s="2752"/>
      <c r="C228" s="2731"/>
      <c r="D228" s="2726"/>
      <c r="E228" s="2703" t="s">
        <v>3853</v>
      </c>
      <c r="F228" s="2704"/>
      <c r="G228" s="2775"/>
      <c r="H228" s="2776"/>
      <c r="I228" s="2776"/>
      <c r="J228" s="2776"/>
      <c r="K228" s="2776"/>
      <c r="L228" s="2776"/>
      <c r="M228" s="2776"/>
      <c r="N228" s="2776"/>
      <c r="O228" s="2776"/>
      <c r="P228" s="2777"/>
      <c r="Q228" s="194"/>
      <c r="R228" s="194"/>
      <c r="S228" s="194"/>
      <c r="T228" s="194"/>
      <c r="U228" s="194"/>
      <c r="V228" s="194"/>
      <c r="W228" s="194"/>
      <c r="X228" s="194"/>
    </row>
    <row r="229" spans="1:24" ht="16.5" customHeight="1">
      <c r="A229" s="2740"/>
      <c r="B229" s="2752"/>
      <c r="C229" s="2731"/>
      <c r="D229" s="2726"/>
      <c r="E229" s="2703" t="s">
        <v>3860</v>
      </c>
      <c r="F229" s="2704"/>
      <c r="G229" s="2775"/>
      <c r="H229" s="2776"/>
      <c r="I229" s="2776"/>
      <c r="J229" s="2776"/>
      <c r="K229" s="2776"/>
      <c r="L229" s="2776"/>
      <c r="M229" s="2776"/>
      <c r="N229" s="2776"/>
      <c r="O229" s="2776"/>
      <c r="P229" s="2777"/>
      <c r="Q229" s="90"/>
      <c r="R229" s="90"/>
      <c r="S229" s="90"/>
      <c r="T229" s="90"/>
      <c r="U229" s="90"/>
      <c r="V229" s="90"/>
      <c r="W229" s="90"/>
      <c r="X229" s="90"/>
    </row>
    <row r="230" spans="1:24" ht="16.5" customHeight="1">
      <c r="A230" s="2740"/>
      <c r="B230" s="2752"/>
      <c r="C230" s="2731"/>
      <c r="D230" s="2726"/>
      <c r="E230" s="2703" t="s">
        <v>3851</v>
      </c>
      <c r="F230" s="2704"/>
      <c r="G230" s="2775"/>
      <c r="H230" s="2776"/>
      <c r="I230" s="2776"/>
      <c r="J230" s="2776"/>
      <c r="K230" s="2776"/>
      <c r="L230" s="2776"/>
      <c r="M230" s="2776"/>
      <c r="N230" s="2776"/>
      <c r="O230" s="2776"/>
      <c r="P230" s="2777"/>
      <c r="Q230" s="90"/>
      <c r="R230" s="90"/>
      <c r="S230" s="90"/>
      <c r="T230" s="90"/>
      <c r="U230" s="90"/>
      <c r="V230" s="90"/>
      <c r="W230" s="90"/>
      <c r="X230" s="90"/>
    </row>
    <row r="231" spans="1:24" ht="16.5" customHeight="1">
      <c r="A231" s="2723"/>
      <c r="B231" s="2752"/>
      <c r="C231" s="2731"/>
      <c r="D231" s="2726"/>
      <c r="E231" s="2703" t="s">
        <v>3859</v>
      </c>
      <c r="F231" s="2704"/>
      <c r="G231" s="2778"/>
      <c r="H231" s="2779"/>
      <c r="I231" s="2779"/>
      <c r="J231" s="2779"/>
      <c r="K231" s="2779"/>
      <c r="L231" s="2779"/>
      <c r="M231" s="2779"/>
      <c r="N231" s="2779"/>
      <c r="O231" s="2779"/>
      <c r="P231" s="2780"/>
      <c r="Q231" s="90"/>
      <c r="R231" s="90"/>
      <c r="S231" s="90"/>
      <c r="T231" s="90"/>
      <c r="U231" s="90"/>
      <c r="V231" s="90"/>
      <c r="W231" s="90"/>
      <c r="X231" s="90"/>
    </row>
    <row r="232" spans="1:24" ht="16.5" customHeight="1">
      <c r="A232" s="2723"/>
      <c r="B232" s="2741"/>
      <c r="C232" s="2737"/>
      <c r="D232" s="2728"/>
      <c r="E232" s="2688" t="s">
        <v>8468</v>
      </c>
      <c r="F232" s="2689"/>
      <c r="G232" s="3152" t="s">
        <v>8469</v>
      </c>
      <c r="H232" s="3153"/>
      <c r="I232" s="3153"/>
      <c r="J232" s="3153"/>
      <c r="K232" s="3153"/>
      <c r="L232" s="3153"/>
      <c r="M232" s="3153"/>
      <c r="N232" s="3153"/>
      <c r="O232" s="3153"/>
      <c r="P232" s="3154"/>
      <c r="Q232" s="90"/>
      <c r="R232" s="90"/>
      <c r="S232" s="90"/>
      <c r="T232" s="90"/>
      <c r="U232" s="90"/>
      <c r="V232" s="90"/>
      <c r="W232" s="90"/>
      <c r="X232" s="90"/>
    </row>
    <row r="233" spans="1:24" ht="16.5" customHeight="1">
      <c r="A233" s="2723"/>
      <c r="B233" s="2695" t="s">
        <v>142</v>
      </c>
      <c r="C233" s="2696"/>
      <c r="D233" s="2724"/>
      <c r="E233" s="2712" t="s">
        <v>3858</v>
      </c>
      <c r="F233" s="2713"/>
      <c r="G233" s="3161" t="s">
        <v>8470</v>
      </c>
      <c r="H233" s="3162"/>
      <c r="I233" s="3162"/>
      <c r="J233" s="3162"/>
      <c r="K233" s="3162"/>
      <c r="L233" s="3162"/>
      <c r="M233" s="3162"/>
      <c r="N233" s="3162"/>
      <c r="O233" s="3162"/>
      <c r="P233" s="3163"/>
    </row>
    <row r="234" spans="1:24" ht="16.5" customHeight="1">
      <c r="A234" s="2723"/>
      <c r="B234" s="2752"/>
      <c r="C234" s="2731"/>
      <c r="D234" s="2726"/>
      <c r="E234" s="2729"/>
      <c r="F234" s="2716"/>
      <c r="G234" s="3167"/>
      <c r="H234" s="3168"/>
      <c r="I234" s="3168"/>
      <c r="J234" s="3168"/>
      <c r="K234" s="3168"/>
      <c r="L234" s="3168"/>
      <c r="M234" s="3168"/>
      <c r="N234" s="3168"/>
      <c r="O234" s="3168"/>
      <c r="P234" s="3169"/>
    </row>
    <row r="235" spans="1:24" ht="16.5" customHeight="1">
      <c r="A235" s="2723"/>
      <c r="B235" s="2752"/>
      <c r="C235" s="2731"/>
      <c r="D235" s="2726"/>
      <c r="E235" s="2703" t="s">
        <v>3857</v>
      </c>
      <c r="F235" s="2704"/>
      <c r="G235" s="3155" t="s">
        <v>3856</v>
      </c>
      <c r="H235" s="3156"/>
      <c r="I235" s="3156"/>
      <c r="J235" s="3156"/>
      <c r="K235" s="3156"/>
      <c r="L235" s="3156"/>
      <c r="M235" s="3156"/>
      <c r="N235" s="3156"/>
      <c r="O235" s="3156"/>
      <c r="P235" s="3157"/>
    </row>
    <row r="236" spans="1:24" ht="16.5" customHeight="1">
      <c r="A236" s="2723"/>
      <c r="B236" s="2752"/>
      <c r="C236" s="2731"/>
      <c r="D236" s="2726"/>
      <c r="E236" s="2703" t="s">
        <v>8417</v>
      </c>
      <c r="F236" s="2704"/>
      <c r="G236" s="2760" t="s">
        <v>3855</v>
      </c>
      <c r="H236" s="2773"/>
      <c r="I236" s="2773"/>
      <c r="J236" s="2773"/>
      <c r="K236" s="2773"/>
      <c r="L236" s="2773"/>
      <c r="M236" s="2773"/>
      <c r="N236" s="2773"/>
      <c r="O236" s="2773"/>
      <c r="P236" s="2774"/>
    </row>
    <row r="237" spans="1:24" ht="16.5" customHeight="1">
      <c r="A237" s="2723"/>
      <c r="B237" s="2752"/>
      <c r="C237" s="2731"/>
      <c r="D237" s="2726"/>
      <c r="E237" s="2703" t="s">
        <v>3854</v>
      </c>
      <c r="F237" s="2704"/>
      <c r="G237" s="2775"/>
      <c r="H237" s="2776"/>
      <c r="I237" s="2776"/>
      <c r="J237" s="2776"/>
      <c r="K237" s="2776"/>
      <c r="L237" s="2776"/>
      <c r="M237" s="2776"/>
      <c r="N237" s="2776"/>
      <c r="O237" s="2776"/>
      <c r="P237" s="2777"/>
    </row>
    <row r="238" spans="1:24" ht="16.5" customHeight="1">
      <c r="A238" s="2723"/>
      <c r="B238" s="2752"/>
      <c r="C238" s="2731"/>
      <c r="D238" s="2726"/>
      <c r="E238" s="2703" t="s">
        <v>3853</v>
      </c>
      <c r="F238" s="2704"/>
      <c r="G238" s="2775"/>
      <c r="H238" s="2776"/>
      <c r="I238" s="2776"/>
      <c r="J238" s="2776"/>
      <c r="K238" s="2776"/>
      <c r="L238" s="2776"/>
      <c r="M238" s="2776"/>
      <c r="N238" s="2776"/>
      <c r="O238" s="2776"/>
      <c r="P238" s="2777"/>
    </row>
    <row r="239" spans="1:24" ht="16.5" customHeight="1">
      <c r="A239" s="2723"/>
      <c r="B239" s="2752"/>
      <c r="C239" s="2731"/>
      <c r="D239" s="2726"/>
      <c r="E239" s="2703" t="s">
        <v>3852</v>
      </c>
      <c r="F239" s="2704"/>
      <c r="G239" s="2775"/>
      <c r="H239" s="2776"/>
      <c r="I239" s="2776"/>
      <c r="J239" s="2776"/>
      <c r="K239" s="2776"/>
      <c r="L239" s="2776"/>
      <c r="M239" s="2776"/>
      <c r="N239" s="2776"/>
      <c r="O239" s="2776"/>
      <c r="P239" s="2777"/>
    </row>
    <row r="240" spans="1:24" ht="16.5" customHeight="1">
      <c r="A240" s="2723"/>
      <c r="B240" s="2752"/>
      <c r="C240" s="2731"/>
      <c r="D240" s="2726"/>
      <c r="E240" s="2703" t="s">
        <v>3851</v>
      </c>
      <c r="F240" s="2704"/>
      <c r="G240" s="2778"/>
      <c r="H240" s="2779"/>
      <c r="I240" s="2779"/>
      <c r="J240" s="2779"/>
      <c r="K240" s="2779"/>
      <c r="L240" s="2779"/>
      <c r="M240" s="2779"/>
      <c r="N240" s="2779"/>
      <c r="O240" s="2779"/>
      <c r="P240" s="2780"/>
    </row>
    <row r="241" spans="1:16" ht="16.5" customHeight="1">
      <c r="A241" s="2723"/>
      <c r="B241" s="2752"/>
      <c r="C241" s="2731"/>
      <c r="D241" s="2726"/>
      <c r="E241" s="2688" t="s">
        <v>8468</v>
      </c>
      <c r="F241" s="2689"/>
      <c r="G241" s="3152" t="s">
        <v>8471</v>
      </c>
      <c r="H241" s="3153"/>
      <c r="I241" s="3153"/>
      <c r="J241" s="3153"/>
      <c r="K241" s="3153"/>
      <c r="L241" s="3153"/>
      <c r="M241" s="3153"/>
      <c r="N241" s="3153"/>
      <c r="O241" s="3153"/>
      <c r="P241" s="3154"/>
    </row>
    <row r="242" spans="1:16" ht="16.5" customHeight="1">
      <c r="A242" s="2723"/>
      <c r="B242" s="2752"/>
      <c r="C242" s="2731"/>
      <c r="D242" s="2726"/>
      <c r="E242" s="3205" t="s">
        <v>3850</v>
      </c>
      <c r="F242" s="3206"/>
      <c r="G242" s="3176" t="s">
        <v>4298</v>
      </c>
      <c r="H242" s="3177"/>
      <c r="I242" s="3177"/>
      <c r="J242" s="3177"/>
      <c r="K242" s="3177"/>
      <c r="L242" s="3177"/>
      <c r="M242" s="3177"/>
      <c r="N242" s="3177"/>
      <c r="O242" s="3177"/>
      <c r="P242" s="3178"/>
    </row>
    <row r="243" spans="1:16" ht="16.5" customHeight="1">
      <c r="A243" s="2723"/>
      <c r="B243" s="2741"/>
      <c r="C243" s="2737"/>
      <c r="D243" s="2728"/>
      <c r="E243" s="2715"/>
      <c r="F243" s="2716"/>
      <c r="G243" s="3182"/>
      <c r="H243" s="3183"/>
      <c r="I243" s="3183"/>
      <c r="J243" s="3183"/>
      <c r="K243" s="3183"/>
      <c r="L243" s="3183"/>
      <c r="M243" s="3183"/>
      <c r="N243" s="3183"/>
      <c r="O243" s="3183"/>
      <c r="P243" s="3184"/>
    </row>
    <row r="244" spans="1:16" ht="16.5" customHeight="1">
      <c r="A244" s="194"/>
      <c r="B244" s="974"/>
      <c r="C244" s="974"/>
      <c r="D244" s="974"/>
      <c r="E244" s="1389"/>
      <c r="F244" s="1390"/>
      <c r="G244" s="2532"/>
      <c r="H244" s="2532"/>
      <c r="I244" s="2532"/>
      <c r="J244" s="2532"/>
      <c r="K244" s="2532"/>
      <c r="L244" s="2532"/>
      <c r="M244" s="2532"/>
      <c r="N244" s="2532"/>
      <c r="O244" s="2532"/>
      <c r="P244" s="2532"/>
    </row>
    <row r="245" spans="1:16" ht="16.5" customHeight="1">
      <c r="A245" s="194"/>
      <c r="B245" s="974"/>
      <c r="C245" s="974"/>
      <c r="D245" s="974"/>
      <c r="E245" s="1389"/>
      <c r="F245" s="1390"/>
      <c r="G245" s="1394"/>
      <c r="H245" s="1394"/>
      <c r="I245" s="1394"/>
      <c r="J245" s="1394"/>
      <c r="K245" s="1394"/>
      <c r="L245" s="1394"/>
      <c r="M245" s="1394"/>
      <c r="N245" s="1394"/>
      <c r="O245" s="1394"/>
      <c r="P245" s="1394"/>
    </row>
    <row r="246" spans="1:16" ht="16.5" customHeight="1">
      <c r="A246" s="1373" t="s">
        <v>237</v>
      </c>
      <c r="B246" s="1373"/>
      <c r="C246" s="1376"/>
      <c r="D246" s="90"/>
      <c r="E246" s="3235"/>
      <c r="F246" s="3235"/>
      <c r="G246" s="3235"/>
      <c r="H246" s="2680"/>
      <c r="I246" s="2680"/>
      <c r="J246" s="2680"/>
      <c r="K246" s="2680"/>
      <c r="L246" s="2680"/>
      <c r="M246" s="2680"/>
      <c r="N246" s="2680"/>
      <c r="O246" s="2680"/>
      <c r="P246" s="2680"/>
    </row>
    <row r="247" spans="1:16" ht="16.5" customHeight="1">
      <c r="A247" s="1373" t="s">
        <v>4299</v>
      </c>
      <c r="B247" s="1373"/>
      <c r="C247" s="1376"/>
      <c r="D247" s="90"/>
      <c r="E247" s="3236" t="s">
        <v>3849</v>
      </c>
      <c r="F247" s="3236"/>
      <c r="G247" s="3236"/>
      <c r="H247" s="2680"/>
      <c r="I247" s="2680"/>
      <c r="J247" s="2680"/>
      <c r="K247" s="2680"/>
      <c r="L247" s="2680"/>
      <c r="M247" s="2680"/>
      <c r="N247" s="2680"/>
      <c r="O247" s="2680"/>
      <c r="P247" s="2680"/>
    </row>
    <row r="248" spans="1:16" ht="16.5" customHeight="1">
      <c r="A248" s="2694"/>
      <c r="B248" s="2695" t="s">
        <v>3848</v>
      </c>
      <c r="C248" s="2696"/>
      <c r="D248" s="2697"/>
      <c r="E248" s="2698" t="s">
        <v>3847</v>
      </c>
      <c r="F248" s="2699"/>
      <c r="G248" s="3161" t="s">
        <v>8472</v>
      </c>
      <c r="H248" s="3162"/>
      <c r="I248" s="3162"/>
      <c r="J248" s="3162"/>
      <c r="K248" s="3162"/>
      <c r="L248" s="3162"/>
      <c r="M248" s="3162"/>
      <c r="N248" s="3162"/>
      <c r="O248" s="3162"/>
      <c r="P248" s="3163"/>
    </row>
    <row r="249" spans="1:16" ht="16.5" customHeight="1">
      <c r="A249" s="2694"/>
      <c r="B249" s="2714"/>
      <c r="C249" s="2743"/>
      <c r="D249" s="2718"/>
      <c r="E249" s="2715"/>
      <c r="F249" s="2716"/>
      <c r="G249" s="3167"/>
      <c r="H249" s="3168"/>
      <c r="I249" s="3168"/>
      <c r="J249" s="3168"/>
      <c r="K249" s="3168"/>
      <c r="L249" s="3168"/>
      <c r="M249" s="3168"/>
      <c r="N249" s="3168"/>
      <c r="O249" s="3168"/>
      <c r="P249" s="3169"/>
    </row>
    <row r="250" spans="1:16" ht="16.5" customHeight="1">
      <c r="A250" s="2740"/>
      <c r="B250" s="2752"/>
      <c r="C250" s="2731"/>
      <c r="D250" s="2726"/>
      <c r="E250" s="2684" t="s">
        <v>8363</v>
      </c>
      <c r="F250" s="2685"/>
      <c r="G250" s="3161" t="s">
        <v>8473</v>
      </c>
      <c r="H250" s="3162"/>
      <c r="I250" s="3162"/>
      <c r="J250" s="3162"/>
      <c r="K250" s="3162"/>
      <c r="L250" s="3162"/>
      <c r="M250" s="3162"/>
      <c r="N250" s="3162"/>
      <c r="O250" s="3162"/>
      <c r="P250" s="3163"/>
    </row>
    <row r="251" spans="1:16" ht="16.5" customHeight="1">
      <c r="A251" s="2740"/>
      <c r="B251" s="2752"/>
      <c r="C251" s="2731"/>
      <c r="D251" s="2726"/>
      <c r="E251" s="2690"/>
      <c r="F251" s="2687"/>
      <c r="G251" s="3167"/>
      <c r="H251" s="3168"/>
      <c r="I251" s="3168"/>
      <c r="J251" s="3168"/>
      <c r="K251" s="3168"/>
      <c r="L251" s="3168"/>
      <c r="M251" s="3168"/>
      <c r="N251" s="3168"/>
      <c r="O251" s="3168"/>
      <c r="P251" s="3169"/>
    </row>
    <row r="252" spans="1:16" ht="16.5" customHeight="1">
      <c r="A252" s="2740"/>
      <c r="B252" s="2695" t="s">
        <v>3846</v>
      </c>
      <c r="C252" s="2696"/>
      <c r="D252" s="2724"/>
      <c r="E252" s="2712" t="s">
        <v>8474</v>
      </c>
      <c r="F252" s="2713"/>
      <c r="G252" s="3176" t="s">
        <v>4300</v>
      </c>
      <c r="H252" s="3177"/>
      <c r="I252" s="3177"/>
      <c r="J252" s="3177"/>
      <c r="K252" s="3177"/>
      <c r="L252" s="3177"/>
      <c r="M252" s="3177"/>
      <c r="N252" s="3177"/>
      <c r="O252" s="3177"/>
      <c r="P252" s="3178"/>
    </row>
    <row r="253" spans="1:16" ht="16.5" customHeight="1">
      <c r="A253" s="2740"/>
      <c r="B253" s="2735"/>
      <c r="C253" s="2731"/>
      <c r="D253" s="2726"/>
      <c r="E253" s="2729"/>
      <c r="F253" s="2716"/>
      <c r="G253" s="3182"/>
      <c r="H253" s="3183"/>
      <c r="I253" s="3183"/>
      <c r="J253" s="3183"/>
      <c r="K253" s="3183"/>
      <c r="L253" s="3183"/>
      <c r="M253" s="3183"/>
      <c r="N253" s="3183"/>
      <c r="O253" s="3183"/>
      <c r="P253" s="3184"/>
    </row>
    <row r="254" spans="1:16" ht="16.5" customHeight="1">
      <c r="A254" s="2740"/>
      <c r="B254" s="2735"/>
      <c r="C254" s="2731"/>
      <c r="D254" s="2726"/>
      <c r="E254" s="2703" t="s">
        <v>3845</v>
      </c>
      <c r="F254" s="2704"/>
      <c r="G254" s="3155" t="s">
        <v>4301</v>
      </c>
      <c r="H254" s="3156"/>
      <c r="I254" s="3156"/>
      <c r="J254" s="3156"/>
      <c r="K254" s="3156"/>
      <c r="L254" s="3156"/>
      <c r="M254" s="3156"/>
      <c r="N254" s="3156"/>
      <c r="O254" s="3156"/>
      <c r="P254" s="3157"/>
    </row>
    <row r="255" spans="1:16" ht="16.5" customHeight="1">
      <c r="A255" s="2740"/>
      <c r="B255" s="2735"/>
      <c r="C255" s="2731"/>
      <c r="D255" s="2726"/>
      <c r="E255" s="2703" t="s">
        <v>3844</v>
      </c>
      <c r="F255" s="2704"/>
      <c r="G255" s="3155" t="s">
        <v>4302</v>
      </c>
      <c r="H255" s="3156"/>
      <c r="I255" s="3156"/>
      <c r="J255" s="3156"/>
      <c r="K255" s="3156"/>
      <c r="L255" s="3156"/>
      <c r="M255" s="3156"/>
      <c r="N255" s="3156"/>
      <c r="O255" s="3156"/>
      <c r="P255" s="3157"/>
    </row>
    <row r="256" spans="1:16" ht="16.5" customHeight="1">
      <c r="A256" s="2740"/>
      <c r="B256" s="2736"/>
      <c r="C256" s="2737"/>
      <c r="D256" s="2728"/>
      <c r="E256" s="2703" t="s">
        <v>3843</v>
      </c>
      <c r="F256" s="2704"/>
      <c r="G256" s="3155" t="s">
        <v>4303</v>
      </c>
      <c r="H256" s="3156"/>
      <c r="I256" s="3156"/>
      <c r="J256" s="3156"/>
      <c r="K256" s="3156"/>
      <c r="L256" s="3156"/>
      <c r="M256" s="3156"/>
      <c r="N256" s="3156"/>
      <c r="O256" s="3156"/>
      <c r="P256" s="3157"/>
    </row>
    <row r="257" spans="1:16" ht="16.5" customHeight="1">
      <c r="A257" s="2740"/>
      <c r="B257" s="2695" t="s">
        <v>138</v>
      </c>
      <c r="C257" s="2696"/>
      <c r="D257" s="2724"/>
      <c r="E257" s="2698" t="s">
        <v>3842</v>
      </c>
      <c r="F257" s="2699"/>
      <c r="G257" s="3161" t="s">
        <v>8475</v>
      </c>
      <c r="H257" s="3162"/>
      <c r="I257" s="3162"/>
      <c r="J257" s="3162"/>
      <c r="K257" s="3162"/>
      <c r="L257" s="3162"/>
      <c r="M257" s="3162"/>
      <c r="N257" s="3162"/>
      <c r="O257" s="3162"/>
      <c r="P257" s="3163"/>
    </row>
    <row r="258" spans="1:16" ht="16.5" customHeight="1">
      <c r="A258" s="2740"/>
      <c r="B258" s="2725"/>
      <c r="C258" s="2743" t="s">
        <v>229</v>
      </c>
      <c r="D258" s="2726"/>
      <c r="E258" s="2712"/>
      <c r="F258" s="2713"/>
      <c r="G258" s="3164"/>
      <c r="H258" s="3165"/>
      <c r="I258" s="3165"/>
      <c r="J258" s="3165"/>
      <c r="K258" s="3165"/>
      <c r="L258" s="3165"/>
      <c r="M258" s="3165"/>
      <c r="N258" s="3165"/>
      <c r="O258" s="3165"/>
      <c r="P258" s="3166"/>
    </row>
    <row r="259" spans="1:16" ht="16.5" customHeight="1">
      <c r="A259" s="2740"/>
      <c r="B259" s="2735"/>
      <c r="C259" s="2731"/>
      <c r="D259" s="2726"/>
      <c r="E259" s="2739"/>
      <c r="F259" s="2713"/>
      <c r="G259" s="3164"/>
      <c r="H259" s="3165"/>
      <c r="I259" s="3165"/>
      <c r="J259" s="3165"/>
      <c r="K259" s="3165"/>
      <c r="L259" s="3165"/>
      <c r="M259" s="3165"/>
      <c r="N259" s="3165"/>
      <c r="O259" s="3165"/>
      <c r="P259" s="3166"/>
    </row>
    <row r="260" spans="1:16" ht="16.5" customHeight="1">
      <c r="A260" s="2740"/>
      <c r="B260" s="2735"/>
      <c r="C260" s="2731"/>
      <c r="D260" s="2726"/>
      <c r="E260" s="2729"/>
      <c r="F260" s="2716"/>
      <c r="G260" s="3167"/>
      <c r="H260" s="3168"/>
      <c r="I260" s="3168"/>
      <c r="J260" s="3168"/>
      <c r="K260" s="3168"/>
      <c r="L260" s="3168"/>
      <c r="M260" s="3168"/>
      <c r="N260" s="3168"/>
      <c r="O260" s="3168"/>
      <c r="P260" s="3169"/>
    </row>
    <row r="261" spans="1:16" ht="16.5" customHeight="1">
      <c r="A261" s="2740"/>
      <c r="B261" s="2735"/>
      <c r="C261" s="2731"/>
      <c r="D261" s="2726"/>
      <c r="E261" s="2686" t="s">
        <v>8476</v>
      </c>
      <c r="F261" s="2687"/>
      <c r="G261" s="3152" t="s">
        <v>8477</v>
      </c>
      <c r="H261" s="3153"/>
      <c r="I261" s="3153"/>
      <c r="J261" s="3153"/>
      <c r="K261" s="3153"/>
      <c r="L261" s="3153"/>
      <c r="M261" s="3153"/>
      <c r="N261" s="3153"/>
      <c r="O261" s="3153"/>
      <c r="P261" s="3154"/>
    </row>
    <row r="262" spans="1:16" ht="16.5" customHeight="1">
      <c r="A262" s="2740"/>
      <c r="B262" s="2735"/>
      <c r="C262" s="2731"/>
      <c r="D262" s="2726"/>
      <c r="E262" s="2703" t="s">
        <v>3841</v>
      </c>
      <c r="F262" s="2704"/>
      <c r="G262" s="3155" t="s">
        <v>3840</v>
      </c>
      <c r="H262" s="3156"/>
      <c r="I262" s="3156"/>
      <c r="J262" s="3156"/>
      <c r="K262" s="3156"/>
      <c r="L262" s="3156"/>
      <c r="M262" s="3156"/>
      <c r="N262" s="3156"/>
      <c r="O262" s="3156"/>
      <c r="P262" s="3157"/>
    </row>
    <row r="263" spans="1:16" ht="16.5" customHeight="1">
      <c r="A263" s="2740"/>
      <c r="B263" s="2735"/>
      <c r="C263" s="2731"/>
      <c r="D263" s="2726"/>
      <c r="E263" s="2703" t="s">
        <v>3839</v>
      </c>
      <c r="F263" s="2704"/>
      <c r="G263" s="3155" t="s">
        <v>3838</v>
      </c>
      <c r="H263" s="3156"/>
      <c r="I263" s="3156"/>
      <c r="J263" s="3156"/>
      <c r="K263" s="3156"/>
      <c r="L263" s="3156"/>
      <c r="M263" s="3156"/>
      <c r="N263" s="3156"/>
      <c r="O263" s="3156"/>
      <c r="P263" s="3157"/>
    </row>
    <row r="264" spans="1:16" ht="16.5" customHeight="1">
      <c r="A264" s="2740"/>
      <c r="B264" s="2736"/>
      <c r="C264" s="2737"/>
      <c r="D264" s="2728"/>
      <c r="E264" s="2703" t="s">
        <v>3837</v>
      </c>
      <c r="F264" s="2704"/>
      <c r="G264" s="3155" t="s">
        <v>4304</v>
      </c>
      <c r="H264" s="3156"/>
      <c r="I264" s="3156"/>
      <c r="J264" s="3156"/>
      <c r="K264" s="3156"/>
      <c r="L264" s="3156"/>
      <c r="M264" s="3156"/>
      <c r="N264" s="3156"/>
      <c r="O264" s="3156"/>
      <c r="P264" s="3157"/>
    </row>
    <row r="265" spans="1:16" ht="16.5" customHeight="1">
      <c r="A265" s="2740"/>
      <c r="B265" s="2695" t="s">
        <v>3836</v>
      </c>
      <c r="C265" s="2696"/>
      <c r="D265" s="2724"/>
      <c r="E265" s="2698" t="s">
        <v>3835</v>
      </c>
      <c r="F265" s="2699"/>
      <c r="G265" s="3176" t="s">
        <v>4305</v>
      </c>
      <c r="H265" s="3177"/>
      <c r="I265" s="3177"/>
      <c r="J265" s="3177"/>
      <c r="K265" s="3177"/>
      <c r="L265" s="3177"/>
      <c r="M265" s="3177"/>
      <c r="N265" s="3177"/>
      <c r="O265" s="3177"/>
      <c r="P265" s="3178"/>
    </row>
    <row r="266" spans="1:16" ht="16.5" customHeight="1">
      <c r="A266" s="2740"/>
      <c r="B266" s="2725"/>
      <c r="C266" s="2743"/>
      <c r="D266" s="2726"/>
      <c r="E266" s="2712"/>
      <c r="F266" s="2713"/>
      <c r="G266" s="3179"/>
      <c r="H266" s="3180"/>
      <c r="I266" s="3180"/>
      <c r="J266" s="3180"/>
      <c r="K266" s="3180"/>
      <c r="L266" s="3180"/>
      <c r="M266" s="3180"/>
      <c r="N266" s="3180"/>
      <c r="O266" s="3180"/>
      <c r="P266" s="3181"/>
    </row>
    <row r="267" spans="1:16" ht="16.5" customHeight="1">
      <c r="A267" s="2740"/>
      <c r="B267" s="2725"/>
      <c r="C267" s="2800"/>
      <c r="D267" s="2726"/>
      <c r="E267" s="2712"/>
      <c r="F267" s="2713"/>
      <c r="G267" s="3179"/>
      <c r="H267" s="3180"/>
      <c r="I267" s="3180"/>
      <c r="J267" s="3180"/>
      <c r="K267" s="3180"/>
      <c r="L267" s="3180"/>
      <c r="M267" s="3180"/>
      <c r="N267" s="3180"/>
      <c r="O267" s="3180"/>
      <c r="P267" s="3181"/>
    </row>
    <row r="268" spans="1:16" ht="16.5" customHeight="1">
      <c r="A268" s="2740"/>
      <c r="B268" s="2725"/>
      <c r="C268" s="2800"/>
      <c r="D268" s="2726"/>
      <c r="E268" s="2712"/>
      <c r="F268" s="2713"/>
      <c r="G268" s="3179"/>
      <c r="H268" s="3180"/>
      <c r="I268" s="3180"/>
      <c r="J268" s="3180"/>
      <c r="K268" s="3180"/>
      <c r="L268" s="3180"/>
      <c r="M268" s="3180"/>
      <c r="N268" s="3180"/>
      <c r="O268" s="3180"/>
      <c r="P268" s="3181"/>
    </row>
    <row r="269" spans="1:16" ht="16.5" customHeight="1">
      <c r="A269" s="2740"/>
      <c r="B269" s="2725"/>
      <c r="C269" s="2800"/>
      <c r="D269" s="2726"/>
      <c r="E269" s="2712"/>
      <c r="F269" s="2713"/>
      <c r="G269" s="3179"/>
      <c r="H269" s="3180"/>
      <c r="I269" s="3180"/>
      <c r="J269" s="3180"/>
      <c r="K269" s="3180"/>
      <c r="L269" s="3180"/>
      <c r="M269" s="3180"/>
      <c r="N269" s="3180"/>
      <c r="O269" s="3180"/>
      <c r="P269" s="3181"/>
    </row>
    <row r="270" spans="1:16" ht="16.5" customHeight="1">
      <c r="A270" s="2740"/>
      <c r="B270" s="2725"/>
      <c r="C270" s="2722"/>
      <c r="D270" s="2726"/>
      <c r="E270" s="2712"/>
      <c r="F270" s="2713"/>
      <c r="G270" s="3179"/>
      <c r="H270" s="3180"/>
      <c r="I270" s="3180"/>
      <c r="J270" s="3180"/>
      <c r="K270" s="3180"/>
      <c r="L270" s="3180"/>
      <c r="M270" s="3180"/>
      <c r="N270" s="3180"/>
      <c r="O270" s="3180"/>
      <c r="P270" s="3181"/>
    </row>
    <row r="271" spans="1:16" ht="16.5" customHeight="1">
      <c r="A271" s="2740"/>
      <c r="B271" s="2711"/>
      <c r="C271" s="2722"/>
      <c r="D271" s="2726"/>
      <c r="E271" s="2739"/>
      <c r="F271" s="2713"/>
      <c r="G271" s="3182"/>
      <c r="H271" s="3183"/>
      <c r="I271" s="3183"/>
      <c r="J271" s="3183"/>
      <c r="K271" s="3183"/>
      <c r="L271" s="3183"/>
      <c r="M271" s="3183"/>
      <c r="N271" s="3183"/>
      <c r="O271" s="3183"/>
      <c r="P271" s="3184"/>
    </row>
    <row r="272" spans="1:16" ht="16.5" customHeight="1">
      <c r="A272" s="2740"/>
      <c r="B272" s="2752"/>
      <c r="C272" s="2731"/>
      <c r="D272" s="2726"/>
      <c r="E272" s="2703" t="s">
        <v>3834</v>
      </c>
      <c r="F272" s="2704"/>
      <c r="G272" s="3155" t="s">
        <v>4306</v>
      </c>
      <c r="H272" s="3156"/>
      <c r="I272" s="3156"/>
      <c r="J272" s="3156"/>
      <c r="K272" s="3156"/>
      <c r="L272" s="3156"/>
      <c r="M272" s="3156"/>
      <c r="N272" s="3156"/>
      <c r="O272" s="3156"/>
      <c r="P272" s="3157"/>
    </row>
    <row r="273" spans="1:16" ht="16.5" customHeight="1">
      <c r="A273" s="2740"/>
      <c r="B273" s="2752"/>
      <c r="C273" s="2731"/>
      <c r="D273" s="2726"/>
      <c r="E273" s="2703" t="s">
        <v>4307</v>
      </c>
      <c r="F273" s="2704"/>
      <c r="G273" s="3155" t="s">
        <v>4308</v>
      </c>
      <c r="H273" s="3156"/>
      <c r="I273" s="3156"/>
      <c r="J273" s="3156"/>
      <c r="K273" s="3156"/>
      <c r="L273" s="3156"/>
      <c r="M273" s="3156"/>
      <c r="N273" s="3156"/>
      <c r="O273" s="3156"/>
      <c r="P273" s="3157"/>
    </row>
    <row r="274" spans="1:16" ht="16.5" customHeight="1">
      <c r="A274" s="2740"/>
      <c r="B274" s="2741"/>
      <c r="C274" s="2737"/>
      <c r="D274" s="2728"/>
      <c r="E274" s="2703" t="s">
        <v>4309</v>
      </c>
      <c r="F274" s="2704"/>
      <c r="G274" s="3155" t="s">
        <v>4310</v>
      </c>
      <c r="H274" s="3156"/>
      <c r="I274" s="3156"/>
      <c r="J274" s="3156"/>
      <c r="K274" s="3156"/>
      <c r="L274" s="3156"/>
      <c r="M274" s="3156"/>
      <c r="N274" s="3156"/>
      <c r="O274" s="3156"/>
      <c r="P274" s="3157"/>
    </row>
    <row r="275" spans="1:16" ht="16.5" customHeight="1">
      <c r="A275" s="2740"/>
      <c r="B275" s="2695" t="s">
        <v>134</v>
      </c>
      <c r="C275" s="2696"/>
      <c r="D275" s="2697"/>
      <c r="E275" s="2698" t="s">
        <v>3833</v>
      </c>
      <c r="F275" s="2699"/>
      <c r="G275" s="3176" t="s">
        <v>4311</v>
      </c>
      <c r="H275" s="3177"/>
      <c r="I275" s="3177"/>
      <c r="J275" s="3177"/>
      <c r="K275" s="3177"/>
      <c r="L275" s="3177"/>
      <c r="M275" s="3177"/>
      <c r="N275" s="3177"/>
      <c r="O275" s="3177"/>
      <c r="P275" s="3178"/>
    </row>
    <row r="276" spans="1:16" ht="16.5" customHeight="1">
      <c r="A276" s="2740"/>
      <c r="B276" s="2725"/>
      <c r="C276" s="2717"/>
      <c r="D276" s="2718"/>
      <c r="E276" s="2715"/>
      <c r="F276" s="2716"/>
      <c r="G276" s="3182"/>
      <c r="H276" s="3183"/>
      <c r="I276" s="3183"/>
      <c r="J276" s="3183"/>
      <c r="K276" s="3183"/>
      <c r="L276" s="3183"/>
      <c r="M276" s="3183"/>
      <c r="N276" s="3183"/>
      <c r="O276" s="3183"/>
      <c r="P276" s="3184"/>
    </row>
    <row r="277" spans="1:16" ht="16.5" customHeight="1">
      <c r="A277" s="2740"/>
      <c r="B277" s="2735"/>
      <c r="C277" s="2731"/>
      <c r="D277" s="2726"/>
      <c r="E277" s="3240" t="s">
        <v>8478</v>
      </c>
      <c r="F277" s="3241"/>
      <c r="G277" s="3176" t="s">
        <v>4312</v>
      </c>
      <c r="H277" s="3177"/>
      <c r="I277" s="3177"/>
      <c r="J277" s="3177"/>
      <c r="K277" s="3177"/>
      <c r="L277" s="3177"/>
      <c r="M277" s="3177"/>
      <c r="N277" s="3177"/>
      <c r="O277" s="3177"/>
      <c r="P277" s="3178"/>
    </row>
    <row r="278" spans="1:16" ht="16.5" customHeight="1">
      <c r="A278" s="2740"/>
      <c r="B278" s="2736"/>
      <c r="C278" s="2737"/>
      <c r="D278" s="2728"/>
      <c r="E278" s="3242"/>
      <c r="F278" s="3243"/>
      <c r="G278" s="3182"/>
      <c r="H278" s="3183"/>
      <c r="I278" s="3183"/>
      <c r="J278" s="3183"/>
      <c r="K278" s="3183"/>
      <c r="L278" s="3183"/>
      <c r="M278" s="3183"/>
      <c r="N278" s="3183"/>
      <c r="O278" s="3183"/>
      <c r="P278" s="3184"/>
    </row>
    <row r="279" spans="1:16" ht="16.5" customHeight="1">
      <c r="A279" s="2740"/>
      <c r="B279" s="2695" t="s">
        <v>505</v>
      </c>
      <c r="C279" s="2696"/>
      <c r="D279" s="2697"/>
      <c r="E279" s="2698" t="s">
        <v>3833</v>
      </c>
      <c r="F279" s="2699"/>
      <c r="G279" s="3176" t="s">
        <v>4313</v>
      </c>
      <c r="H279" s="3177"/>
      <c r="I279" s="3177"/>
      <c r="J279" s="3177"/>
      <c r="K279" s="3177"/>
      <c r="L279" s="3177"/>
      <c r="M279" s="3177"/>
      <c r="N279" s="3177"/>
      <c r="O279" s="3177"/>
      <c r="P279" s="3178"/>
    </row>
    <row r="280" spans="1:16" ht="16.5" customHeight="1">
      <c r="A280" s="2740"/>
      <c r="B280" s="2714"/>
      <c r="C280" s="2717"/>
      <c r="D280" s="2718"/>
      <c r="E280" s="2715"/>
      <c r="F280" s="2716"/>
      <c r="G280" s="3182"/>
      <c r="H280" s="3183"/>
      <c r="I280" s="3183"/>
      <c r="J280" s="3183"/>
      <c r="K280" s="3183"/>
      <c r="L280" s="3183"/>
      <c r="M280" s="3183"/>
      <c r="N280" s="3183"/>
      <c r="O280" s="3183"/>
      <c r="P280" s="3184"/>
    </row>
    <row r="281" spans="1:16" ht="16.5" customHeight="1">
      <c r="A281" s="2723"/>
      <c r="B281" s="2752"/>
      <c r="C281" s="2731"/>
      <c r="D281" s="2726"/>
      <c r="E281" s="3240" t="s">
        <v>8479</v>
      </c>
      <c r="F281" s="2699"/>
      <c r="G281" s="3176" t="s">
        <v>4312</v>
      </c>
      <c r="H281" s="3177"/>
      <c r="I281" s="3177"/>
      <c r="J281" s="3177"/>
      <c r="K281" s="3177"/>
      <c r="L281" s="3177"/>
      <c r="M281" s="3177"/>
      <c r="N281" s="3177"/>
      <c r="O281" s="3177"/>
      <c r="P281" s="3178"/>
    </row>
    <row r="282" spans="1:16" ht="16.5" customHeight="1">
      <c r="A282" s="2723"/>
      <c r="B282" s="2741"/>
      <c r="C282" s="2737"/>
      <c r="D282" s="2728"/>
      <c r="E282" s="3242"/>
      <c r="F282" s="2716"/>
      <c r="G282" s="3182"/>
      <c r="H282" s="3183"/>
      <c r="I282" s="3183"/>
      <c r="J282" s="3183"/>
      <c r="K282" s="3183"/>
      <c r="L282" s="3183"/>
      <c r="M282" s="3183"/>
      <c r="N282" s="3183"/>
      <c r="O282" s="3183"/>
      <c r="P282" s="3184"/>
    </row>
    <row r="283" spans="1:16" ht="16.5" customHeight="1">
      <c r="A283" s="2740"/>
      <c r="B283" s="2740"/>
      <c r="C283" s="2740"/>
      <c r="D283" s="2740"/>
      <c r="E283" s="2766"/>
      <c r="F283" s="2766"/>
      <c r="G283" s="2767"/>
      <c r="H283" s="2767"/>
      <c r="I283" s="2767"/>
      <c r="J283" s="2767"/>
      <c r="K283" s="2767"/>
      <c r="L283" s="2767"/>
      <c r="M283" s="2767"/>
      <c r="N283" s="2767"/>
      <c r="O283" s="2767"/>
      <c r="P283" s="2681"/>
    </row>
    <row r="284" spans="1:16" ht="16.5" customHeight="1">
      <c r="A284" s="2740"/>
      <c r="B284" s="2740"/>
      <c r="C284" s="2740"/>
      <c r="D284" s="2740"/>
      <c r="E284" s="2766"/>
      <c r="F284" s="2766"/>
      <c r="G284" s="2767"/>
      <c r="H284" s="2767"/>
      <c r="I284" s="2767"/>
      <c r="J284" s="2767"/>
      <c r="K284" s="2767"/>
      <c r="L284" s="2767"/>
      <c r="M284" s="2767"/>
      <c r="N284" s="2767"/>
      <c r="O284" s="2767"/>
      <c r="P284" s="2681"/>
    </row>
    <row r="285" spans="1:16" ht="16.5" customHeight="1">
      <c r="A285" s="2708" t="s">
        <v>8480</v>
      </c>
      <c r="B285" s="2708"/>
      <c r="C285" s="2709"/>
      <c r="D285" s="2723"/>
      <c r="E285" s="2705"/>
      <c r="F285" s="2706"/>
      <c r="G285" s="2710"/>
      <c r="H285" s="2710"/>
      <c r="I285" s="2710"/>
      <c r="J285" s="2710"/>
      <c r="K285" s="2710"/>
      <c r="L285" s="2710"/>
      <c r="M285" s="2710"/>
      <c r="N285" s="2710"/>
      <c r="O285" s="2710"/>
      <c r="P285" s="2681"/>
    </row>
    <row r="286" spans="1:16" ht="16.5" customHeight="1">
      <c r="A286" s="2708" t="s">
        <v>4314</v>
      </c>
      <c r="B286" s="2708"/>
      <c r="C286" s="2709"/>
      <c r="D286" s="2723"/>
      <c r="E286" s="2705" t="s">
        <v>3832</v>
      </c>
      <c r="F286" s="2706"/>
      <c r="G286" s="2710"/>
      <c r="H286" s="2710"/>
      <c r="I286" s="2710"/>
      <c r="J286" s="2710"/>
      <c r="K286" s="2710"/>
      <c r="L286" s="2710"/>
      <c r="M286" s="2710"/>
      <c r="N286" s="2710"/>
      <c r="O286" s="2710"/>
      <c r="P286" s="2681"/>
    </row>
    <row r="287" spans="1:16" ht="16.5" customHeight="1">
      <c r="A287" s="2694"/>
      <c r="B287" s="2771" t="s">
        <v>8481</v>
      </c>
      <c r="C287" s="1387"/>
      <c r="D287" s="2781"/>
      <c r="E287" s="2698" t="s">
        <v>3831</v>
      </c>
      <c r="F287" s="2699"/>
      <c r="G287" s="3176" t="s">
        <v>8482</v>
      </c>
      <c r="H287" s="3177"/>
      <c r="I287" s="3177"/>
      <c r="J287" s="3177"/>
      <c r="K287" s="3177"/>
      <c r="L287" s="3177"/>
      <c r="M287" s="3177"/>
      <c r="N287" s="3177"/>
      <c r="O287" s="3177"/>
      <c r="P287" s="3178"/>
    </row>
    <row r="288" spans="1:16" ht="16.5" customHeight="1">
      <c r="A288" s="2694"/>
      <c r="B288" s="946"/>
      <c r="C288" s="3238" t="s">
        <v>8483</v>
      </c>
      <c r="D288" s="3239"/>
      <c r="E288" s="2712"/>
      <c r="F288" s="2713"/>
      <c r="G288" s="3179"/>
      <c r="H288" s="3180"/>
      <c r="I288" s="3180"/>
      <c r="J288" s="3180"/>
      <c r="K288" s="3180"/>
      <c r="L288" s="3180"/>
      <c r="M288" s="3180"/>
      <c r="N288" s="3180"/>
      <c r="O288" s="3180"/>
      <c r="P288" s="3181"/>
    </row>
    <row r="289" spans="1:16" ht="16.5" customHeight="1">
      <c r="A289" s="2694"/>
      <c r="B289" s="2714"/>
      <c r="C289" s="2803"/>
      <c r="D289" s="2804"/>
      <c r="E289" s="2712"/>
      <c r="F289" s="2713"/>
      <c r="G289" s="3179"/>
      <c r="H289" s="3180"/>
      <c r="I289" s="3180"/>
      <c r="J289" s="3180"/>
      <c r="K289" s="3180"/>
      <c r="L289" s="3180"/>
      <c r="M289" s="3180"/>
      <c r="N289" s="3180"/>
      <c r="O289" s="3180"/>
      <c r="P289" s="3181"/>
    </row>
    <row r="290" spans="1:16" ht="16.5" customHeight="1">
      <c r="A290" s="2694"/>
      <c r="B290" s="2714"/>
      <c r="C290" s="2717"/>
      <c r="D290" s="2718"/>
      <c r="E290" s="2715"/>
      <c r="F290" s="2716"/>
      <c r="G290" s="3182"/>
      <c r="H290" s="3183"/>
      <c r="I290" s="3183"/>
      <c r="J290" s="3183"/>
      <c r="K290" s="3183"/>
      <c r="L290" s="3183"/>
      <c r="M290" s="3183"/>
      <c r="N290" s="3183"/>
      <c r="O290" s="3183"/>
      <c r="P290" s="3184"/>
    </row>
    <row r="291" spans="1:16" ht="16.5" customHeight="1">
      <c r="A291" s="2694"/>
      <c r="B291" s="2714"/>
      <c r="C291" s="2717"/>
      <c r="D291" s="2718"/>
      <c r="E291" s="2684" t="s">
        <v>8484</v>
      </c>
      <c r="F291" s="2685"/>
      <c r="G291" s="3161" t="s">
        <v>8485</v>
      </c>
      <c r="H291" s="3162"/>
      <c r="I291" s="3162"/>
      <c r="J291" s="3162"/>
      <c r="K291" s="3162"/>
      <c r="L291" s="3162"/>
      <c r="M291" s="3162"/>
      <c r="N291" s="3162"/>
      <c r="O291" s="3162"/>
      <c r="P291" s="3163"/>
    </row>
    <row r="292" spans="1:16" ht="16.5" customHeight="1">
      <c r="A292" s="2694"/>
      <c r="B292" s="2714"/>
      <c r="C292" s="2717"/>
      <c r="D292" s="2718"/>
      <c r="E292" s="2690"/>
      <c r="F292" s="2687"/>
      <c r="G292" s="3167"/>
      <c r="H292" s="3168"/>
      <c r="I292" s="3168"/>
      <c r="J292" s="3168"/>
      <c r="K292" s="3168"/>
      <c r="L292" s="3168"/>
      <c r="M292" s="3168"/>
      <c r="N292" s="3168"/>
      <c r="O292" s="3168"/>
      <c r="P292" s="3169"/>
    </row>
    <row r="293" spans="1:16" ht="16.5" customHeight="1">
      <c r="A293" s="2694"/>
      <c r="B293" s="2714"/>
      <c r="C293" s="2717"/>
      <c r="D293" s="2718"/>
      <c r="E293" s="2684" t="s">
        <v>8486</v>
      </c>
      <c r="F293" s="2685"/>
      <c r="G293" s="3152" t="s">
        <v>8487</v>
      </c>
      <c r="H293" s="3153"/>
      <c r="I293" s="3153"/>
      <c r="J293" s="3153"/>
      <c r="K293" s="3153"/>
      <c r="L293" s="3153"/>
      <c r="M293" s="3153"/>
      <c r="N293" s="3153"/>
      <c r="O293" s="3153"/>
      <c r="P293" s="3154"/>
    </row>
    <row r="294" spans="1:16" ht="16.5" customHeight="1">
      <c r="A294" s="2723"/>
      <c r="B294" s="2752"/>
      <c r="C294" s="2731"/>
      <c r="D294" s="2726"/>
      <c r="E294" s="2698" t="s">
        <v>3830</v>
      </c>
      <c r="F294" s="2699"/>
      <c r="G294" s="3176" t="s">
        <v>4315</v>
      </c>
      <c r="H294" s="3177"/>
      <c r="I294" s="3177"/>
      <c r="J294" s="3177"/>
      <c r="K294" s="3177"/>
      <c r="L294" s="3177"/>
      <c r="M294" s="3177"/>
      <c r="N294" s="3177"/>
      <c r="O294" s="3177"/>
      <c r="P294" s="3178"/>
    </row>
    <row r="295" spans="1:16" ht="16.5" customHeight="1">
      <c r="A295" s="2723"/>
      <c r="B295" s="2752"/>
      <c r="C295" s="2731"/>
      <c r="D295" s="2726"/>
      <c r="E295" s="2715"/>
      <c r="F295" s="2716"/>
      <c r="G295" s="3182"/>
      <c r="H295" s="3183"/>
      <c r="I295" s="3183"/>
      <c r="J295" s="3183"/>
      <c r="K295" s="3183"/>
      <c r="L295" s="3183"/>
      <c r="M295" s="3183"/>
      <c r="N295" s="3183"/>
      <c r="O295" s="3183"/>
      <c r="P295" s="3184"/>
    </row>
    <row r="296" spans="1:16" ht="16.5" customHeight="1">
      <c r="A296" s="2723"/>
      <c r="B296" s="2752"/>
      <c r="C296" s="2731"/>
      <c r="D296" s="2726"/>
      <c r="E296" s="2712" t="s">
        <v>131</v>
      </c>
      <c r="F296" s="2713"/>
      <c r="G296" s="3176" t="s">
        <v>4316</v>
      </c>
      <c r="H296" s="3177"/>
      <c r="I296" s="3177"/>
      <c r="J296" s="3177"/>
      <c r="K296" s="3177"/>
      <c r="L296" s="3177"/>
      <c r="M296" s="3177"/>
      <c r="N296" s="3177"/>
      <c r="O296" s="3177"/>
      <c r="P296" s="3178"/>
    </row>
    <row r="297" spans="1:16" ht="16.5" customHeight="1">
      <c r="A297" s="2723"/>
      <c r="B297" s="2752"/>
      <c r="C297" s="2731"/>
      <c r="D297" s="2726"/>
      <c r="E297" s="2712"/>
      <c r="F297" s="2713"/>
      <c r="G297" s="3179"/>
      <c r="H297" s="3180"/>
      <c r="I297" s="3180"/>
      <c r="J297" s="3180"/>
      <c r="K297" s="3180"/>
      <c r="L297" s="3180"/>
      <c r="M297" s="3180"/>
      <c r="N297" s="3180"/>
      <c r="O297" s="3180"/>
      <c r="P297" s="3181"/>
    </row>
    <row r="298" spans="1:16" ht="16.5" customHeight="1">
      <c r="A298" s="2723"/>
      <c r="B298" s="2752"/>
      <c r="C298" s="2731"/>
      <c r="D298" s="2726"/>
      <c r="E298" s="2712"/>
      <c r="F298" s="2713"/>
      <c r="G298" s="3182"/>
      <c r="H298" s="3183"/>
      <c r="I298" s="3183"/>
      <c r="J298" s="3183"/>
      <c r="K298" s="3183"/>
      <c r="L298" s="3183"/>
      <c r="M298" s="3183"/>
      <c r="N298" s="3183"/>
      <c r="O298" s="3183"/>
      <c r="P298" s="3184"/>
    </row>
    <row r="299" spans="1:16" ht="16.5" customHeight="1">
      <c r="A299" s="2740"/>
      <c r="B299" s="2782" t="s">
        <v>8488</v>
      </c>
      <c r="C299" s="1395"/>
      <c r="D299" s="2685"/>
      <c r="E299" s="2684" t="s">
        <v>8489</v>
      </c>
      <c r="F299" s="2685"/>
      <c r="G299" s="3152" t="s">
        <v>8490</v>
      </c>
      <c r="H299" s="3153"/>
      <c r="I299" s="3153"/>
      <c r="J299" s="3153"/>
      <c r="K299" s="3153"/>
      <c r="L299" s="3153"/>
      <c r="M299" s="3153"/>
      <c r="N299" s="3153"/>
      <c r="O299" s="3153"/>
      <c r="P299" s="3154"/>
    </row>
    <row r="300" spans="1:16" ht="16.5" customHeight="1">
      <c r="A300" s="2740"/>
      <c r="B300" s="2739"/>
      <c r="C300" s="2733"/>
      <c r="D300" s="2713"/>
      <c r="E300" s="2698" t="s">
        <v>3828</v>
      </c>
      <c r="F300" s="2699"/>
      <c r="G300" s="3155" t="s">
        <v>4318</v>
      </c>
      <c r="H300" s="3156"/>
      <c r="I300" s="3156"/>
      <c r="J300" s="3156"/>
      <c r="K300" s="3156"/>
      <c r="L300" s="3156"/>
      <c r="M300" s="3156"/>
      <c r="N300" s="3156"/>
      <c r="O300" s="3156"/>
      <c r="P300" s="3157"/>
    </row>
    <row r="301" spans="1:16" ht="16.5" customHeight="1">
      <c r="A301" s="2740"/>
      <c r="B301" s="2739"/>
      <c r="C301" s="2733"/>
      <c r="D301" s="2713"/>
      <c r="E301" s="2698" t="s">
        <v>3827</v>
      </c>
      <c r="F301" s="2699"/>
      <c r="G301" s="3176" t="s">
        <v>8491</v>
      </c>
      <c r="H301" s="3177"/>
      <c r="I301" s="3177"/>
      <c r="J301" s="3177"/>
      <c r="K301" s="3177"/>
      <c r="L301" s="3177"/>
      <c r="M301" s="3177"/>
      <c r="N301" s="3177"/>
      <c r="O301" s="3177"/>
      <c r="P301" s="3178"/>
    </row>
    <row r="302" spans="1:16" ht="16.5" customHeight="1">
      <c r="A302" s="2740"/>
      <c r="B302" s="2739"/>
      <c r="C302" s="2733"/>
      <c r="D302" s="2713"/>
      <c r="E302" s="2712"/>
      <c r="F302" s="2713"/>
      <c r="G302" s="3179"/>
      <c r="H302" s="3180"/>
      <c r="I302" s="3180"/>
      <c r="J302" s="3180"/>
      <c r="K302" s="3180"/>
      <c r="L302" s="3180"/>
      <c r="M302" s="3180"/>
      <c r="N302" s="3180"/>
      <c r="O302" s="3180"/>
      <c r="P302" s="3181"/>
    </row>
    <row r="303" spans="1:16" ht="16.5" customHeight="1">
      <c r="A303" s="2740"/>
      <c r="B303" s="2729"/>
      <c r="C303" s="2749"/>
      <c r="D303" s="2716"/>
      <c r="E303" s="2729"/>
      <c r="F303" s="2716"/>
      <c r="G303" s="3182"/>
      <c r="H303" s="3183"/>
      <c r="I303" s="3183"/>
      <c r="J303" s="3183"/>
      <c r="K303" s="3183"/>
      <c r="L303" s="3183"/>
      <c r="M303" s="3183"/>
      <c r="N303" s="3183"/>
      <c r="O303" s="3183"/>
      <c r="P303" s="3184"/>
    </row>
    <row r="304" spans="1:16" ht="16.5" customHeight="1">
      <c r="A304" s="2740"/>
      <c r="B304" s="2783" t="s">
        <v>8372</v>
      </c>
      <c r="C304" s="2533"/>
      <c r="D304" s="2534"/>
      <c r="E304" s="2684" t="s">
        <v>8492</v>
      </c>
      <c r="F304" s="2685"/>
      <c r="G304" s="3161" t="s">
        <v>8493</v>
      </c>
      <c r="H304" s="3162"/>
      <c r="I304" s="3162"/>
      <c r="J304" s="3162"/>
      <c r="K304" s="3162"/>
      <c r="L304" s="3162"/>
      <c r="M304" s="3162"/>
      <c r="N304" s="3162"/>
      <c r="O304" s="3162"/>
      <c r="P304" s="3163"/>
    </row>
    <row r="305" spans="1:16" ht="16.5" customHeight="1">
      <c r="A305" s="2740"/>
      <c r="B305" s="2783"/>
      <c r="C305" s="2533"/>
      <c r="D305" s="2534"/>
      <c r="E305" s="1379"/>
      <c r="F305" s="1380"/>
      <c r="G305" s="3164"/>
      <c r="H305" s="3165"/>
      <c r="I305" s="3165"/>
      <c r="J305" s="3165"/>
      <c r="K305" s="3165"/>
      <c r="L305" s="3165"/>
      <c r="M305" s="3165"/>
      <c r="N305" s="3165"/>
      <c r="O305" s="3165"/>
      <c r="P305" s="3166"/>
    </row>
    <row r="306" spans="1:16" ht="16.5" customHeight="1">
      <c r="A306" s="2740"/>
      <c r="B306" s="1396"/>
      <c r="C306" s="2533"/>
      <c r="D306" s="2534"/>
      <c r="E306" s="2690"/>
      <c r="F306" s="2687"/>
      <c r="G306" s="3167"/>
      <c r="H306" s="3168"/>
      <c r="I306" s="3168"/>
      <c r="J306" s="3168"/>
      <c r="K306" s="3168"/>
      <c r="L306" s="3168"/>
      <c r="M306" s="3168"/>
      <c r="N306" s="3168"/>
      <c r="O306" s="3168"/>
      <c r="P306" s="3169"/>
    </row>
    <row r="307" spans="1:16" ht="16.5" customHeight="1">
      <c r="A307" s="2740"/>
      <c r="B307" s="2784"/>
      <c r="C307" s="2793"/>
      <c r="D307" s="2805"/>
      <c r="E307" s="2684" t="s">
        <v>8494</v>
      </c>
      <c r="F307" s="2685"/>
      <c r="G307" s="3152" t="s">
        <v>8495</v>
      </c>
      <c r="H307" s="3153"/>
      <c r="I307" s="3153"/>
      <c r="J307" s="3153"/>
      <c r="K307" s="3153"/>
      <c r="L307" s="3153"/>
      <c r="M307" s="3153"/>
      <c r="N307" s="3153"/>
      <c r="O307" s="3153"/>
      <c r="P307" s="3154"/>
    </row>
    <row r="308" spans="1:16" ht="16.5" customHeight="1">
      <c r="A308" s="2740"/>
      <c r="B308" s="2784"/>
      <c r="C308" s="2793"/>
      <c r="D308" s="2805"/>
      <c r="E308" s="2698" t="s">
        <v>3829</v>
      </c>
      <c r="F308" s="2699"/>
      <c r="G308" s="3155" t="s">
        <v>4317</v>
      </c>
      <c r="H308" s="3156"/>
      <c r="I308" s="3156"/>
      <c r="J308" s="3156"/>
      <c r="K308" s="3156"/>
      <c r="L308" s="3156"/>
      <c r="M308" s="3156"/>
      <c r="N308" s="3156"/>
      <c r="O308" s="3156"/>
      <c r="P308" s="3157"/>
    </row>
    <row r="309" spans="1:16" ht="16.5" customHeight="1">
      <c r="A309" s="2740"/>
      <c r="B309" s="2784"/>
      <c r="C309" s="2793"/>
      <c r="D309" s="2805"/>
      <c r="E309" s="2684" t="s">
        <v>8496</v>
      </c>
      <c r="F309" s="2685"/>
      <c r="G309" s="3161" t="s">
        <v>8497</v>
      </c>
      <c r="H309" s="3162"/>
      <c r="I309" s="3162"/>
      <c r="J309" s="3162"/>
      <c r="K309" s="3162"/>
      <c r="L309" s="3162"/>
      <c r="M309" s="3162"/>
      <c r="N309" s="3162"/>
      <c r="O309" s="3162"/>
      <c r="P309" s="3163"/>
    </row>
    <row r="310" spans="1:16" ht="16.5" customHeight="1">
      <c r="A310" s="2740"/>
      <c r="B310" s="2784"/>
      <c r="C310" s="2793"/>
      <c r="D310" s="2805"/>
      <c r="E310" s="2690"/>
      <c r="F310" s="2687"/>
      <c r="G310" s="3167"/>
      <c r="H310" s="3168"/>
      <c r="I310" s="3168"/>
      <c r="J310" s="3168"/>
      <c r="K310" s="3168"/>
      <c r="L310" s="3168"/>
      <c r="M310" s="3168"/>
      <c r="N310" s="3168"/>
      <c r="O310" s="3168"/>
      <c r="P310" s="3169"/>
    </row>
    <row r="311" spans="1:16" ht="16.5" customHeight="1">
      <c r="A311" s="2740"/>
      <c r="B311" s="2772" t="s">
        <v>147</v>
      </c>
      <c r="C311" s="2785"/>
      <c r="D311" s="2699"/>
      <c r="E311" s="2703" t="s">
        <v>3826</v>
      </c>
      <c r="F311" s="2704"/>
      <c r="G311" s="3155" t="s">
        <v>4319</v>
      </c>
      <c r="H311" s="3156"/>
      <c r="I311" s="3156"/>
      <c r="J311" s="3156"/>
      <c r="K311" s="3156"/>
      <c r="L311" s="3156"/>
      <c r="M311" s="3156"/>
      <c r="N311" s="3156"/>
      <c r="O311" s="3156"/>
      <c r="P311" s="3157"/>
    </row>
    <row r="312" spans="1:16" ht="16.5" customHeight="1">
      <c r="A312" s="2740"/>
      <c r="B312" s="2784"/>
      <c r="C312" s="2786"/>
      <c r="D312" s="2713"/>
      <c r="E312" s="2698" t="s">
        <v>3825</v>
      </c>
      <c r="F312" s="2699"/>
      <c r="G312" s="3155" t="s">
        <v>4320</v>
      </c>
      <c r="H312" s="3156"/>
      <c r="I312" s="3156"/>
      <c r="J312" s="3156"/>
      <c r="K312" s="3156"/>
      <c r="L312" s="3156"/>
      <c r="M312" s="3156"/>
      <c r="N312" s="3156"/>
      <c r="O312" s="3156"/>
      <c r="P312" s="3157"/>
    </row>
    <row r="313" spans="1:16" ht="16.5" customHeight="1">
      <c r="A313" s="2740"/>
      <c r="B313" s="2729"/>
      <c r="C313" s="2749"/>
      <c r="D313" s="2716"/>
      <c r="E313" s="2703" t="s">
        <v>3824</v>
      </c>
      <c r="F313" s="2704"/>
      <c r="G313" s="3155" t="s">
        <v>4321</v>
      </c>
      <c r="H313" s="3156"/>
      <c r="I313" s="3156"/>
      <c r="J313" s="3156"/>
      <c r="K313" s="3156"/>
      <c r="L313" s="3156"/>
      <c r="M313" s="3156"/>
      <c r="N313" s="3156"/>
      <c r="O313" s="3156"/>
      <c r="P313" s="3157"/>
    </row>
    <row r="314" spans="1:16" ht="16.5" customHeight="1">
      <c r="A314" s="2740"/>
      <c r="B314" s="2772" t="s">
        <v>129</v>
      </c>
      <c r="C314" s="2785"/>
      <c r="D314" s="2745"/>
      <c r="E314" s="2684" t="s">
        <v>3831</v>
      </c>
      <c r="F314" s="2685"/>
      <c r="G314" s="3152" t="s">
        <v>8498</v>
      </c>
      <c r="H314" s="3153"/>
      <c r="I314" s="3153"/>
      <c r="J314" s="3153"/>
      <c r="K314" s="3153"/>
      <c r="L314" s="3153"/>
      <c r="M314" s="3153"/>
      <c r="N314" s="3153"/>
      <c r="O314" s="3153"/>
      <c r="P314" s="3154"/>
    </row>
    <row r="315" spans="1:16" ht="16.5" customHeight="1">
      <c r="A315" s="2740"/>
      <c r="B315" s="2787"/>
      <c r="C315" s="2786"/>
      <c r="D315" s="2733"/>
      <c r="E315" s="2684" t="s">
        <v>8499</v>
      </c>
      <c r="F315" s="2685"/>
      <c r="G315" s="3161" t="s">
        <v>8500</v>
      </c>
      <c r="H315" s="3162"/>
      <c r="I315" s="3162"/>
      <c r="J315" s="3162"/>
      <c r="K315" s="3162"/>
      <c r="L315" s="3162"/>
      <c r="M315" s="3162"/>
      <c r="N315" s="3162"/>
      <c r="O315" s="3162"/>
      <c r="P315" s="3163"/>
    </row>
    <row r="316" spans="1:16" ht="16.5" customHeight="1">
      <c r="A316" s="2740"/>
      <c r="B316" s="2787"/>
      <c r="C316" s="2786"/>
      <c r="D316" s="2733"/>
      <c r="E316" s="2684" t="s">
        <v>8501</v>
      </c>
      <c r="F316" s="2685"/>
      <c r="G316" s="3167"/>
      <c r="H316" s="3168"/>
      <c r="I316" s="3168"/>
      <c r="J316" s="3168"/>
      <c r="K316" s="3168"/>
      <c r="L316" s="3168"/>
      <c r="M316" s="3168"/>
      <c r="N316" s="3168"/>
      <c r="O316" s="3168"/>
      <c r="P316" s="3169"/>
    </row>
    <row r="317" spans="1:16" ht="16.5" customHeight="1">
      <c r="A317" s="2740"/>
      <c r="B317" s="2739"/>
      <c r="C317" s="3237"/>
      <c r="D317" s="3210"/>
      <c r="E317" s="2703" t="s">
        <v>3823</v>
      </c>
      <c r="F317" s="2704"/>
      <c r="G317" s="3155" t="s">
        <v>1484</v>
      </c>
      <c r="H317" s="3156"/>
      <c r="I317" s="3156"/>
      <c r="J317" s="3156"/>
      <c r="K317" s="3156"/>
      <c r="L317" s="3156"/>
      <c r="M317" s="3156"/>
      <c r="N317" s="3156"/>
      <c r="O317" s="3156"/>
      <c r="P317" s="3157"/>
    </row>
    <row r="318" spans="1:16" ht="16.5" customHeight="1">
      <c r="A318" s="2740"/>
      <c r="B318" s="2739"/>
      <c r="C318" s="2733"/>
      <c r="D318" s="2713"/>
      <c r="E318" s="2698" t="s">
        <v>3822</v>
      </c>
      <c r="F318" s="2699"/>
      <c r="G318" s="3155" t="s">
        <v>4322</v>
      </c>
      <c r="H318" s="3156"/>
      <c r="I318" s="3156"/>
      <c r="J318" s="3156"/>
      <c r="K318" s="3156"/>
      <c r="L318" s="3156"/>
      <c r="M318" s="3156"/>
      <c r="N318" s="3156"/>
      <c r="O318" s="3156"/>
      <c r="P318" s="3157"/>
    </row>
    <row r="319" spans="1:16" ht="16.5" customHeight="1">
      <c r="A319" s="2740"/>
      <c r="B319" s="2739"/>
      <c r="C319" s="2733"/>
      <c r="D319" s="2713"/>
      <c r="E319" s="2698" t="s">
        <v>337</v>
      </c>
      <c r="F319" s="2699"/>
      <c r="G319" s="3176" t="s">
        <v>4323</v>
      </c>
      <c r="H319" s="3177"/>
      <c r="I319" s="3177"/>
      <c r="J319" s="3177"/>
      <c r="K319" s="3177"/>
      <c r="L319" s="3177"/>
      <c r="M319" s="3177"/>
      <c r="N319" s="3177"/>
      <c r="O319" s="3177"/>
      <c r="P319" s="3178"/>
    </row>
    <row r="320" spans="1:16" ht="16.5" customHeight="1">
      <c r="A320" s="2723"/>
      <c r="B320" s="2739"/>
      <c r="C320" s="2733"/>
      <c r="D320" s="2713"/>
      <c r="E320" s="2729"/>
      <c r="F320" s="2716"/>
      <c r="G320" s="3182"/>
      <c r="H320" s="3183"/>
      <c r="I320" s="3183"/>
      <c r="J320" s="3183"/>
      <c r="K320" s="3183"/>
      <c r="L320" s="3183"/>
      <c r="M320" s="3183"/>
      <c r="N320" s="3183"/>
      <c r="O320" s="3183"/>
      <c r="P320" s="3184"/>
    </row>
    <row r="321" spans="1:16" ht="16.5" customHeight="1">
      <c r="A321" s="2723"/>
      <c r="B321" s="3196" t="s">
        <v>4324</v>
      </c>
      <c r="C321" s="3197"/>
      <c r="D321" s="3198"/>
      <c r="E321" s="3191" t="s">
        <v>3821</v>
      </c>
      <c r="F321" s="3192"/>
      <c r="G321" s="3155" t="s">
        <v>4325</v>
      </c>
      <c r="H321" s="3156"/>
      <c r="I321" s="3156"/>
      <c r="J321" s="3156"/>
      <c r="K321" s="3156"/>
      <c r="L321" s="3156"/>
      <c r="M321" s="3156"/>
      <c r="N321" s="3156"/>
      <c r="O321" s="3156"/>
      <c r="P321" s="3157"/>
    </row>
    <row r="322" spans="1:16" ht="16.5" customHeight="1">
      <c r="A322" s="2723"/>
      <c r="B322" s="2788"/>
      <c r="C322" s="2800" t="s">
        <v>4326</v>
      </c>
      <c r="D322" s="2789"/>
      <c r="E322" s="3191" t="s">
        <v>4327</v>
      </c>
      <c r="F322" s="3192"/>
      <c r="G322" s="3155" t="s">
        <v>4328</v>
      </c>
      <c r="H322" s="3156"/>
      <c r="I322" s="3156"/>
      <c r="J322" s="3156"/>
      <c r="K322" s="3156"/>
      <c r="L322" s="3156"/>
      <c r="M322" s="3156"/>
      <c r="N322" s="3156"/>
      <c r="O322" s="3156"/>
      <c r="P322" s="3157"/>
    </row>
    <row r="323" spans="1:16" ht="16.5" customHeight="1">
      <c r="A323" s="2723"/>
      <c r="B323" s="2790"/>
      <c r="C323" s="2806" t="s">
        <v>4329</v>
      </c>
      <c r="D323" s="2791"/>
      <c r="E323" s="3191" t="s">
        <v>4330</v>
      </c>
      <c r="F323" s="3192"/>
      <c r="G323" s="3155" t="s">
        <v>4331</v>
      </c>
      <c r="H323" s="3156"/>
      <c r="I323" s="3156"/>
      <c r="J323" s="3156"/>
      <c r="K323" s="3156"/>
      <c r="L323" s="3156"/>
      <c r="M323" s="3156"/>
      <c r="N323" s="3156"/>
      <c r="O323" s="3156"/>
      <c r="P323" s="3157"/>
    </row>
    <row r="324" spans="1:16" ht="16.5" customHeight="1">
      <c r="A324" s="2740"/>
      <c r="B324" s="2740"/>
      <c r="C324" s="2740"/>
      <c r="D324" s="2740"/>
      <c r="E324" s="2766"/>
      <c r="F324" s="2766"/>
      <c r="G324" s="2767"/>
      <c r="H324" s="2767"/>
      <c r="I324" s="2767"/>
      <c r="J324" s="2767"/>
      <c r="K324" s="2767"/>
      <c r="L324" s="2767"/>
      <c r="M324" s="2767"/>
      <c r="N324" s="2767"/>
      <c r="O324" s="2767"/>
      <c r="P324" s="2681"/>
    </row>
    <row r="325" spans="1:16" ht="16.5" customHeight="1">
      <c r="A325" s="2740"/>
      <c r="B325" s="2740"/>
      <c r="C325" s="2740"/>
      <c r="D325" s="2740"/>
      <c r="E325" s="2766"/>
      <c r="F325" s="2766"/>
      <c r="G325" s="2767"/>
      <c r="H325" s="2767"/>
      <c r="I325" s="2767"/>
      <c r="J325" s="2767"/>
      <c r="K325" s="2767"/>
      <c r="L325" s="2767"/>
      <c r="M325" s="2767"/>
      <c r="N325" s="2767"/>
      <c r="O325" s="2767"/>
      <c r="P325" s="2681"/>
    </row>
    <row r="326" spans="1:16" ht="16.5" customHeight="1">
      <c r="A326" s="2708" t="s">
        <v>3820</v>
      </c>
      <c r="B326" s="2694"/>
      <c r="C326" s="2761"/>
      <c r="D326" s="2694"/>
      <c r="E326" s="2705"/>
      <c r="F326" s="2706"/>
      <c r="G326" s="2710"/>
      <c r="H326" s="2710"/>
      <c r="I326" s="2710"/>
      <c r="J326" s="2710"/>
      <c r="K326" s="2710"/>
      <c r="L326" s="2710"/>
      <c r="M326" s="2710"/>
      <c r="N326" s="2710"/>
      <c r="O326" s="2710"/>
      <c r="P326" s="2681"/>
    </row>
    <row r="327" spans="1:16" ht="16.5" customHeight="1">
      <c r="A327" s="2708" t="s">
        <v>3819</v>
      </c>
      <c r="B327" s="2708"/>
      <c r="C327" s="2709"/>
      <c r="D327" s="2708"/>
      <c r="E327" s="2705"/>
      <c r="F327" s="2706"/>
      <c r="G327" s="2710"/>
      <c r="H327" s="2710"/>
      <c r="I327" s="2710"/>
      <c r="J327" s="2710"/>
      <c r="K327" s="2710"/>
      <c r="L327" s="2710"/>
      <c r="M327" s="2710"/>
      <c r="N327" s="2710"/>
      <c r="O327" s="2710"/>
      <c r="P327" s="2681"/>
    </row>
    <row r="328" spans="1:16" ht="16.5" customHeight="1">
      <c r="A328" s="2708" t="s">
        <v>3818</v>
      </c>
      <c r="B328" s="2708"/>
      <c r="C328" s="2709"/>
      <c r="D328" s="2708"/>
      <c r="E328" s="2705"/>
      <c r="F328" s="2706"/>
      <c r="G328" s="2710"/>
      <c r="H328" s="2710"/>
      <c r="I328" s="2710"/>
      <c r="J328" s="2710"/>
      <c r="K328" s="2710"/>
      <c r="L328" s="2710"/>
      <c r="M328" s="2710"/>
      <c r="N328" s="2710"/>
      <c r="O328" s="2710"/>
      <c r="P328" s="2681"/>
    </row>
    <row r="329" spans="1:16" ht="16.5" customHeight="1">
      <c r="A329" s="2694"/>
      <c r="B329" s="2695" t="s">
        <v>143</v>
      </c>
      <c r="C329" s="2696"/>
      <c r="D329" s="2697"/>
      <c r="E329" s="2698" t="s">
        <v>3817</v>
      </c>
      <c r="F329" s="2699"/>
      <c r="G329" s="3155" t="s">
        <v>4332</v>
      </c>
      <c r="H329" s="3156"/>
      <c r="I329" s="3156"/>
      <c r="J329" s="3156"/>
      <c r="K329" s="3156"/>
      <c r="L329" s="3156"/>
      <c r="M329" s="3156"/>
      <c r="N329" s="3156"/>
      <c r="O329" s="3156"/>
      <c r="P329" s="3157"/>
    </row>
    <row r="330" spans="1:16" ht="16.5" customHeight="1">
      <c r="A330" s="2694"/>
      <c r="B330" s="2714"/>
      <c r="C330" s="2800"/>
      <c r="D330" s="2718"/>
      <c r="E330" s="2698" t="s">
        <v>3816</v>
      </c>
      <c r="F330" s="2699"/>
      <c r="G330" s="3176" t="s">
        <v>4333</v>
      </c>
      <c r="H330" s="3177"/>
      <c r="I330" s="3177"/>
      <c r="J330" s="3177"/>
      <c r="K330" s="3177"/>
      <c r="L330" s="3177"/>
      <c r="M330" s="3177"/>
      <c r="N330" s="3177"/>
      <c r="O330" s="3177"/>
      <c r="P330" s="3178"/>
    </row>
    <row r="331" spans="1:16" ht="16.5" customHeight="1">
      <c r="A331" s="2694"/>
      <c r="B331" s="2714"/>
      <c r="C331" s="2800"/>
      <c r="D331" s="2718"/>
      <c r="E331" s="2715"/>
      <c r="F331" s="2716"/>
      <c r="G331" s="3182"/>
      <c r="H331" s="3183"/>
      <c r="I331" s="3183"/>
      <c r="J331" s="3183"/>
      <c r="K331" s="3183"/>
      <c r="L331" s="3183"/>
      <c r="M331" s="3183"/>
      <c r="N331" s="3183"/>
      <c r="O331" s="3183"/>
      <c r="P331" s="3184"/>
    </row>
    <row r="332" spans="1:16" ht="16.5" customHeight="1">
      <c r="A332" s="2694"/>
      <c r="B332" s="2792" t="s">
        <v>3815</v>
      </c>
      <c r="C332" s="2751"/>
      <c r="D332" s="2697"/>
      <c r="E332" s="2698" t="s">
        <v>3814</v>
      </c>
      <c r="F332" s="2699"/>
      <c r="G332" s="3155" t="s">
        <v>4334</v>
      </c>
      <c r="H332" s="3156"/>
      <c r="I332" s="3156"/>
      <c r="J332" s="3156"/>
      <c r="K332" s="3156"/>
      <c r="L332" s="3156"/>
      <c r="M332" s="3156"/>
      <c r="N332" s="3156"/>
      <c r="O332" s="3156"/>
      <c r="P332" s="3157"/>
    </row>
    <row r="333" spans="1:16" ht="16.5" customHeight="1">
      <c r="A333" s="2694"/>
      <c r="B333" s="2714"/>
      <c r="C333" s="775" t="s">
        <v>8502</v>
      </c>
      <c r="D333" s="2718"/>
      <c r="E333" s="2698" t="s">
        <v>4335</v>
      </c>
      <c r="F333" s="2699"/>
      <c r="G333" s="3155" t="s">
        <v>8503</v>
      </c>
      <c r="H333" s="3156"/>
      <c r="I333" s="3156"/>
      <c r="J333" s="3156"/>
      <c r="K333" s="3156"/>
      <c r="L333" s="3156"/>
      <c r="M333" s="3156"/>
      <c r="N333" s="3156"/>
      <c r="O333" s="3156"/>
      <c r="P333" s="3157"/>
    </row>
    <row r="334" spans="1:16" ht="16.5" customHeight="1">
      <c r="A334" s="2694"/>
      <c r="B334" s="2714"/>
      <c r="C334" s="2807" t="s">
        <v>3812</v>
      </c>
      <c r="D334" s="2718"/>
      <c r="E334" s="2698" t="s">
        <v>4336</v>
      </c>
      <c r="F334" s="2699"/>
      <c r="G334" s="3229" t="s">
        <v>3813</v>
      </c>
      <c r="H334" s="3230"/>
      <c r="I334" s="3230"/>
      <c r="J334" s="3230"/>
      <c r="K334" s="3230"/>
      <c r="L334" s="3230"/>
      <c r="M334" s="3230"/>
      <c r="N334" s="3230"/>
      <c r="O334" s="3230"/>
      <c r="P334" s="3231"/>
    </row>
    <row r="335" spans="1:16" ht="16.5" customHeight="1">
      <c r="A335" s="2694"/>
      <c r="B335" s="2714"/>
      <c r="C335" s="2717"/>
      <c r="D335" s="2718"/>
      <c r="E335" s="2712"/>
      <c r="F335" s="2713"/>
      <c r="G335" s="3244"/>
      <c r="H335" s="3245"/>
      <c r="I335" s="3245"/>
      <c r="J335" s="3245"/>
      <c r="K335" s="3245"/>
      <c r="L335" s="3245"/>
      <c r="M335" s="3245"/>
      <c r="N335" s="3245"/>
      <c r="O335" s="3245"/>
      <c r="P335" s="3246"/>
    </row>
    <row r="336" spans="1:16" ht="16.5" customHeight="1">
      <c r="A336" s="2694"/>
      <c r="B336" s="2714"/>
      <c r="C336" s="2717"/>
      <c r="D336" s="2718"/>
      <c r="E336" s="2712"/>
      <c r="F336" s="2713"/>
      <c r="G336" s="3232"/>
      <c r="H336" s="3233"/>
      <c r="I336" s="3233"/>
      <c r="J336" s="3233"/>
      <c r="K336" s="3233"/>
      <c r="L336" s="3233"/>
      <c r="M336" s="3233"/>
      <c r="N336" s="3233"/>
      <c r="O336" s="3233"/>
      <c r="P336" s="3234"/>
    </row>
    <row r="337" spans="1:16" ht="16.5" customHeight="1">
      <c r="A337" s="2694"/>
      <c r="B337" s="2695" t="s">
        <v>55</v>
      </c>
      <c r="C337" s="2696"/>
      <c r="D337" s="2697"/>
      <c r="E337" s="2703" t="s">
        <v>3811</v>
      </c>
      <c r="F337" s="2704"/>
      <c r="G337" s="3155" t="s">
        <v>4337</v>
      </c>
      <c r="H337" s="3156"/>
      <c r="I337" s="3156"/>
      <c r="J337" s="3156"/>
      <c r="K337" s="3156"/>
      <c r="L337" s="3156"/>
      <c r="M337" s="3156"/>
      <c r="N337" s="3156"/>
      <c r="O337" s="3156"/>
      <c r="P337" s="3157"/>
    </row>
    <row r="338" spans="1:16" ht="16.5" customHeight="1">
      <c r="A338" s="2694"/>
      <c r="B338" s="2714"/>
      <c r="C338" s="2800" t="s">
        <v>207</v>
      </c>
      <c r="D338" s="2718"/>
      <c r="E338" s="2698" t="s">
        <v>3810</v>
      </c>
      <c r="F338" s="2699"/>
      <c r="G338" s="3176" t="s">
        <v>4338</v>
      </c>
      <c r="H338" s="3177"/>
      <c r="I338" s="3177"/>
      <c r="J338" s="3177"/>
      <c r="K338" s="3177"/>
      <c r="L338" s="3177"/>
      <c r="M338" s="3177"/>
      <c r="N338" s="3177"/>
      <c r="O338" s="3177"/>
      <c r="P338" s="3178"/>
    </row>
    <row r="339" spans="1:16" ht="16.5" customHeight="1">
      <c r="A339" s="2694"/>
      <c r="B339" s="2714"/>
      <c r="C339" s="2800" t="s">
        <v>3799</v>
      </c>
      <c r="D339" s="2718"/>
      <c r="E339" s="2715"/>
      <c r="F339" s="2716"/>
      <c r="G339" s="3182"/>
      <c r="H339" s="3183"/>
      <c r="I339" s="3183"/>
      <c r="J339" s="3183"/>
      <c r="K339" s="3183"/>
      <c r="L339" s="3183"/>
      <c r="M339" s="3183"/>
      <c r="N339" s="3183"/>
      <c r="O339" s="3183"/>
      <c r="P339" s="3184"/>
    </row>
    <row r="340" spans="1:16" ht="16.5" customHeight="1">
      <c r="A340" s="2740"/>
      <c r="B340" s="2714"/>
      <c r="C340" s="2800" t="s">
        <v>3798</v>
      </c>
      <c r="D340" s="2718"/>
      <c r="E340" s="2698" t="s">
        <v>3809</v>
      </c>
      <c r="F340" s="2699"/>
      <c r="G340" s="3176" t="s">
        <v>8418</v>
      </c>
      <c r="H340" s="3177"/>
      <c r="I340" s="3177"/>
      <c r="J340" s="3177"/>
      <c r="K340" s="3177"/>
      <c r="L340" s="3177"/>
      <c r="M340" s="3177"/>
      <c r="N340" s="3177"/>
      <c r="O340" s="3177"/>
      <c r="P340" s="3178"/>
    </row>
    <row r="341" spans="1:16" ht="16.5" customHeight="1">
      <c r="A341" s="2740"/>
      <c r="B341" s="2714"/>
      <c r="C341" s="2800" t="s">
        <v>3797</v>
      </c>
      <c r="D341" s="2718"/>
      <c r="E341" s="2715"/>
      <c r="F341" s="2716"/>
      <c r="G341" s="3182"/>
      <c r="H341" s="3183"/>
      <c r="I341" s="3183"/>
      <c r="J341" s="3183"/>
      <c r="K341" s="3183"/>
      <c r="L341" s="3183"/>
      <c r="M341" s="3183"/>
      <c r="N341" s="3183"/>
      <c r="O341" s="3183"/>
      <c r="P341" s="3184"/>
    </row>
    <row r="342" spans="1:16" ht="16.5" customHeight="1">
      <c r="A342" s="2740"/>
      <c r="B342" s="2714"/>
      <c r="C342" s="2800" t="s">
        <v>3796</v>
      </c>
      <c r="D342" s="2718"/>
      <c r="E342" s="2698" t="s">
        <v>3808</v>
      </c>
      <c r="F342" s="2699"/>
      <c r="G342" s="3176" t="s">
        <v>4339</v>
      </c>
      <c r="H342" s="3177"/>
      <c r="I342" s="3177"/>
      <c r="J342" s="3177"/>
      <c r="K342" s="3177"/>
      <c r="L342" s="3177"/>
      <c r="M342" s="3177"/>
      <c r="N342" s="3177"/>
      <c r="O342" s="3177"/>
      <c r="P342" s="3178"/>
    </row>
    <row r="343" spans="1:16" ht="16.5" customHeight="1">
      <c r="A343" s="2740"/>
      <c r="B343" s="2714"/>
      <c r="C343" s="2800" t="s">
        <v>3795</v>
      </c>
      <c r="D343" s="2718"/>
      <c r="E343" s="2715"/>
      <c r="F343" s="2716"/>
      <c r="G343" s="3182"/>
      <c r="H343" s="3183"/>
      <c r="I343" s="3183"/>
      <c r="J343" s="3183"/>
      <c r="K343" s="3183"/>
      <c r="L343" s="3183"/>
      <c r="M343" s="3183"/>
      <c r="N343" s="3183"/>
      <c r="O343" s="3183"/>
      <c r="P343" s="3184"/>
    </row>
    <row r="344" spans="1:16" ht="16.5" customHeight="1">
      <c r="A344" s="2740"/>
      <c r="B344" s="2714"/>
      <c r="C344" s="2800" t="s">
        <v>201</v>
      </c>
      <c r="D344" s="2718"/>
      <c r="E344" s="2698" t="s">
        <v>3807</v>
      </c>
      <c r="F344" s="2699"/>
      <c r="G344" s="3155" t="s">
        <v>4340</v>
      </c>
      <c r="H344" s="3156"/>
      <c r="I344" s="3156"/>
      <c r="J344" s="3156"/>
      <c r="K344" s="3156"/>
      <c r="L344" s="3156"/>
      <c r="M344" s="3156"/>
      <c r="N344" s="3156"/>
      <c r="O344" s="3156"/>
      <c r="P344" s="3157"/>
    </row>
    <row r="345" spans="1:16" ht="16.5" customHeight="1">
      <c r="A345" s="2740"/>
      <c r="B345" s="2714"/>
      <c r="C345" s="2800"/>
      <c r="D345" s="2718"/>
      <c r="E345" s="2703" t="s">
        <v>3806</v>
      </c>
      <c r="F345" s="2704"/>
      <c r="G345" s="3176" t="s">
        <v>4341</v>
      </c>
      <c r="H345" s="3177"/>
      <c r="I345" s="3177"/>
      <c r="J345" s="3177"/>
      <c r="K345" s="3177"/>
      <c r="L345" s="3177"/>
      <c r="M345" s="3177"/>
      <c r="N345" s="3177"/>
      <c r="O345" s="3177"/>
      <c r="P345" s="3178"/>
    </row>
    <row r="346" spans="1:16" ht="16.5" customHeight="1">
      <c r="A346" s="2740"/>
      <c r="B346" s="2714"/>
      <c r="C346" s="2800"/>
      <c r="D346" s="2718"/>
      <c r="E346" s="2703" t="s">
        <v>3805</v>
      </c>
      <c r="F346" s="2704"/>
      <c r="G346" s="3179"/>
      <c r="H346" s="3180"/>
      <c r="I346" s="3180"/>
      <c r="J346" s="3180"/>
      <c r="K346" s="3180"/>
      <c r="L346" s="3180"/>
      <c r="M346" s="3180"/>
      <c r="N346" s="3180"/>
      <c r="O346" s="3180"/>
      <c r="P346" s="3181"/>
    </row>
    <row r="347" spans="1:16" ht="16.5" customHeight="1">
      <c r="A347" s="2740"/>
      <c r="B347" s="2714"/>
      <c r="C347" s="2800"/>
      <c r="D347" s="2718"/>
      <c r="E347" s="2712" t="s">
        <v>3804</v>
      </c>
      <c r="F347" s="2713"/>
      <c r="G347" s="3182"/>
      <c r="H347" s="3183"/>
      <c r="I347" s="3183"/>
      <c r="J347" s="3183"/>
      <c r="K347" s="3183"/>
      <c r="L347" s="3183"/>
      <c r="M347" s="3183"/>
      <c r="N347" s="3183"/>
      <c r="O347" s="3183"/>
      <c r="P347" s="3184"/>
    </row>
    <row r="348" spans="1:16" ht="16.5" customHeight="1">
      <c r="A348" s="2740"/>
      <c r="B348" s="2714"/>
      <c r="C348" s="2800"/>
      <c r="D348" s="2718"/>
      <c r="E348" s="2703" t="s">
        <v>3803</v>
      </c>
      <c r="F348" s="2704"/>
      <c r="G348" s="3155" t="s">
        <v>4342</v>
      </c>
      <c r="H348" s="3156"/>
      <c r="I348" s="3156"/>
      <c r="J348" s="3156"/>
      <c r="K348" s="3156"/>
      <c r="L348" s="3156"/>
      <c r="M348" s="3156"/>
      <c r="N348" s="3156"/>
      <c r="O348" s="3156"/>
      <c r="P348" s="3157"/>
    </row>
    <row r="349" spans="1:16" ht="16.5" customHeight="1">
      <c r="A349" s="2740"/>
      <c r="B349" s="2711"/>
      <c r="C349" s="2800"/>
      <c r="D349" s="2718"/>
      <c r="E349" s="2703" t="s">
        <v>3802</v>
      </c>
      <c r="F349" s="2704"/>
      <c r="G349" s="3155" t="s">
        <v>4343</v>
      </c>
      <c r="H349" s="3156"/>
      <c r="I349" s="3156"/>
      <c r="J349" s="3156"/>
      <c r="K349" s="3156"/>
      <c r="L349" s="3156"/>
      <c r="M349" s="3156"/>
      <c r="N349" s="3156"/>
      <c r="O349" s="3156"/>
      <c r="P349" s="3157"/>
    </row>
    <row r="350" spans="1:16" ht="16.5" customHeight="1">
      <c r="A350" s="2740"/>
      <c r="B350" s="2711"/>
      <c r="C350" s="2800"/>
      <c r="D350" s="2718"/>
      <c r="E350" s="2703" t="s">
        <v>3801</v>
      </c>
      <c r="F350" s="2704"/>
      <c r="G350" s="3155" t="s">
        <v>4344</v>
      </c>
      <c r="H350" s="3156"/>
      <c r="I350" s="3156"/>
      <c r="J350" s="3156"/>
      <c r="K350" s="3156"/>
      <c r="L350" s="3156"/>
      <c r="M350" s="3156"/>
      <c r="N350" s="3156"/>
      <c r="O350" s="3156"/>
      <c r="P350" s="3157"/>
    </row>
    <row r="351" spans="1:16" ht="16.5" customHeight="1">
      <c r="A351" s="2740"/>
      <c r="B351" s="2714"/>
      <c r="C351" s="2717"/>
      <c r="D351" s="2718"/>
      <c r="E351" s="2688" t="s">
        <v>8504</v>
      </c>
      <c r="F351" s="2689"/>
      <c r="G351" s="3152" t="s">
        <v>4345</v>
      </c>
      <c r="H351" s="3153"/>
      <c r="I351" s="3153"/>
      <c r="J351" s="3153"/>
      <c r="K351" s="3153"/>
      <c r="L351" s="3153"/>
      <c r="M351" s="3153"/>
      <c r="N351" s="3153"/>
      <c r="O351" s="3153"/>
      <c r="P351" s="3154"/>
    </row>
    <row r="352" spans="1:16" ht="16.5" customHeight="1">
      <c r="A352" s="2740"/>
      <c r="B352" s="2714"/>
      <c r="C352" s="2717"/>
      <c r="D352" s="2718"/>
      <c r="E352" s="2703" t="s">
        <v>3800</v>
      </c>
      <c r="F352" s="2704"/>
      <c r="G352" s="3155" t="s">
        <v>8505</v>
      </c>
      <c r="H352" s="3156"/>
      <c r="I352" s="3156"/>
      <c r="J352" s="3156"/>
      <c r="K352" s="3156"/>
      <c r="L352" s="3156"/>
      <c r="M352" s="3156"/>
      <c r="N352" s="3156"/>
      <c r="O352" s="3156"/>
      <c r="P352" s="3157"/>
    </row>
    <row r="353" spans="1:16" ht="16.5" customHeight="1">
      <c r="A353" s="2740"/>
      <c r="B353" s="2714"/>
      <c r="C353" s="2717"/>
      <c r="D353" s="2718"/>
      <c r="E353" s="2690" t="s">
        <v>8506</v>
      </c>
      <c r="F353" s="2687"/>
      <c r="G353" s="3152" t="s">
        <v>8507</v>
      </c>
      <c r="H353" s="3153"/>
      <c r="I353" s="3153"/>
      <c r="J353" s="3153"/>
      <c r="K353" s="3153"/>
      <c r="L353" s="3153"/>
      <c r="M353" s="3153"/>
      <c r="N353" s="3153"/>
      <c r="O353" s="3153"/>
      <c r="P353" s="3154"/>
    </row>
    <row r="354" spans="1:16" ht="16.5" customHeight="1">
      <c r="A354" s="2740"/>
      <c r="B354" s="2700"/>
      <c r="C354" s="2701"/>
      <c r="D354" s="2702"/>
      <c r="E354" s="3191" t="s">
        <v>208</v>
      </c>
      <c r="F354" s="3192"/>
      <c r="G354" s="3155" t="s">
        <v>4346</v>
      </c>
      <c r="H354" s="3156"/>
      <c r="I354" s="3156"/>
      <c r="J354" s="3156"/>
      <c r="K354" s="3156"/>
      <c r="L354" s="3156"/>
      <c r="M354" s="3156"/>
      <c r="N354" s="3156"/>
      <c r="O354" s="3156"/>
      <c r="P354" s="3157"/>
    </row>
    <row r="355" spans="1:16" ht="16.5" customHeight="1">
      <c r="A355" s="2740"/>
      <c r="B355" s="2695" t="s">
        <v>3794</v>
      </c>
      <c r="C355" s="2696"/>
      <c r="D355" s="2697"/>
      <c r="E355" s="2698" t="s">
        <v>3793</v>
      </c>
      <c r="F355" s="2699"/>
      <c r="G355" s="3176" t="s">
        <v>4347</v>
      </c>
      <c r="H355" s="3177"/>
      <c r="I355" s="3177"/>
      <c r="J355" s="3177"/>
      <c r="K355" s="3177"/>
      <c r="L355" s="3177"/>
      <c r="M355" s="3177"/>
      <c r="N355" s="3177"/>
      <c r="O355" s="3177"/>
      <c r="P355" s="3178"/>
    </row>
    <row r="356" spans="1:16" ht="16.5" customHeight="1">
      <c r="A356" s="2740"/>
      <c r="B356" s="2711"/>
      <c r="C356" s="2722"/>
      <c r="D356" s="2718"/>
      <c r="E356" s="2712"/>
      <c r="F356" s="2713"/>
      <c r="G356" s="3179"/>
      <c r="H356" s="3180"/>
      <c r="I356" s="3180"/>
      <c r="J356" s="3180"/>
      <c r="K356" s="3180"/>
      <c r="L356" s="3180"/>
      <c r="M356" s="3180"/>
      <c r="N356" s="3180"/>
      <c r="O356" s="3180"/>
      <c r="P356" s="3181"/>
    </row>
    <row r="357" spans="1:16" ht="16.5" customHeight="1">
      <c r="A357" s="2740"/>
      <c r="B357" s="2711"/>
      <c r="C357" s="2722"/>
      <c r="D357" s="2718"/>
      <c r="E357" s="2715"/>
      <c r="F357" s="2716"/>
      <c r="G357" s="3182"/>
      <c r="H357" s="3183"/>
      <c r="I357" s="3183"/>
      <c r="J357" s="3183"/>
      <c r="K357" s="3183"/>
      <c r="L357" s="3183"/>
      <c r="M357" s="3183"/>
      <c r="N357" s="3183"/>
      <c r="O357" s="3183"/>
      <c r="P357" s="3184"/>
    </row>
    <row r="358" spans="1:16" ht="16.5" customHeight="1">
      <c r="A358" s="2740"/>
      <c r="B358" s="2711"/>
      <c r="C358" s="2722"/>
      <c r="D358" s="2718"/>
      <c r="E358" s="2698" t="s">
        <v>8508</v>
      </c>
      <c r="F358" s="2699"/>
      <c r="G358" s="3176" t="s">
        <v>4348</v>
      </c>
      <c r="H358" s="3177"/>
      <c r="I358" s="3177"/>
      <c r="J358" s="3177"/>
      <c r="K358" s="3177"/>
      <c r="L358" s="3177"/>
      <c r="M358" s="3177"/>
      <c r="N358" s="3177"/>
      <c r="O358" s="3177"/>
      <c r="P358" s="3178"/>
    </row>
    <row r="359" spans="1:16" ht="16.5" customHeight="1">
      <c r="A359" s="2740"/>
      <c r="B359" s="2711"/>
      <c r="C359" s="2722"/>
      <c r="D359" s="2718"/>
      <c r="E359" s="2715"/>
      <c r="F359" s="2716"/>
      <c r="G359" s="3182"/>
      <c r="H359" s="3183"/>
      <c r="I359" s="3183"/>
      <c r="J359" s="3183"/>
      <c r="K359" s="3183"/>
      <c r="L359" s="3183"/>
      <c r="M359" s="3183"/>
      <c r="N359" s="3183"/>
      <c r="O359" s="3183"/>
      <c r="P359" s="3184"/>
    </row>
    <row r="360" spans="1:16" ht="16.5" customHeight="1">
      <c r="A360" s="2740"/>
      <c r="B360" s="2714"/>
      <c r="C360" s="2717"/>
      <c r="D360" s="2718"/>
      <c r="E360" s="2698" t="s">
        <v>8419</v>
      </c>
      <c r="F360" s="2699"/>
      <c r="G360" s="3176" t="s">
        <v>8509</v>
      </c>
      <c r="H360" s="3177"/>
      <c r="I360" s="3177"/>
      <c r="J360" s="3177"/>
      <c r="K360" s="3177"/>
      <c r="L360" s="3177"/>
      <c r="M360" s="3177"/>
      <c r="N360" s="3177"/>
      <c r="O360" s="3177"/>
      <c r="P360" s="3178"/>
    </row>
    <row r="361" spans="1:16" ht="16.5" customHeight="1">
      <c r="A361" s="2740"/>
      <c r="B361" s="2714"/>
      <c r="C361" s="2717"/>
      <c r="D361" s="2718"/>
      <c r="E361" s="2715"/>
      <c r="F361" s="2716"/>
      <c r="G361" s="3182"/>
      <c r="H361" s="3183"/>
      <c r="I361" s="3183"/>
      <c r="J361" s="3183"/>
      <c r="K361" s="3183"/>
      <c r="L361" s="3183"/>
      <c r="M361" s="3183"/>
      <c r="N361" s="3183"/>
      <c r="O361" s="3183"/>
      <c r="P361" s="3184"/>
    </row>
    <row r="362" spans="1:16" ht="16.5" customHeight="1">
      <c r="A362" s="2740"/>
      <c r="B362" s="2700"/>
      <c r="C362" s="2701"/>
      <c r="D362" s="2702"/>
      <c r="E362" s="2703" t="s">
        <v>3792</v>
      </c>
      <c r="F362" s="2704"/>
      <c r="G362" s="3155" t="s">
        <v>4349</v>
      </c>
      <c r="H362" s="3156"/>
      <c r="I362" s="3156"/>
      <c r="J362" s="3156"/>
      <c r="K362" s="3156"/>
      <c r="L362" s="3156"/>
      <c r="M362" s="3156"/>
      <c r="N362" s="3156"/>
      <c r="O362" s="3156"/>
      <c r="P362" s="3157"/>
    </row>
    <row r="363" spans="1:16" ht="16.5" customHeight="1">
      <c r="A363" s="2740"/>
      <c r="B363" s="2695" t="s">
        <v>3791</v>
      </c>
      <c r="C363" s="2696"/>
      <c r="D363" s="2697"/>
      <c r="E363" s="2698" t="s">
        <v>8420</v>
      </c>
      <c r="F363" s="2699"/>
      <c r="G363" s="3176" t="s">
        <v>4350</v>
      </c>
      <c r="H363" s="3177"/>
      <c r="I363" s="3177"/>
      <c r="J363" s="3177"/>
      <c r="K363" s="3177"/>
      <c r="L363" s="3177"/>
      <c r="M363" s="3177"/>
      <c r="N363" s="3177"/>
      <c r="O363" s="3177"/>
      <c r="P363" s="3178"/>
    </row>
    <row r="364" spans="1:16" ht="16.5" customHeight="1">
      <c r="A364" s="2740"/>
      <c r="B364" s="2714"/>
      <c r="C364" s="2717"/>
      <c r="D364" s="2718"/>
      <c r="E364" s="2715"/>
      <c r="F364" s="2716"/>
      <c r="G364" s="3182"/>
      <c r="H364" s="3183"/>
      <c r="I364" s="3183"/>
      <c r="J364" s="3183"/>
      <c r="K364" s="3183"/>
      <c r="L364" s="3183"/>
      <c r="M364" s="3183"/>
      <c r="N364" s="3183"/>
      <c r="O364" s="3183"/>
      <c r="P364" s="3184"/>
    </row>
    <row r="365" spans="1:16" ht="16.5" customHeight="1">
      <c r="A365" s="2740"/>
      <c r="B365" s="2714"/>
      <c r="C365" s="2717"/>
      <c r="D365" s="2718"/>
      <c r="E365" s="2698" t="s">
        <v>4351</v>
      </c>
      <c r="F365" s="2699"/>
      <c r="G365" s="3176" t="s">
        <v>4352</v>
      </c>
      <c r="H365" s="3177"/>
      <c r="I365" s="3177"/>
      <c r="J365" s="3177"/>
      <c r="K365" s="3177"/>
      <c r="L365" s="3177"/>
      <c r="M365" s="3177"/>
      <c r="N365" s="3177"/>
      <c r="O365" s="3177"/>
      <c r="P365" s="3178"/>
    </row>
    <row r="366" spans="1:16" ht="16.5" customHeight="1">
      <c r="A366" s="2740"/>
      <c r="B366" s="2714"/>
      <c r="C366" s="2717"/>
      <c r="D366" s="2718"/>
      <c r="E366" s="2715"/>
      <c r="F366" s="2716"/>
      <c r="G366" s="3182"/>
      <c r="H366" s="3183"/>
      <c r="I366" s="3183"/>
      <c r="J366" s="3183"/>
      <c r="K366" s="3183"/>
      <c r="L366" s="3183"/>
      <c r="M366" s="3183"/>
      <c r="N366" s="3183"/>
      <c r="O366" s="3183"/>
      <c r="P366" s="3184"/>
    </row>
    <row r="367" spans="1:16" ht="16.5" customHeight="1">
      <c r="A367" s="2740"/>
      <c r="B367" s="2714"/>
      <c r="C367" s="2717"/>
      <c r="D367" s="2718"/>
      <c r="E367" s="2698" t="s">
        <v>3790</v>
      </c>
      <c r="F367" s="2699"/>
      <c r="G367" s="3176" t="s">
        <v>8510</v>
      </c>
      <c r="H367" s="3177"/>
      <c r="I367" s="3177"/>
      <c r="J367" s="3177"/>
      <c r="K367" s="3177"/>
      <c r="L367" s="3177"/>
      <c r="M367" s="3177"/>
      <c r="N367" s="3177"/>
      <c r="O367" s="3177"/>
      <c r="P367" s="3178"/>
    </row>
    <row r="368" spans="1:16" ht="16.5" customHeight="1">
      <c r="A368" s="2740"/>
      <c r="B368" s="2714"/>
      <c r="C368" s="2717"/>
      <c r="D368" s="2718"/>
      <c r="E368" s="2715"/>
      <c r="F368" s="2716"/>
      <c r="G368" s="3182"/>
      <c r="H368" s="3183"/>
      <c r="I368" s="3183"/>
      <c r="J368" s="3183"/>
      <c r="K368" s="3183"/>
      <c r="L368" s="3183"/>
      <c r="M368" s="3183"/>
      <c r="N368" s="3183"/>
      <c r="O368" s="3183"/>
      <c r="P368" s="3184"/>
    </row>
    <row r="369" spans="1:16" ht="16.5" customHeight="1">
      <c r="A369" s="2740"/>
      <c r="B369" s="2714"/>
      <c r="C369" s="2717"/>
      <c r="D369" s="2718"/>
      <c r="E369" s="2698" t="s">
        <v>4353</v>
      </c>
      <c r="F369" s="2699"/>
      <c r="G369" s="3176" t="s">
        <v>4354</v>
      </c>
      <c r="H369" s="3177"/>
      <c r="I369" s="3177"/>
      <c r="J369" s="3177"/>
      <c r="K369" s="3177"/>
      <c r="L369" s="3177"/>
      <c r="M369" s="3177"/>
      <c r="N369" s="3177"/>
      <c r="O369" s="3177"/>
      <c r="P369" s="3178"/>
    </row>
    <row r="370" spans="1:16" ht="16.5" customHeight="1">
      <c r="A370" s="2740"/>
      <c r="B370" s="2714"/>
      <c r="C370" s="2717"/>
      <c r="D370" s="2718"/>
      <c r="E370" s="2712"/>
      <c r="F370" s="2713"/>
      <c r="G370" s="3179"/>
      <c r="H370" s="3180"/>
      <c r="I370" s="3180"/>
      <c r="J370" s="3180"/>
      <c r="K370" s="3180"/>
      <c r="L370" s="3180"/>
      <c r="M370" s="3180"/>
      <c r="N370" s="3180"/>
      <c r="O370" s="3180"/>
      <c r="P370" s="3181"/>
    </row>
    <row r="371" spans="1:16" ht="16.5" customHeight="1">
      <c r="A371" s="2740"/>
      <c r="B371" s="2714"/>
      <c r="C371" s="2717"/>
      <c r="D371" s="2718"/>
      <c r="E371" s="2712"/>
      <c r="F371" s="2713"/>
      <c r="G371" s="3179"/>
      <c r="H371" s="3180"/>
      <c r="I371" s="3180"/>
      <c r="J371" s="3180"/>
      <c r="K371" s="3180"/>
      <c r="L371" s="3180"/>
      <c r="M371" s="3180"/>
      <c r="N371" s="3180"/>
      <c r="O371" s="3180"/>
      <c r="P371" s="3181"/>
    </row>
    <row r="372" spans="1:16" ht="16.5" customHeight="1">
      <c r="A372" s="2740"/>
      <c r="B372" s="2714"/>
      <c r="C372" s="2717"/>
      <c r="D372" s="2718"/>
      <c r="E372" s="2715"/>
      <c r="F372" s="2716"/>
      <c r="G372" s="3182"/>
      <c r="H372" s="3183"/>
      <c r="I372" s="3183"/>
      <c r="J372" s="3183"/>
      <c r="K372" s="3183"/>
      <c r="L372" s="3183"/>
      <c r="M372" s="3183"/>
      <c r="N372" s="3183"/>
      <c r="O372" s="3183"/>
      <c r="P372" s="3184"/>
    </row>
    <row r="373" spans="1:16" ht="16.5" customHeight="1">
      <c r="A373" s="2740"/>
      <c r="B373" s="2714"/>
      <c r="C373" s="2717"/>
      <c r="D373" s="2718"/>
      <c r="E373" s="2698" t="s">
        <v>3789</v>
      </c>
      <c r="F373" s="2699"/>
      <c r="G373" s="3176" t="s">
        <v>8511</v>
      </c>
      <c r="H373" s="3177"/>
      <c r="I373" s="3177"/>
      <c r="J373" s="3177"/>
      <c r="K373" s="3177"/>
      <c r="L373" s="3177"/>
      <c r="M373" s="3177"/>
      <c r="N373" s="3177"/>
      <c r="O373" s="3177"/>
      <c r="P373" s="3178"/>
    </row>
    <row r="374" spans="1:16" ht="16.5" customHeight="1">
      <c r="A374" s="2740"/>
      <c r="B374" s="2700"/>
      <c r="C374" s="2701"/>
      <c r="D374" s="2702"/>
      <c r="E374" s="2715"/>
      <c r="F374" s="2716"/>
      <c r="G374" s="3182"/>
      <c r="H374" s="3183"/>
      <c r="I374" s="3183"/>
      <c r="J374" s="3183"/>
      <c r="K374" s="3183"/>
      <c r="L374" s="3183"/>
      <c r="M374" s="3183"/>
      <c r="N374" s="3183"/>
      <c r="O374" s="3183"/>
      <c r="P374" s="3184"/>
    </row>
    <row r="375" spans="1:16" ht="16.5" customHeight="1">
      <c r="A375" s="2740"/>
      <c r="B375" s="2695" t="s">
        <v>3788</v>
      </c>
      <c r="C375" s="2696"/>
      <c r="D375" s="2697"/>
      <c r="E375" s="2698" t="s">
        <v>3734</v>
      </c>
      <c r="F375" s="2699"/>
      <c r="G375" s="3176" t="s">
        <v>4355</v>
      </c>
      <c r="H375" s="3177"/>
      <c r="I375" s="3177"/>
      <c r="J375" s="3177"/>
      <c r="K375" s="3177"/>
      <c r="L375" s="3177"/>
      <c r="M375" s="3177"/>
      <c r="N375" s="3177"/>
      <c r="O375" s="3177"/>
      <c r="P375" s="3178"/>
    </row>
    <row r="376" spans="1:16" ht="16.5" customHeight="1">
      <c r="A376" s="2740"/>
      <c r="B376" s="2714"/>
      <c r="C376" s="2717"/>
      <c r="D376" s="2718"/>
      <c r="E376" s="2715"/>
      <c r="F376" s="2716"/>
      <c r="G376" s="3182"/>
      <c r="H376" s="3183"/>
      <c r="I376" s="3183"/>
      <c r="J376" s="3183"/>
      <c r="K376" s="3183"/>
      <c r="L376" s="3183"/>
      <c r="M376" s="3183"/>
      <c r="N376" s="3183"/>
      <c r="O376" s="3183"/>
      <c r="P376" s="3184"/>
    </row>
    <row r="377" spans="1:16" ht="16.5" customHeight="1">
      <c r="A377" s="2740"/>
      <c r="B377" s="2714"/>
      <c r="C377" s="2717"/>
      <c r="D377" s="2718"/>
      <c r="E377" s="2698" t="s">
        <v>3787</v>
      </c>
      <c r="F377" s="2699"/>
      <c r="G377" s="3220" t="s">
        <v>4356</v>
      </c>
      <c r="H377" s="3221"/>
      <c r="I377" s="3221"/>
      <c r="J377" s="3221"/>
      <c r="K377" s="3221"/>
      <c r="L377" s="3221"/>
      <c r="M377" s="3221"/>
      <c r="N377" s="3221"/>
      <c r="O377" s="3221"/>
      <c r="P377" s="3222"/>
    </row>
    <row r="378" spans="1:16" ht="16.5" customHeight="1">
      <c r="A378" s="2740"/>
      <c r="B378" s="2714"/>
      <c r="C378" s="2717"/>
      <c r="D378" s="2718"/>
      <c r="E378" s="2715"/>
      <c r="F378" s="2716"/>
      <c r="G378" s="3223"/>
      <c r="H378" s="3224"/>
      <c r="I378" s="3224"/>
      <c r="J378" s="3224"/>
      <c r="K378" s="3224"/>
      <c r="L378" s="3224"/>
      <c r="M378" s="3224"/>
      <c r="N378" s="3224"/>
      <c r="O378" s="3224"/>
      <c r="P378" s="3225"/>
    </row>
    <row r="379" spans="1:16" ht="16.5" customHeight="1">
      <c r="A379" s="2740"/>
      <c r="B379" s="2714"/>
      <c r="C379" s="2717"/>
      <c r="D379" s="2718"/>
      <c r="E379" s="2698" t="s">
        <v>3786</v>
      </c>
      <c r="F379" s="2699"/>
      <c r="G379" s="3176" t="s">
        <v>4357</v>
      </c>
      <c r="H379" s="3177"/>
      <c r="I379" s="3177"/>
      <c r="J379" s="3177"/>
      <c r="K379" s="3177"/>
      <c r="L379" s="3177"/>
      <c r="M379" s="3177"/>
      <c r="N379" s="3177"/>
      <c r="O379" s="3177"/>
      <c r="P379" s="3178"/>
    </row>
    <row r="380" spans="1:16" ht="16.5" customHeight="1">
      <c r="A380" s="2740"/>
      <c r="B380" s="2700"/>
      <c r="C380" s="2701"/>
      <c r="D380" s="2702"/>
      <c r="E380" s="2715"/>
      <c r="F380" s="2716"/>
      <c r="G380" s="3182"/>
      <c r="H380" s="3183"/>
      <c r="I380" s="3183"/>
      <c r="J380" s="3183"/>
      <c r="K380" s="3183"/>
      <c r="L380" s="3183"/>
      <c r="M380" s="3183"/>
      <c r="N380" s="3183"/>
      <c r="O380" s="3183"/>
      <c r="P380" s="3184"/>
    </row>
    <row r="381" spans="1:16" ht="16.5" customHeight="1">
      <c r="A381" s="2740"/>
      <c r="B381" s="2695" t="s">
        <v>3785</v>
      </c>
      <c r="C381" s="2696"/>
      <c r="D381" s="2697"/>
      <c r="E381" s="2698" t="s">
        <v>3784</v>
      </c>
      <c r="F381" s="2699"/>
      <c r="G381" s="3176" t="s">
        <v>4358</v>
      </c>
      <c r="H381" s="3177"/>
      <c r="I381" s="3177"/>
      <c r="J381" s="3177"/>
      <c r="K381" s="3177"/>
      <c r="L381" s="3177"/>
      <c r="M381" s="3177"/>
      <c r="N381" s="3177"/>
      <c r="O381" s="3177"/>
      <c r="P381" s="3178"/>
    </row>
    <row r="382" spans="1:16" ht="16.5" customHeight="1">
      <c r="A382" s="2740"/>
      <c r="B382" s="2725"/>
      <c r="C382" s="2717"/>
      <c r="D382" s="2718"/>
      <c r="E382" s="2715"/>
      <c r="F382" s="2716"/>
      <c r="G382" s="3182"/>
      <c r="H382" s="3183"/>
      <c r="I382" s="3183"/>
      <c r="J382" s="3183"/>
      <c r="K382" s="3183"/>
      <c r="L382" s="3183"/>
      <c r="M382" s="3183"/>
      <c r="N382" s="3183"/>
      <c r="O382" s="3183"/>
      <c r="P382" s="3184"/>
    </row>
    <row r="383" spans="1:16" ht="16.5" customHeight="1">
      <c r="A383" s="2740"/>
      <c r="B383" s="2725"/>
      <c r="C383" s="2717"/>
      <c r="D383" s="2718"/>
      <c r="E383" s="2698" t="s">
        <v>3783</v>
      </c>
      <c r="F383" s="2699"/>
      <c r="G383" s="3226" t="s">
        <v>4359</v>
      </c>
      <c r="H383" s="3227"/>
      <c r="I383" s="3227"/>
      <c r="J383" s="3227"/>
      <c r="K383" s="3227"/>
      <c r="L383" s="3227"/>
      <c r="M383" s="3227"/>
      <c r="N383" s="3227"/>
      <c r="O383" s="3227"/>
      <c r="P383" s="3228"/>
    </row>
    <row r="384" spans="1:16" ht="16.5" customHeight="1">
      <c r="A384" s="2740"/>
      <c r="B384" s="2725"/>
      <c r="C384" s="2717"/>
      <c r="D384" s="2726"/>
      <c r="E384" s="2698" t="s">
        <v>8421</v>
      </c>
      <c r="F384" s="2699"/>
      <c r="G384" s="3176" t="s">
        <v>4360</v>
      </c>
      <c r="H384" s="3177"/>
      <c r="I384" s="3177"/>
      <c r="J384" s="3177"/>
      <c r="K384" s="3177"/>
      <c r="L384" s="3177"/>
      <c r="M384" s="3177"/>
      <c r="N384" s="3177"/>
      <c r="O384" s="3177"/>
      <c r="P384" s="3178"/>
    </row>
    <row r="385" spans="1:16" ht="16.5" customHeight="1">
      <c r="A385" s="2740"/>
      <c r="B385" s="2735"/>
      <c r="C385" s="2731"/>
      <c r="D385" s="2726"/>
      <c r="E385" s="2703" t="s">
        <v>8422</v>
      </c>
      <c r="F385" s="2704"/>
      <c r="G385" s="3179"/>
      <c r="H385" s="3180"/>
      <c r="I385" s="3180"/>
      <c r="J385" s="3180"/>
      <c r="K385" s="3180"/>
      <c r="L385" s="3180"/>
      <c r="M385" s="3180"/>
      <c r="N385" s="3180"/>
      <c r="O385" s="3180"/>
      <c r="P385" s="3181"/>
    </row>
    <row r="386" spans="1:16" ht="16.5" customHeight="1">
      <c r="A386" s="2740"/>
      <c r="B386" s="2736"/>
      <c r="C386" s="2737"/>
      <c r="D386" s="2728"/>
      <c r="E386" s="2703" t="s">
        <v>8423</v>
      </c>
      <c r="F386" s="2704"/>
      <c r="G386" s="3182"/>
      <c r="H386" s="3183"/>
      <c r="I386" s="3183"/>
      <c r="J386" s="3183"/>
      <c r="K386" s="3183"/>
      <c r="L386" s="3183"/>
      <c r="M386" s="3183"/>
      <c r="N386" s="3183"/>
      <c r="O386" s="3183"/>
      <c r="P386" s="3184"/>
    </row>
    <row r="387" spans="1:16" ht="16.5" customHeight="1">
      <c r="A387" s="2740"/>
      <c r="B387" s="2695" t="s">
        <v>3782</v>
      </c>
      <c r="C387" s="2696"/>
      <c r="D387" s="2697"/>
      <c r="E387" s="2698" t="s">
        <v>3776</v>
      </c>
      <c r="F387" s="2699"/>
      <c r="G387" s="3176" t="s">
        <v>4361</v>
      </c>
      <c r="H387" s="3177"/>
      <c r="I387" s="3177"/>
      <c r="J387" s="3177"/>
      <c r="K387" s="3177"/>
      <c r="L387" s="3177"/>
      <c r="M387" s="3177"/>
      <c r="N387" s="3177"/>
      <c r="O387" s="3177"/>
      <c r="P387" s="3178"/>
    </row>
    <row r="388" spans="1:16" ht="16.5" customHeight="1">
      <c r="A388" s="2740"/>
      <c r="B388" s="2714"/>
      <c r="C388" s="2717"/>
      <c r="D388" s="2718"/>
      <c r="E388" s="2712"/>
      <c r="F388" s="2713"/>
      <c r="G388" s="3179"/>
      <c r="H388" s="3180"/>
      <c r="I388" s="3180"/>
      <c r="J388" s="3180"/>
      <c r="K388" s="3180"/>
      <c r="L388" s="3180"/>
      <c r="M388" s="3180"/>
      <c r="N388" s="3180"/>
      <c r="O388" s="3180"/>
      <c r="P388" s="3181"/>
    </row>
    <row r="389" spans="1:16" ht="16.5" customHeight="1">
      <c r="A389" s="2740"/>
      <c r="B389" s="2714"/>
      <c r="C389" s="2717"/>
      <c r="D389" s="2718"/>
      <c r="E389" s="2715"/>
      <c r="F389" s="2716"/>
      <c r="G389" s="3182"/>
      <c r="H389" s="3183"/>
      <c r="I389" s="3183"/>
      <c r="J389" s="3183"/>
      <c r="K389" s="3183"/>
      <c r="L389" s="3183"/>
      <c r="M389" s="3183"/>
      <c r="N389" s="3183"/>
      <c r="O389" s="3183"/>
      <c r="P389" s="3184"/>
    </row>
    <row r="390" spans="1:16" ht="16.5" customHeight="1">
      <c r="A390" s="2740"/>
      <c r="B390" s="2714"/>
      <c r="C390" s="2717"/>
      <c r="D390" s="2718"/>
      <c r="E390" s="2703" t="s">
        <v>3781</v>
      </c>
      <c r="F390" s="2704"/>
      <c r="G390" s="3155" t="s">
        <v>4362</v>
      </c>
      <c r="H390" s="3156"/>
      <c r="I390" s="3156"/>
      <c r="J390" s="3156"/>
      <c r="K390" s="3156"/>
      <c r="L390" s="3156"/>
      <c r="M390" s="3156"/>
      <c r="N390" s="3156"/>
      <c r="O390" s="3156"/>
      <c r="P390" s="3157"/>
    </row>
    <row r="391" spans="1:16" ht="16.5" customHeight="1">
      <c r="A391" s="2740"/>
      <c r="B391" s="2714"/>
      <c r="C391" s="2717"/>
      <c r="D391" s="2718"/>
      <c r="E391" s="2698" t="s">
        <v>3780</v>
      </c>
      <c r="F391" s="2699"/>
      <c r="G391" s="3176" t="s">
        <v>4363</v>
      </c>
      <c r="H391" s="3177"/>
      <c r="I391" s="3177"/>
      <c r="J391" s="3177"/>
      <c r="K391" s="3177"/>
      <c r="L391" s="3177"/>
      <c r="M391" s="3177"/>
      <c r="N391" s="3177"/>
      <c r="O391" s="3177"/>
      <c r="P391" s="3178"/>
    </row>
    <row r="392" spans="1:16" ht="16.5" customHeight="1">
      <c r="A392" s="2740"/>
      <c r="B392" s="2714"/>
      <c r="C392" s="2717"/>
      <c r="D392" s="2718"/>
      <c r="E392" s="2698" t="s">
        <v>3779</v>
      </c>
      <c r="F392" s="2699"/>
      <c r="G392" s="3182"/>
      <c r="H392" s="3183"/>
      <c r="I392" s="3183"/>
      <c r="J392" s="3183"/>
      <c r="K392" s="3183"/>
      <c r="L392" s="3183"/>
      <c r="M392" s="3183"/>
      <c r="N392" s="3183"/>
      <c r="O392" s="3183"/>
      <c r="P392" s="3184"/>
    </row>
    <row r="393" spans="1:16" ht="16.5" customHeight="1">
      <c r="A393" s="2740"/>
      <c r="B393" s="2714"/>
      <c r="C393" s="2717"/>
      <c r="D393" s="2718"/>
      <c r="E393" s="2698" t="s">
        <v>3778</v>
      </c>
      <c r="F393" s="2699"/>
      <c r="G393" s="3155" t="s">
        <v>4364</v>
      </c>
      <c r="H393" s="3156"/>
      <c r="I393" s="3156"/>
      <c r="J393" s="3156"/>
      <c r="K393" s="3156"/>
      <c r="L393" s="3156"/>
      <c r="M393" s="3156"/>
      <c r="N393" s="3156"/>
      <c r="O393" s="3156"/>
      <c r="P393" s="3157"/>
    </row>
    <row r="394" spans="1:16" ht="16.5" customHeight="1">
      <c r="A394" s="2740"/>
      <c r="B394" s="2714"/>
      <c r="C394" s="2717"/>
      <c r="D394" s="2718"/>
      <c r="E394" s="2698" t="s">
        <v>3777</v>
      </c>
      <c r="F394" s="2699"/>
      <c r="G394" s="3155" t="s">
        <v>4365</v>
      </c>
      <c r="H394" s="3156"/>
      <c r="I394" s="3156"/>
      <c r="J394" s="3156"/>
      <c r="K394" s="3156"/>
      <c r="L394" s="3156"/>
      <c r="M394" s="3156"/>
      <c r="N394" s="3156"/>
      <c r="O394" s="3156"/>
      <c r="P394" s="3157"/>
    </row>
    <row r="395" spans="1:16" ht="16.5" customHeight="1">
      <c r="A395" s="2740"/>
      <c r="B395" s="2700"/>
      <c r="C395" s="2701"/>
      <c r="D395" s="2702"/>
      <c r="E395" s="2703" t="s">
        <v>191</v>
      </c>
      <c r="F395" s="2704"/>
      <c r="G395" s="3155" t="s">
        <v>4366</v>
      </c>
      <c r="H395" s="3156"/>
      <c r="I395" s="3156"/>
      <c r="J395" s="3156"/>
      <c r="K395" s="3156"/>
      <c r="L395" s="3156"/>
      <c r="M395" s="3156"/>
      <c r="N395" s="3156"/>
      <c r="O395" s="3156"/>
      <c r="P395" s="3157"/>
    </row>
    <row r="396" spans="1:16" ht="16.5" customHeight="1">
      <c r="A396" s="2740"/>
      <c r="B396" s="2695" t="s">
        <v>124</v>
      </c>
      <c r="C396" s="2696"/>
      <c r="D396" s="2697"/>
      <c r="E396" s="2698" t="s">
        <v>3776</v>
      </c>
      <c r="F396" s="2699"/>
      <c r="G396" s="3176" t="s">
        <v>4367</v>
      </c>
      <c r="H396" s="3177"/>
      <c r="I396" s="3177"/>
      <c r="J396" s="3177"/>
      <c r="K396" s="3177"/>
      <c r="L396" s="3177"/>
      <c r="M396" s="3177"/>
      <c r="N396" s="3177"/>
      <c r="O396" s="3177"/>
      <c r="P396" s="3178"/>
    </row>
    <row r="397" spans="1:16" ht="16.5" customHeight="1">
      <c r="A397" s="2740"/>
      <c r="B397" s="2711"/>
      <c r="C397" s="2722"/>
      <c r="D397" s="2718"/>
      <c r="E397" s="2715"/>
      <c r="F397" s="2716"/>
      <c r="G397" s="3182"/>
      <c r="H397" s="3183"/>
      <c r="I397" s="3183"/>
      <c r="J397" s="3183"/>
      <c r="K397" s="3183"/>
      <c r="L397" s="3183"/>
      <c r="M397" s="3183"/>
      <c r="N397" s="3183"/>
      <c r="O397" s="3183"/>
      <c r="P397" s="3184"/>
    </row>
    <row r="398" spans="1:16" ht="16.5" customHeight="1">
      <c r="A398" s="2740"/>
      <c r="B398" s="2714"/>
      <c r="C398" s="2717"/>
      <c r="D398" s="2718"/>
      <c r="E398" s="2698" t="s">
        <v>3775</v>
      </c>
      <c r="F398" s="2699"/>
      <c r="G398" s="3176" t="s">
        <v>4368</v>
      </c>
      <c r="H398" s="3177"/>
      <c r="I398" s="3177"/>
      <c r="J398" s="3177"/>
      <c r="K398" s="3177"/>
      <c r="L398" s="3177"/>
      <c r="M398" s="3177"/>
      <c r="N398" s="3177"/>
      <c r="O398" s="3177"/>
      <c r="P398" s="3178"/>
    </row>
    <row r="399" spans="1:16" ht="16.5" customHeight="1">
      <c r="A399" s="2740"/>
      <c r="B399" s="2714"/>
      <c r="C399" s="2717"/>
      <c r="D399" s="2718"/>
      <c r="E399" s="2715"/>
      <c r="F399" s="2716"/>
      <c r="G399" s="3182"/>
      <c r="H399" s="3183"/>
      <c r="I399" s="3183"/>
      <c r="J399" s="3183"/>
      <c r="K399" s="3183"/>
      <c r="L399" s="3183"/>
      <c r="M399" s="3183"/>
      <c r="N399" s="3183"/>
      <c r="O399" s="3183"/>
      <c r="P399" s="3184"/>
    </row>
    <row r="400" spans="1:16" ht="16.5" customHeight="1">
      <c r="A400" s="2740"/>
      <c r="B400" s="2714"/>
      <c r="C400" s="2717"/>
      <c r="D400" s="2718"/>
      <c r="E400" s="2698" t="s">
        <v>3774</v>
      </c>
      <c r="F400" s="2699"/>
      <c r="G400" s="3176" t="s">
        <v>4369</v>
      </c>
      <c r="H400" s="3177"/>
      <c r="I400" s="3177"/>
      <c r="J400" s="3177"/>
      <c r="K400" s="3177"/>
      <c r="L400" s="3177"/>
      <c r="M400" s="3177"/>
      <c r="N400" s="3177"/>
      <c r="O400" s="3177"/>
      <c r="P400" s="3178"/>
    </row>
    <row r="401" spans="1:16" ht="16.5" customHeight="1">
      <c r="A401" s="2740"/>
      <c r="B401" s="2714"/>
      <c r="C401" s="2717"/>
      <c r="D401" s="2718"/>
      <c r="E401" s="2715"/>
      <c r="F401" s="2716"/>
      <c r="G401" s="3182"/>
      <c r="H401" s="3183"/>
      <c r="I401" s="3183"/>
      <c r="J401" s="3183"/>
      <c r="K401" s="3183"/>
      <c r="L401" s="3183"/>
      <c r="M401" s="3183"/>
      <c r="N401" s="3183"/>
      <c r="O401" s="3183"/>
      <c r="P401" s="3184"/>
    </row>
    <row r="402" spans="1:16" ht="16.5" customHeight="1">
      <c r="A402" s="2740"/>
      <c r="B402" s="2711"/>
      <c r="C402" s="2722"/>
      <c r="D402" s="2718"/>
      <c r="E402" s="2698" t="s">
        <v>3773</v>
      </c>
      <c r="F402" s="2699"/>
      <c r="G402" s="3176" t="s">
        <v>4370</v>
      </c>
      <c r="H402" s="3177"/>
      <c r="I402" s="3177"/>
      <c r="J402" s="3177"/>
      <c r="K402" s="3177"/>
      <c r="L402" s="3177"/>
      <c r="M402" s="3177"/>
      <c r="N402" s="3177"/>
      <c r="O402" s="3177"/>
      <c r="P402" s="3178"/>
    </row>
    <row r="403" spans="1:16" ht="16.5" customHeight="1">
      <c r="A403" s="2740"/>
      <c r="B403" s="2711"/>
      <c r="C403" s="2722"/>
      <c r="D403" s="2718"/>
      <c r="E403" s="2715"/>
      <c r="F403" s="2716"/>
      <c r="G403" s="3182"/>
      <c r="H403" s="3183"/>
      <c r="I403" s="3183"/>
      <c r="J403" s="3183"/>
      <c r="K403" s="3183"/>
      <c r="L403" s="3183"/>
      <c r="M403" s="3183"/>
      <c r="N403" s="3183"/>
      <c r="O403" s="3183"/>
      <c r="P403" s="3184"/>
    </row>
    <row r="404" spans="1:16" ht="16.5" customHeight="1">
      <c r="A404" s="2740"/>
      <c r="B404" s="2700"/>
      <c r="C404" s="2701"/>
      <c r="D404" s="2702"/>
      <c r="E404" s="2703" t="s">
        <v>3772</v>
      </c>
      <c r="F404" s="2704"/>
      <c r="G404" s="3155" t="s">
        <v>4371</v>
      </c>
      <c r="H404" s="3156"/>
      <c r="I404" s="3156"/>
      <c r="J404" s="3156"/>
      <c r="K404" s="3156"/>
      <c r="L404" s="3156"/>
      <c r="M404" s="3156"/>
      <c r="N404" s="3156"/>
      <c r="O404" s="3156"/>
      <c r="P404" s="3157"/>
    </row>
    <row r="405" spans="1:16" ht="16.5" customHeight="1">
      <c r="A405" s="2740"/>
      <c r="B405" s="2717"/>
      <c r="C405" s="2717"/>
      <c r="D405" s="2717"/>
      <c r="E405" s="2732"/>
      <c r="F405" s="2733"/>
      <c r="G405" s="2734"/>
      <c r="H405" s="2734"/>
      <c r="I405" s="2734"/>
      <c r="J405" s="2734"/>
      <c r="K405" s="2734"/>
      <c r="L405" s="2734"/>
      <c r="M405" s="2734"/>
      <c r="N405" s="2734"/>
      <c r="O405" s="2734"/>
      <c r="P405" s="2734"/>
    </row>
    <row r="406" spans="1:16" ht="16.5" customHeight="1">
      <c r="A406" s="2740"/>
      <c r="B406" s="2694"/>
      <c r="C406" s="2694"/>
      <c r="D406" s="2694"/>
      <c r="E406" s="2705"/>
      <c r="F406" s="2706"/>
      <c r="G406" s="2707"/>
      <c r="H406" s="2707"/>
      <c r="I406" s="2707"/>
      <c r="J406" s="2707"/>
      <c r="K406" s="2707"/>
      <c r="L406" s="2707"/>
      <c r="M406" s="2707"/>
      <c r="N406" s="2707"/>
      <c r="O406" s="2707"/>
      <c r="P406" s="2681"/>
    </row>
    <row r="407" spans="1:16" ht="16.5" customHeight="1">
      <c r="A407" s="2708" t="s">
        <v>187</v>
      </c>
      <c r="B407" s="2694"/>
      <c r="C407" s="2761"/>
      <c r="D407" s="2723"/>
      <c r="E407" s="2706"/>
      <c r="F407" s="2706"/>
      <c r="G407" s="2710"/>
      <c r="H407" s="2710"/>
      <c r="I407" s="2710"/>
      <c r="J407" s="2710"/>
      <c r="K407" s="2710"/>
      <c r="L407" s="2710"/>
      <c r="M407" s="2710"/>
      <c r="N407" s="2710"/>
      <c r="O407" s="2710"/>
      <c r="P407" s="2681"/>
    </row>
    <row r="408" spans="1:16" ht="16.5" customHeight="1">
      <c r="A408" s="2794"/>
      <c r="B408" s="2794" t="s">
        <v>3771</v>
      </c>
      <c r="C408" s="2761"/>
      <c r="D408" s="2723"/>
      <c r="E408" s="2706"/>
      <c r="F408" s="2706"/>
      <c r="G408" s="2710"/>
      <c r="H408" s="2710"/>
      <c r="I408" s="2710"/>
      <c r="J408" s="2710"/>
      <c r="K408" s="2710"/>
      <c r="L408" s="2710"/>
      <c r="M408" s="2710"/>
      <c r="N408" s="2710"/>
      <c r="O408" s="2710"/>
      <c r="P408" s="2681"/>
    </row>
    <row r="409" spans="1:16" ht="16.5" customHeight="1">
      <c r="A409" s="2795"/>
      <c r="B409" s="2695" t="s">
        <v>152</v>
      </c>
      <c r="C409" s="2696"/>
      <c r="D409" s="2724"/>
      <c r="E409" s="2698" t="s">
        <v>3770</v>
      </c>
      <c r="F409" s="2699"/>
      <c r="G409" s="3176" t="s">
        <v>4372</v>
      </c>
      <c r="H409" s="3177"/>
      <c r="I409" s="3177"/>
      <c r="J409" s="3177"/>
      <c r="K409" s="3177"/>
      <c r="L409" s="3177"/>
      <c r="M409" s="3177"/>
      <c r="N409" s="3177"/>
      <c r="O409" s="3177"/>
      <c r="P409" s="3178"/>
    </row>
    <row r="410" spans="1:16" ht="16.5" customHeight="1">
      <c r="A410" s="2723"/>
      <c r="B410" s="2752"/>
      <c r="C410" s="2731"/>
      <c r="D410" s="2726"/>
      <c r="E410" s="2729"/>
      <c r="F410" s="2716"/>
      <c r="G410" s="3182"/>
      <c r="H410" s="3183"/>
      <c r="I410" s="3183"/>
      <c r="J410" s="3183"/>
      <c r="K410" s="3183"/>
      <c r="L410" s="3183"/>
      <c r="M410" s="3183"/>
      <c r="N410" s="3183"/>
      <c r="O410" s="3183"/>
      <c r="P410" s="3184"/>
    </row>
    <row r="411" spans="1:16" ht="16.5" customHeight="1">
      <c r="A411" s="2723"/>
      <c r="B411" s="2714"/>
      <c r="C411" s="2717"/>
      <c r="D411" s="2726"/>
      <c r="E411" s="2698" t="s">
        <v>3769</v>
      </c>
      <c r="F411" s="2699"/>
      <c r="G411" s="3176" t="s">
        <v>4373</v>
      </c>
      <c r="H411" s="3177"/>
      <c r="I411" s="3177"/>
      <c r="J411" s="3177"/>
      <c r="K411" s="3177"/>
      <c r="L411" s="3177"/>
      <c r="M411" s="3177"/>
      <c r="N411" s="3177"/>
      <c r="O411" s="3177"/>
      <c r="P411" s="3178"/>
    </row>
    <row r="412" spans="1:16" ht="16.5" customHeight="1">
      <c r="A412" s="2723"/>
      <c r="B412" s="2741"/>
      <c r="C412" s="2737"/>
      <c r="D412" s="2728"/>
      <c r="E412" s="2729"/>
      <c r="F412" s="2716"/>
      <c r="G412" s="3182"/>
      <c r="H412" s="3183"/>
      <c r="I412" s="3183"/>
      <c r="J412" s="3183"/>
      <c r="K412" s="3183"/>
      <c r="L412" s="3183"/>
      <c r="M412" s="3183"/>
      <c r="N412" s="3183"/>
      <c r="O412" s="3183"/>
      <c r="P412" s="3184"/>
    </row>
    <row r="413" spans="1:16" ht="16.5" customHeight="1">
      <c r="A413" s="2723"/>
      <c r="B413" s="2731"/>
      <c r="C413" s="2731"/>
      <c r="D413" s="2731"/>
      <c r="E413" s="2733"/>
      <c r="F413" s="2733"/>
      <c r="G413" s="2734"/>
      <c r="H413" s="2734"/>
      <c r="I413" s="2734"/>
      <c r="J413" s="2734"/>
      <c r="K413" s="2734"/>
      <c r="L413" s="2734"/>
      <c r="M413" s="2734"/>
      <c r="N413" s="2734"/>
      <c r="O413" s="2734"/>
      <c r="P413" s="2734"/>
    </row>
    <row r="414" spans="1:16" ht="16.5" customHeight="1">
      <c r="A414" s="2723"/>
      <c r="B414" s="2731"/>
      <c r="C414" s="2731"/>
      <c r="D414" s="2731"/>
      <c r="E414" s="2733"/>
      <c r="F414" s="2733"/>
      <c r="G414" s="2734"/>
      <c r="H414" s="2734"/>
      <c r="I414" s="2734"/>
      <c r="J414" s="2734"/>
      <c r="K414" s="2734"/>
      <c r="L414" s="2734"/>
      <c r="M414" s="2734"/>
      <c r="N414" s="2734"/>
      <c r="O414" s="2734"/>
      <c r="P414" s="2734"/>
    </row>
    <row r="415" spans="1:16" ht="16.5" customHeight="1">
      <c r="A415" s="2708" t="s">
        <v>3768</v>
      </c>
      <c r="B415" s="2708"/>
      <c r="C415" s="2709"/>
      <c r="D415" s="2723"/>
      <c r="E415" s="2706"/>
      <c r="F415" s="2706"/>
      <c r="G415" s="2710"/>
      <c r="H415" s="2710"/>
      <c r="I415" s="2710"/>
      <c r="J415" s="2710"/>
      <c r="K415" s="2710"/>
      <c r="L415" s="2710"/>
      <c r="M415" s="2710"/>
      <c r="N415" s="2710"/>
      <c r="O415" s="2710"/>
      <c r="P415" s="2681"/>
    </row>
    <row r="416" spans="1:16" ht="16.5" customHeight="1">
      <c r="A416" s="2708" t="s">
        <v>3767</v>
      </c>
      <c r="B416" s="2694"/>
      <c r="C416" s="2761"/>
      <c r="D416" s="2723"/>
      <c r="E416" s="2706"/>
      <c r="F416" s="2706"/>
      <c r="G416" s="2710"/>
      <c r="H416" s="2710"/>
      <c r="I416" s="2710"/>
      <c r="J416" s="2710"/>
      <c r="K416" s="2710"/>
      <c r="L416" s="2710"/>
      <c r="M416" s="2710"/>
      <c r="N416" s="2710"/>
      <c r="O416" s="2710"/>
      <c r="P416" s="2681"/>
    </row>
    <row r="417" spans="1:16" ht="16.5" customHeight="1">
      <c r="A417" s="2708" t="s">
        <v>3766</v>
      </c>
      <c r="B417" s="2708"/>
      <c r="C417" s="2709"/>
      <c r="D417" s="2708"/>
      <c r="E417" s="2706"/>
      <c r="F417" s="2706"/>
      <c r="G417" s="2710"/>
      <c r="H417" s="2710"/>
      <c r="I417" s="2710"/>
      <c r="J417" s="2710"/>
      <c r="K417" s="2710"/>
      <c r="L417" s="2710"/>
      <c r="M417" s="2710"/>
      <c r="N417" s="2710"/>
      <c r="O417" s="2710"/>
      <c r="P417" s="2681"/>
    </row>
    <row r="418" spans="1:16" ht="16.5" customHeight="1">
      <c r="A418" s="2694"/>
      <c r="B418" s="2695" t="s">
        <v>181</v>
      </c>
      <c r="C418" s="2696"/>
      <c r="D418" s="2697"/>
      <c r="E418" s="2698" t="s">
        <v>4374</v>
      </c>
      <c r="F418" s="2699"/>
      <c r="G418" s="3176" t="s">
        <v>8512</v>
      </c>
      <c r="H418" s="3177"/>
      <c r="I418" s="3177"/>
      <c r="J418" s="3177"/>
      <c r="K418" s="3177"/>
      <c r="L418" s="3177"/>
      <c r="M418" s="3177"/>
      <c r="N418" s="3177"/>
      <c r="O418" s="3177"/>
      <c r="P418" s="3178"/>
    </row>
    <row r="419" spans="1:16" ht="16.5" customHeight="1">
      <c r="A419" s="2694"/>
      <c r="B419" s="2714"/>
      <c r="C419" s="2717" t="s">
        <v>179</v>
      </c>
      <c r="D419" s="2718"/>
      <c r="E419" s="2715"/>
      <c r="F419" s="2716"/>
      <c r="G419" s="3182"/>
      <c r="H419" s="3183"/>
      <c r="I419" s="3183"/>
      <c r="J419" s="3183"/>
      <c r="K419" s="3183"/>
      <c r="L419" s="3183"/>
      <c r="M419" s="3183"/>
      <c r="N419" s="3183"/>
      <c r="O419" s="3183"/>
      <c r="P419" s="3184"/>
    </row>
    <row r="420" spans="1:16" ht="16.5" customHeight="1">
      <c r="A420" s="2723"/>
      <c r="B420" s="2752"/>
      <c r="C420" s="2717" t="s">
        <v>4215</v>
      </c>
      <c r="D420" s="2726"/>
      <c r="E420" s="2698" t="s">
        <v>3765</v>
      </c>
      <c r="F420" s="2699"/>
      <c r="G420" s="3176" t="s">
        <v>8424</v>
      </c>
      <c r="H420" s="3177"/>
      <c r="I420" s="3177"/>
      <c r="J420" s="3177"/>
      <c r="K420" s="3177"/>
      <c r="L420" s="3177"/>
      <c r="M420" s="3177"/>
      <c r="N420" s="3177"/>
      <c r="O420" s="3177"/>
      <c r="P420" s="3178"/>
    </row>
    <row r="421" spans="1:16" ht="16.5" customHeight="1">
      <c r="A421" s="2723"/>
      <c r="B421" s="2752"/>
      <c r="C421" s="2731"/>
      <c r="D421" s="2726"/>
      <c r="E421" s="2729"/>
      <c r="F421" s="2716"/>
      <c r="G421" s="3182"/>
      <c r="H421" s="3183"/>
      <c r="I421" s="3183"/>
      <c r="J421" s="3183"/>
      <c r="K421" s="3183"/>
      <c r="L421" s="3183"/>
      <c r="M421" s="3183"/>
      <c r="N421" s="3183"/>
      <c r="O421" s="3183"/>
      <c r="P421" s="3184"/>
    </row>
    <row r="422" spans="1:16" ht="16.5" customHeight="1">
      <c r="A422" s="2723"/>
      <c r="B422" s="2752"/>
      <c r="C422" s="2731"/>
      <c r="D422" s="2726"/>
      <c r="E422" s="3247" t="s">
        <v>4375</v>
      </c>
      <c r="F422" s="3248"/>
      <c r="G422" s="3155" t="s">
        <v>4376</v>
      </c>
      <c r="H422" s="3156"/>
      <c r="I422" s="3156"/>
      <c r="J422" s="3156"/>
      <c r="K422" s="3156"/>
      <c r="L422" s="3156"/>
      <c r="M422" s="3156"/>
      <c r="N422" s="3156"/>
      <c r="O422" s="3156"/>
      <c r="P422" s="3157"/>
    </row>
    <row r="423" spans="1:16" ht="16.5" customHeight="1">
      <c r="A423" s="2723"/>
      <c r="B423" s="2752"/>
      <c r="C423" s="2731"/>
      <c r="D423" s="2726"/>
      <c r="E423" s="2739" t="s">
        <v>3764</v>
      </c>
      <c r="F423" s="2713"/>
      <c r="G423" s="3176" t="s">
        <v>4377</v>
      </c>
      <c r="H423" s="3177"/>
      <c r="I423" s="3177"/>
      <c r="J423" s="3177"/>
      <c r="K423" s="3177"/>
      <c r="L423" s="3177"/>
      <c r="M423" s="3177"/>
      <c r="N423" s="3177"/>
      <c r="O423" s="3177"/>
      <c r="P423" s="3178"/>
    </row>
    <row r="424" spans="1:16" ht="16.5" customHeight="1">
      <c r="A424" s="2723"/>
      <c r="B424" s="2752"/>
      <c r="C424" s="2731"/>
      <c r="D424" s="2726"/>
      <c r="E424" s="2739"/>
      <c r="F424" s="2713"/>
      <c r="G424" s="3179"/>
      <c r="H424" s="3180"/>
      <c r="I424" s="3180"/>
      <c r="J424" s="3180"/>
      <c r="K424" s="3180"/>
      <c r="L424" s="3180"/>
      <c r="M424" s="3180"/>
      <c r="N424" s="3180"/>
      <c r="O424" s="3180"/>
      <c r="P424" s="3181"/>
    </row>
    <row r="425" spans="1:16" ht="16.5" customHeight="1">
      <c r="A425" s="2723"/>
      <c r="B425" s="2752"/>
      <c r="C425" s="2731"/>
      <c r="D425" s="2726"/>
      <c r="E425" s="2739"/>
      <c r="F425" s="2713"/>
      <c r="G425" s="3179"/>
      <c r="H425" s="3180"/>
      <c r="I425" s="3180"/>
      <c r="J425" s="3180"/>
      <c r="K425" s="3180"/>
      <c r="L425" s="3180"/>
      <c r="M425" s="3180"/>
      <c r="N425" s="3180"/>
      <c r="O425" s="3180"/>
      <c r="P425" s="3181"/>
    </row>
    <row r="426" spans="1:16" ht="16.5" customHeight="1">
      <c r="A426" s="2723"/>
      <c r="B426" s="2752"/>
      <c r="C426" s="2731"/>
      <c r="D426" s="2726"/>
      <c r="E426" s="2729"/>
      <c r="F426" s="2716"/>
      <c r="G426" s="3182"/>
      <c r="H426" s="3183"/>
      <c r="I426" s="3183"/>
      <c r="J426" s="3183"/>
      <c r="K426" s="3183"/>
      <c r="L426" s="3183"/>
      <c r="M426" s="3183"/>
      <c r="N426" s="3183"/>
      <c r="O426" s="3183"/>
      <c r="P426" s="3184"/>
    </row>
    <row r="427" spans="1:16" ht="16.5" customHeight="1">
      <c r="A427" s="2723"/>
      <c r="B427" s="2752"/>
      <c r="C427" s="2731"/>
      <c r="D427" s="2726"/>
      <c r="E427" s="3247" t="s">
        <v>4378</v>
      </c>
      <c r="F427" s="3248"/>
      <c r="G427" s="3155" t="s">
        <v>4379</v>
      </c>
      <c r="H427" s="3156"/>
      <c r="I427" s="3156"/>
      <c r="J427" s="3156"/>
      <c r="K427" s="3156"/>
      <c r="L427" s="3156"/>
      <c r="M427" s="3156"/>
      <c r="N427" s="3156"/>
      <c r="O427" s="3156"/>
      <c r="P427" s="3157"/>
    </row>
    <row r="428" spans="1:16" ht="16.5" customHeight="1">
      <c r="A428" s="2740"/>
      <c r="B428" s="2695" t="s">
        <v>3763</v>
      </c>
      <c r="C428" s="2696"/>
      <c r="D428" s="2724"/>
      <c r="E428" s="2698" t="s">
        <v>3762</v>
      </c>
      <c r="F428" s="2699"/>
      <c r="G428" s="3176" t="s">
        <v>8513</v>
      </c>
      <c r="H428" s="3177"/>
      <c r="I428" s="3177"/>
      <c r="J428" s="3177"/>
      <c r="K428" s="3177"/>
      <c r="L428" s="3177"/>
      <c r="M428" s="3177"/>
      <c r="N428" s="3177"/>
      <c r="O428" s="3177"/>
      <c r="P428" s="3178"/>
    </row>
    <row r="429" spans="1:16" ht="16.5" customHeight="1">
      <c r="A429" s="2740"/>
      <c r="B429" s="2735"/>
      <c r="C429" s="2731"/>
      <c r="D429" s="2726"/>
      <c r="E429" s="2729"/>
      <c r="F429" s="2716"/>
      <c r="G429" s="3182"/>
      <c r="H429" s="3183"/>
      <c r="I429" s="3183"/>
      <c r="J429" s="3183"/>
      <c r="K429" s="3183"/>
      <c r="L429" s="3183"/>
      <c r="M429" s="3183"/>
      <c r="N429" s="3183"/>
      <c r="O429" s="3183"/>
      <c r="P429" s="3184"/>
    </row>
    <row r="430" spans="1:16" ht="16.5" customHeight="1">
      <c r="A430" s="2740"/>
      <c r="B430" s="2735"/>
      <c r="C430" s="2731"/>
      <c r="D430" s="2726"/>
      <c r="E430" s="2698" t="s">
        <v>3761</v>
      </c>
      <c r="F430" s="2699"/>
      <c r="G430" s="3176" t="s">
        <v>3760</v>
      </c>
      <c r="H430" s="3177"/>
      <c r="I430" s="3177"/>
      <c r="J430" s="3177"/>
      <c r="K430" s="3177"/>
      <c r="L430" s="3177"/>
      <c r="M430" s="3177"/>
      <c r="N430" s="3177"/>
      <c r="O430" s="3177"/>
      <c r="P430" s="3178"/>
    </row>
    <row r="431" spans="1:16" ht="16.5" customHeight="1">
      <c r="A431" s="2740"/>
      <c r="B431" s="2736"/>
      <c r="C431" s="2737"/>
      <c r="D431" s="2728"/>
      <c r="E431" s="2729"/>
      <c r="F431" s="2716"/>
      <c r="G431" s="3182"/>
      <c r="H431" s="3183"/>
      <c r="I431" s="3183"/>
      <c r="J431" s="3183"/>
      <c r="K431" s="3183"/>
      <c r="L431" s="3183"/>
      <c r="M431" s="3183"/>
      <c r="N431" s="3183"/>
      <c r="O431" s="3183"/>
      <c r="P431" s="3184"/>
    </row>
    <row r="432" spans="1:16" ht="16.5" customHeight="1">
      <c r="A432" s="2740"/>
      <c r="B432" s="2695" t="s">
        <v>3759</v>
      </c>
      <c r="C432" s="2696"/>
      <c r="D432" s="2724"/>
      <c r="E432" s="2744" t="s">
        <v>3758</v>
      </c>
      <c r="F432" s="2699"/>
      <c r="G432" s="3176" t="s">
        <v>8514</v>
      </c>
      <c r="H432" s="3177"/>
      <c r="I432" s="3177"/>
      <c r="J432" s="3177"/>
      <c r="K432" s="3177"/>
      <c r="L432" s="3177"/>
      <c r="M432" s="3177"/>
      <c r="N432" s="3177"/>
      <c r="O432" s="3177"/>
      <c r="P432" s="3178"/>
    </row>
    <row r="433" spans="1:16" ht="16.5" customHeight="1">
      <c r="A433" s="2740"/>
      <c r="B433" s="2711"/>
      <c r="C433" s="2743" t="s">
        <v>4380</v>
      </c>
      <c r="D433" s="2726"/>
      <c r="E433" s="2732"/>
      <c r="F433" s="2713"/>
      <c r="G433" s="3179"/>
      <c r="H433" s="3180"/>
      <c r="I433" s="3180"/>
      <c r="J433" s="3180"/>
      <c r="K433" s="3180"/>
      <c r="L433" s="3180"/>
      <c r="M433" s="3180"/>
      <c r="N433" s="3180"/>
      <c r="O433" s="3180"/>
      <c r="P433" s="3181"/>
    </row>
    <row r="434" spans="1:16" ht="16.5" customHeight="1">
      <c r="A434" s="2740"/>
      <c r="B434" s="2752"/>
      <c r="C434" s="2743" t="s">
        <v>3749</v>
      </c>
      <c r="D434" s="2726"/>
      <c r="E434" s="2748"/>
      <c r="F434" s="2716"/>
      <c r="G434" s="3182"/>
      <c r="H434" s="3183"/>
      <c r="I434" s="3183"/>
      <c r="J434" s="3183"/>
      <c r="K434" s="3183"/>
      <c r="L434" s="3183"/>
      <c r="M434" s="3183"/>
      <c r="N434" s="3183"/>
      <c r="O434" s="3183"/>
      <c r="P434" s="3184"/>
    </row>
    <row r="435" spans="1:16" ht="16.5" customHeight="1">
      <c r="A435" s="2740"/>
      <c r="B435" s="2752"/>
      <c r="C435" s="2731"/>
      <c r="D435" s="2726"/>
      <c r="E435" s="2738" t="s">
        <v>3757</v>
      </c>
      <c r="F435" s="2704"/>
      <c r="G435" s="3155" t="s">
        <v>3756</v>
      </c>
      <c r="H435" s="3156"/>
      <c r="I435" s="3156"/>
      <c r="J435" s="3156"/>
      <c r="K435" s="3156"/>
      <c r="L435" s="3156"/>
      <c r="M435" s="3156"/>
      <c r="N435" s="3156"/>
      <c r="O435" s="3156"/>
      <c r="P435" s="3157"/>
    </row>
    <row r="436" spans="1:16" ht="16.5" customHeight="1">
      <c r="A436" s="2740"/>
      <c r="B436" s="2752"/>
      <c r="C436" s="2731"/>
      <c r="D436" s="2726"/>
      <c r="E436" s="2738" t="s">
        <v>3755</v>
      </c>
      <c r="F436" s="2704"/>
      <c r="G436" s="3155" t="s">
        <v>4381</v>
      </c>
      <c r="H436" s="3156"/>
      <c r="I436" s="3156"/>
      <c r="J436" s="3156"/>
      <c r="K436" s="3156"/>
      <c r="L436" s="3156"/>
      <c r="M436" s="3156"/>
      <c r="N436" s="3156"/>
      <c r="O436" s="3156"/>
      <c r="P436" s="3157"/>
    </row>
    <row r="437" spans="1:16" ht="16.5" customHeight="1">
      <c r="A437" s="2740"/>
      <c r="B437" s="2752"/>
      <c r="C437" s="2731"/>
      <c r="D437" s="2726"/>
      <c r="E437" s="2738" t="s">
        <v>4382</v>
      </c>
      <c r="F437" s="2704"/>
      <c r="G437" s="3155" t="s">
        <v>4383</v>
      </c>
      <c r="H437" s="3156"/>
      <c r="I437" s="3156"/>
      <c r="J437" s="3156"/>
      <c r="K437" s="3156"/>
      <c r="L437" s="3156"/>
      <c r="M437" s="3156"/>
      <c r="N437" s="3156"/>
      <c r="O437" s="3156"/>
      <c r="P437" s="3157"/>
    </row>
    <row r="438" spans="1:16" ht="16.5" customHeight="1">
      <c r="A438" s="2740"/>
      <c r="B438" s="2752"/>
      <c r="C438" s="2731"/>
      <c r="D438" s="2726"/>
      <c r="E438" s="2738" t="s">
        <v>3754</v>
      </c>
      <c r="F438" s="2704"/>
      <c r="G438" s="3155" t="s">
        <v>3753</v>
      </c>
      <c r="H438" s="3156"/>
      <c r="I438" s="3156"/>
      <c r="J438" s="3156"/>
      <c r="K438" s="3156"/>
      <c r="L438" s="3156"/>
      <c r="M438" s="3156"/>
      <c r="N438" s="3156"/>
      <c r="O438" s="3156"/>
      <c r="P438" s="3157"/>
    </row>
    <row r="439" spans="1:16" ht="16.5" customHeight="1">
      <c r="A439" s="2740"/>
      <c r="B439" s="2752"/>
      <c r="C439" s="2731"/>
      <c r="D439" s="2726"/>
      <c r="E439" s="2705" t="s">
        <v>3752</v>
      </c>
      <c r="F439" s="2706"/>
      <c r="G439" s="3155" t="s">
        <v>4384</v>
      </c>
      <c r="H439" s="3156"/>
      <c r="I439" s="3156"/>
      <c r="J439" s="3156"/>
      <c r="K439" s="3156"/>
      <c r="L439" s="3156"/>
      <c r="M439" s="3156"/>
      <c r="N439" s="3156"/>
      <c r="O439" s="3156"/>
      <c r="P439" s="3157"/>
    </row>
    <row r="440" spans="1:16" ht="16.5" customHeight="1">
      <c r="A440" s="2740"/>
      <c r="B440" s="2752"/>
      <c r="C440" s="2731"/>
      <c r="D440" s="2726"/>
      <c r="E440" s="2744" t="s">
        <v>3751</v>
      </c>
      <c r="F440" s="2699"/>
      <c r="G440" s="3176" t="s">
        <v>4385</v>
      </c>
      <c r="H440" s="3177"/>
      <c r="I440" s="3177"/>
      <c r="J440" s="3177"/>
      <c r="K440" s="3177"/>
      <c r="L440" s="3177"/>
      <c r="M440" s="3177"/>
      <c r="N440" s="3177"/>
      <c r="O440" s="3177"/>
      <c r="P440" s="3178"/>
    </row>
    <row r="441" spans="1:16" ht="16.5" customHeight="1">
      <c r="A441" s="2740"/>
      <c r="B441" s="2752"/>
      <c r="C441" s="2731"/>
      <c r="D441" s="2726"/>
      <c r="E441" s="2732"/>
      <c r="F441" s="2713"/>
      <c r="G441" s="3179"/>
      <c r="H441" s="3180"/>
      <c r="I441" s="3180"/>
      <c r="J441" s="3180"/>
      <c r="K441" s="3180"/>
      <c r="L441" s="3180"/>
      <c r="M441" s="3180"/>
      <c r="N441" s="3180"/>
      <c r="O441" s="3180"/>
      <c r="P441" s="3181"/>
    </row>
    <row r="442" spans="1:16" ht="16.5" customHeight="1">
      <c r="A442" s="2740"/>
      <c r="B442" s="2752"/>
      <c r="C442" s="2731"/>
      <c r="D442" s="2726"/>
      <c r="E442" s="2748"/>
      <c r="F442" s="2716"/>
      <c r="G442" s="3182"/>
      <c r="H442" s="3183"/>
      <c r="I442" s="3183"/>
      <c r="J442" s="3183"/>
      <c r="K442" s="3183"/>
      <c r="L442" s="3183"/>
      <c r="M442" s="3183"/>
      <c r="N442" s="3183"/>
      <c r="O442" s="3183"/>
      <c r="P442" s="3184"/>
    </row>
    <row r="443" spans="1:16" ht="16.5" customHeight="1">
      <c r="A443" s="2740"/>
      <c r="B443" s="2741"/>
      <c r="C443" s="2737"/>
      <c r="D443" s="2728"/>
      <c r="E443" s="2732" t="s">
        <v>3750</v>
      </c>
      <c r="F443" s="2713"/>
      <c r="G443" s="3155" t="s">
        <v>4386</v>
      </c>
      <c r="H443" s="3156"/>
      <c r="I443" s="3156"/>
      <c r="J443" s="3156"/>
      <c r="K443" s="3156"/>
      <c r="L443" s="3156"/>
      <c r="M443" s="3156"/>
      <c r="N443" s="3156"/>
      <c r="O443" s="3156"/>
      <c r="P443" s="3157"/>
    </row>
    <row r="444" spans="1:16" ht="16.5" customHeight="1">
      <c r="A444" s="2740"/>
      <c r="B444" s="2695" t="s">
        <v>3748</v>
      </c>
      <c r="C444" s="2696"/>
      <c r="D444" s="2724"/>
      <c r="E444" s="2698" t="s">
        <v>3747</v>
      </c>
      <c r="F444" s="2699"/>
      <c r="G444" s="3176" t="s">
        <v>4387</v>
      </c>
      <c r="H444" s="3177"/>
      <c r="I444" s="3177"/>
      <c r="J444" s="3177"/>
      <c r="K444" s="3177"/>
      <c r="L444" s="3177"/>
      <c r="M444" s="3177"/>
      <c r="N444" s="3177"/>
      <c r="O444" s="3177"/>
      <c r="P444" s="3178"/>
    </row>
    <row r="445" spans="1:16" ht="16.5" customHeight="1">
      <c r="A445" s="2740"/>
      <c r="B445" s="2725"/>
      <c r="C445" s="2722"/>
      <c r="D445" s="2726"/>
      <c r="E445" s="2729"/>
      <c r="F445" s="2716"/>
      <c r="G445" s="3182"/>
      <c r="H445" s="3183"/>
      <c r="I445" s="3183"/>
      <c r="J445" s="3183"/>
      <c r="K445" s="3183"/>
      <c r="L445" s="3183"/>
      <c r="M445" s="3183"/>
      <c r="N445" s="3183"/>
      <c r="O445" s="3183"/>
      <c r="P445" s="3184"/>
    </row>
    <row r="446" spans="1:16" ht="16.5" customHeight="1">
      <c r="A446" s="2740"/>
      <c r="B446" s="2725"/>
      <c r="C446" s="2722"/>
      <c r="D446" s="2726"/>
      <c r="E446" s="2703" t="s">
        <v>3746</v>
      </c>
      <c r="F446" s="2704"/>
      <c r="G446" s="3173" t="s">
        <v>4388</v>
      </c>
      <c r="H446" s="3174"/>
      <c r="I446" s="3174"/>
      <c r="J446" s="3174"/>
      <c r="K446" s="3174"/>
      <c r="L446" s="3174"/>
      <c r="M446" s="3174"/>
      <c r="N446" s="3174"/>
      <c r="O446" s="3174"/>
      <c r="P446" s="3175"/>
    </row>
    <row r="447" spans="1:16" ht="16.5" customHeight="1">
      <c r="A447" s="2740"/>
      <c r="B447" s="2727"/>
      <c r="C447" s="2765"/>
      <c r="D447" s="2728"/>
      <c r="E447" s="2703" t="s">
        <v>3745</v>
      </c>
      <c r="F447" s="2704"/>
      <c r="G447" s="3155" t="s">
        <v>3744</v>
      </c>
      <c r="H447" s="3156"/>
      <c r="I447" s="3156"/>
      <c r="J447" s="3156"/>
      <c r="K447" s="3156"/>
      <c r="L447" s="3156"/>
      <c r="M447" s="3156"/>
      <c r="N447" s="3156"/>
      <c r="O447" s="3156"/>
      <c r="P447" s="3157"/>
    </row>
    <row r="448" spans="1:16" ht="16.5" customHeight="1">
      <c r="A448" s="2740"/>
      <c r="B448" s="2725" t="s">
        <v>149</v>
      </c>
      <c r="C448" s="2722"/>
      <c r="D448" s="2726"/>
      <c r="E448" s="2698" t="s">
        <v>170</v>
      </c>
      <c r="F448" s="2699"/>
      <c r="G448" s="3176" t="s">
        <v>4389</v>
      </c>
      <c r="H448" s="3177"/>
      <c r="I448" s="3177"/>
      <c r="J448" s="3177"/>
      <c r="K448" s="3177"/>
      <c r="L448" s="3177"/>
      <c r="M448" s="3177"/>
      <c r="N448" s="3177"/>
      <c r="O448" s="3177"/>
      <c r="P448" s="3178"/>
    </row>
    <row r="449" spans="1:16" ht="16.5" customHeight="1">
      <c r="A449" s="2740"/>
      <c r="B449" s="2725"/>
      <c r="C449" s="2722"/>
      <c r="D449" s="2726"/>
      <c r="E449" s="2712"/>
      <c r="F449" s="2713"/>
      <c r="G449" s="3179"/>
      <c r="H449" s="3180"/>
      <c r="I449" s="3180"/>
      <c r="J449" s="3180"/>
      <c r="K449" s="3180"/>
      <c r="L449" s="3180"/>
      <c r="M449" s="3180"/>
      <c r="N449" s="3180"/>
      <c r="O449" s="3180"/>
      <c r="P449" s="3181"/>
    </row>
    <row r="450" spans="1:16" ht="16.5" customHeight="1">
      <c r="A450" s="2740"/>
      <c r="B450" s="2727"/>
      <c r="C450" s="2765"/>
      <c r="D450" s="2728"/>
      <c r="E450" s="2715"/>
      <c r="F450" s="2716"/>
      <c r="G450" s="3182"/>
      <c r="H450" s="3183"/>
      <c r="I450" s="3183"/>
      <c r="J450" s="3183"/>
      <c r="K450" s="3183"/>
      <c r="L450" s="3183"/>
      <c r="M450" s="3183"/>
      <c r="N450" s="3183"/>
      <c r="O450" s="3183"/>
      <c r="P450" s="3184"/>
    </row>
    <row r="451" spans="1:16" ht="16.5" customHeight="1">
      <c r="A451" s="2740"/>
      <c r="B451" s="2695" t="s">
        <v>44</v>
      </c>
      <c r="C451" s="2696"/>
      <c r="D451" s="2724"/>
      <c r="E451" s="2703" t="s">
        <v>3743</v>
      </c>
      <c r="F451" s="2704"/>
      <c r="G451" s="3155" t="s">
        <v>3742</v>
      </c>
      <c r="H451" s="3156"/>
      <c r="I451" s="3156"/>
      <c r="J451" s="3156"/>
      <c r="K451" s="3156"/>
      <c r="L451" s="3156"/>
      <c r="M451" s="3156"/>
      <c r="N451" s="3156"/>
      <c r="O451" s="3156"/>
      <c r="P451" s="3157"/>
    </row>
    <row r="452" spans="1:16" ht="16.5" customHeight="1">
      <c r="A452" s="2740"/>
      <c r="B452" s="2735"/>
      <c r="C452" s="2731"/>
      <c r="D452" s="2726"/>
      <c r="E452" s="2698" t="s">
        <v>3741</v>
      </c>
      <c r="F452" s="2699"/>
      <c r="G452" s="3176" t="s">
        <v>4390</v>
      </c>
      <c r="H452" s="3177"/>
      <c r="I452" s="3177"/>
      <c r="J452" s="3177"/>
      <c r="K452" s="3177"/>
      <c r="L452" s="3177"/>
      <c r="M452" s="3177"/>
      <c r="N452" s="3177"/>
      <c r="O452" s="3177"/>
      <c r="P452" s="3178"/>
    </row>
    <row r="453" spans="1:16" ht="16.5" customHeight="1">
      <c r="A453" s="2740"/>
      <c r="B453" s="2735"/>
      <c r="C453" s="2731"/>
      <c r="D453" s="2726"/>
      <c r="E453" s="2729"/>
      <c r="F453" s="2716"/>
      <c r="G453" s="3182"/>
      <c r="H453" s="3183"/>
      <c r="I453" s="3183"/>
      <c r="J453" s="3183"/>
      <c r="K453" s="3183"/>
      <c r="L453" s="3183"/>
      <c r="M453" s="3183"/>
      <c r="N453" s="3183"/>
      <c r="O453" s="3183"/>
      <c r="P453" s="3184"/>
    </row>
    <row r="454" spans="1:16" ht="16.5" customHeight="1">
      <c r="A454" s="2740"/>
      <c r="B454" s="2735"/>
      <c r="C454" s="2731"/>
      <c r="D454" s="2726"/>
      <c r="E454" s="2703" t="s">
        <v>3740</v>
      </c>
      <c r="F454" s="2704"/>
      <c r="G454" s="3155" t="s">
        <v>3739</v>
      </c>
      <c r="H454" s="3156"/>
      <c r="I454" s="3156"/>
      <c r="J454" s="3156"/>
      <c r="K454" s="3156"/>
      <c r="L454" s="3156"/>
      <c r="M454" s="3156"/>
      <c r="N454" s="3156"/>
      <c r="O454" s="3156"/>
      <c r="P454" s="3157"/>
    </row>
    <row r="455" spans="1:16" ht="16.5" customHeight="1">
      <c r="A455" s="2740"/>
      <c r="B455" s="2735"/>
      <c r="C455" s="2731"/>
      <c r="D455" s="2726"/>
      <c r="E455" s="2684" t="s">
        <v>8515</v>
      </c>
      <c r="F455" s="2685"/>
      <c r="G455" s="3152" t="s">
        <v>8516</v>
      </c>
      <c r="H455" s="3153"/>
      <c r="I455" s="3153"/>
      <c r="J455" s="3153"/>
      <c r="K455" s="3153"/>
      <c r="L455" s="3153"/>
      <c r="M455" s="3153"/>
      <c r="N455" s="3153"/>
      <c r="O455" s="3153"/>
      <c r="P455" s="3154"/>
    </row>
    <row r="456" spans="1:16" ht="16.5" customHeight="1">
      <c r="A456" s="2740"/>
      <c r="B456" s="2735"/>
      <c r="C456" s="2731"/>
      <c r="D456" s="2726"/>
      <c r="E456" s="3205" t="s">
        <v>8425</v>
      </c>
      <c r="F456" s="3206"/>
      <c r="G456" s="3176" t="s">
        <v>4391</v>
      </c>
      <c r="H456" s="3177"/>
      <c r="I456" s="3177"/>
      <c r="J456" s="3177"/>
      <c r="K456" s="3177"/>
      <c r="L456" s="3177"/>
      <c r="M456" s="3177"/>
      <c r="N456" s="3177"/>
      <c r="O456" s="3177"/>
      <c r="P456" s="3178"/>
    </row>
    <row r="457" spans="1:16" ht="16.5" customHeight="1">
      <c r="A457" s="2740"/>
      <c r="B457" s="2735"/>
      <c r="C457" s="2731"/>
      <c r="D457" s="2726"/>
      <c r="E457" s="2712"/>
      <c r="F457" s="2713"/>
      <c r="G457" s="3179"/>
      <c r="H457" s="3180"/>
      <c r="I457" s="3180"/>
      <c r="J457" s="3180"/>
      <c r="K457" s="3180"/>
      <c r="L457" s="3180"/>
      <c r="M457" s="3180"/>
      <c r="N457" s="3180"/>
      <c r="O457" s="3180"/>
      <c r="P457" s="3181"/>
    </row>
    <row r="458" spans="1:16" ht="16.5" customHeight="1">
      <c r="A458" s="2740"/>
      <c r="B458" s="2735"/>
      <c r="C458" s="2731"/>
      <c r="D458" s="2726"/>
      <c r="E458" s="2712"/>
      <c r="F458" s="2713"/>
      <c r="G458" s="3179"/>
      <c r="H458" s="3180"/>
      <c r="I458" s="3180"/>
      <c r="J458" s="3180"/>
      <c r="K458" s="3180"/>
      <c r="L458" s="3180"/>
      <c r="M458" s="3180"/>
      <c r="N458" s="3180"/>
      <c r="O458" s="3180"/>
      <c r="P458" s="3181"/>
    </row>
    <row r="459" spans="1:16" ht="16.5" customHeight="1">
      <c r="A459" s="2740"/>
      <c r="B459" s="2735"/>
      <c r="C459" s="2731"/>
      <c r="D459" s="2726"/>
      <c r="E459" s="2715"/>
      <c r="F459" s="2716"/>
      <c r="G459" s="3182"/>
      <c r="H459" s="3183"/>
      <c r="I459" s="3183"/>
      <c r="J459" s="3183"/>
      <c r="K459" s="3183"/>
      <c r="L459" s="3183"/>
      <c r="M459" s="3183"/>
      <c r="N459" s="3183"/>
      <c r="O459" s="3183"/>
      <c r="P459" s="3184"/>
    </row>
    <row r="460" spans="1:16" ht="16.5" customHeight="1">
      <c r="A460" s="2740"/>
      <c r="B460" s="2695" t="s">
        <v>3738</v>
      </c>
      <c r="C460" s="2696"/>
      <c r="D460" s="2724"/>
      <c r="E460" s="2738" t="s">
        <v>3737</v>
      </c>
      <c r="F460" s="2704"/>
      <c r="G460" s="3155" t="s">
        <v>4392</v>
      </c>
      <c r="H460" s="3156"/>
      <c r="I460" s="3156"/>
      <c r="J460" s="3156"/>
      <c r="K460" s="3156"/>
      <c r="L460" s="3156"/>
      <c r="M460" s="3156"/>
      <c r="N460" s="3156"/>
      <c r="O460" s="3156"/>
      <c r="P460" s="3157"/>
    </row>
    <row r="461" spans="1:16" ht="16.5" customHeight="1">
      <c r="A461" s="2740"/>
      <c r="B461" s="2725"/>
      <c r="C461" s="2722"/>
      <c r="D461" s="2726"/>
      <c r="E461" s="2738" t="s">
        <v>3736</v>
      </c>
      <c r="F461" s="2704"/>
      <c r="G461" s="3155" t="s">
        <v>4393</v>
      </c>
      <c r="H461" s="3156"/>
      <c r="I461" s="3156"/>
      <c r="J461" s="3156"/>
      <c r="K461" s="3156"/>
      <c r="L461" s="3156"/>
      <c r="M461" s="3156"/>
      <c r="N461" s="3156"/>
      <c r="O461" s="3156"/>
      <c r="P461" s="3157"/>
    </row>
    <row r="462" spans="1:16" ht="16.5" customHeight="1">
      <c r="A462" s="2740"/>
      <c r="B462" s="2741"/>
      <c r="C462" s="2737"/>
      <c r="D462" s="2728"/>
      <c r="E462" s="2738" t="s">
        <v>4394</v>
      </c>
      <c r="F462" s="2704"/>
      <c r="G462" s="3155" t="s">
        <v>4395</v>
      </c>
      <c r="H462" s="3156"/>
      <c r="I462" s="3156"/>
      <c r="J462" s="3156"/>
      <c r="K462" s="3156"/>
      <c r="L462" s="3156"/>
      <c r="M462" s="3156"/>
      <c r="N462" s="3156"/>
      <c r="O462" s="3156"/>
      <c r="P462" s="3157"/>
    </row>
    <row r="463" spans="1:16" ht="16.5" customHeight="1">
      <c r="A463" s="2740"/>
      <c r="B463" s="2695" t="s">
        <v>3735</v>
      </c>
      <c r="C463" s="2696"/>
      <c r="D463" s="2724"/>
      <c r="E463" s="2698" t="s">
        <v>3734</v>
      </c>
      <c r="F463" s="2699"/>
      <c r="G463" s="3176" t="s">
        <v>4396</v>
      </c>
      <c r="H463" s="3177"/>
      <c r="I463" s="3177"/>
      <c r="J463" s="3177"/>
      <c r="K463" s="3177"/>
      <c r="L463" s="3177"/>
      <c r="M463" s="3177"/>
      <c r="N463" s="3177"/>
      <c r="O463" s="3177"/>
      <c r="P463" s="3178"/>
    </row>
    <row r="464" spans="1:16" ht="16.5" customHeight="1">
      <c r="A464" s="2740"/>
      <c r="B464" s="2752"/>
      <c r="C464" s="2731"/>
      <c r="D464" s="2726"/>
      <c r="E464" s="2739"/>
      <c r="F464" s="2713"/>
      <c r="G464" s="3182"/>
      <c r="H464" s="3183"/>
      <c r="I464" s="3183"/>
      <c r="J464" s="3183"/>
      <c r="K464" s="3183"/>
      <c r="L464" s="3183"/>
      <c r="M464" s="3183"/>
      <c r="N464" s="3183"/>
      <c r="O464" s="3183"/>
      <c r="P464" s="3184"/>
    </row>
    <row r="465" spans="1:16" ht="16.5" customHeight="1">
      <c r="A465" s="2740"/>
      <c r="B465" s="2714"/>
      <c r="C465" s="2717"/>
      <c r="D465" s="2726"/>
      <c r="E465" s="2698" t="s">
        <v>3733</v>
      </c>
      <c r="F465" s="2699"/>
      <c r="G465" s="3176" t="s">
        <v>8426</v>
      </c>
      <c r="H465" s="3177"/>
      <c r="I465" s="3177"/>
      <c r="J465" s="3177"/>
      <c r="K465" s="3177"/>
      <c r="L465" s="3177"/>
      <c r="M465" s="3177"/>
      <c r="N465" s="3177"/>
      <c r="O465" s="3177"/>
      <c r="P465" s="3178"/>
    </row>
    <row r="466" spans="1:16" ht="16.5" customHeight="1">
      <c r="A466" s="2740"/>
      <c r="B466" s="2752"/>
      <c r="C466" s="2731"/>
      <c r="D466" s="2726"/>
      <c r="E466" s="2739"/>
      <c r="F466" s="2713"/>
      <c r="G466" s="3179"/>
      <c r="H466" s="3180"/>
      <c r="I466" s="3180"/>
      <c r="J466" s="3180"/>
      <c r="K466" s="3180"/>
      <c r="L466" s="3180"/>
      <c r="M466" s="3180"/>
      <c r="N466" s="3180"/>
      <c r="O466" s="3180"/>
      <c r="P466" s="3181"/>
    </row>
    <row r="467" spans="1:16" ht="16.5" customHeight="1">
      <c r="A467" s="2740"/>
      <c r="B467" s="2752"/>
      <c r="C467" s="2731"/>
      <c r="D467" s="2726"/>
      <c r="E467" s="2739"/>
      <c r="F467" s="2713"/>
      <c r="G467" s="3179"/>
      <c r="H467" s="3180"/>
      <c r="I467" s="3180"/>
      <c r="J467" s="3180"/>
      <c r="K467" s="3180"/>
      <c r="L467" s="3180"/>
      <c r="M467" s="3180"/>
      <c r="N467" s="3180"/>
      <c r="O467" s="3180"/>
      <c r="P467" s="3181"/>
    </row>
    <row r="468" spans="1:16" ht="16.5" customHeight="1">
      <c r="A468" s="2740"/>
      <c r="B468" s="2752"/>
      <c r="C468" s="2731"/>
      <c r="D468" s="2726"/>
      <c r="E468" s="2739"/>
      <c r="F468" s="2713"/>
      <c r="G468" s="3179"/>
      <c r="H468" s="3180"/>
      <c r="I468" s="3180"/>
      <c r="J468" s="3180"/>
      <c r="K468" s="3180"/>
      <c r="L468" s="3180"/>
      <c r="M468" s="3180"/>
      <c r="N468" s="3180"/>
      <c r="O468" s="3180"/>
      <c r="P468" s="3181"/>
    </row>
    <row r="469" spans="1:16" ht="16.5" customHeight="1">
      <c r="A469" s="2740"/>
      <c r="B469" s="2752"/>
      <c r="C469" s="2731"/>
      <c r="D469" s="2726"/>
      <c r="E469" s="2729"/>
      <c r="F469" s="2716"/>
      <c r="G469" s="3182"/>
      <c r="H469" s="3183"/>
      <c r="I469" s="3183"/>
      <c r="J469" s="3183"/>
      <c r="K469" s="3183"/>
      <c r="L469" s="3183"/>
      <c r="M469" s="3183"/>
      <c r="N469" s="3183"/>
      <c r="O469" s="3183"/>
      <c r="P469" s="3184"/>
    </row>
    <row r="470" spans="1:16" ht="16.5" customHeight="1">
      <c r="A470" s="2740"/>
      <c r="B470" s="2752"/>
      <c r="C470" s="2731"/>
      <c r="D470" s="2726"/>
      <c r="E470" s="2698" t="s">
        <v>3732</v>
      </c>
      <c r="F470" s="2699"/>
      <c r="G470" s="3176" t="s">
        <v>4397</v>
      </c>
      <c r="H470" s="3177"/>
      <c r="I470" s="3177"/>
      <c r="J470" s="3177"/>
      <c r="K470" s="3177"/>
      <c r="L470" s="3177"/>
      <c r="M470" s="3177"/>
      <c r="N470" s="3177"/>
      <c r="O470" s="3177"/>
      <c r="P470" s="3178"/>
    </row>
    <row r="471" spans="1:16" ht="16.5" customHeight="1">
      <c r="A471" s="2740"/>
      <c r="B471" s="2752"/>
      <c r="C471" s="2731"/>
      <c r="D471" s="2726"/>
      <c r="E471" s="2739"/>
      <c r="F471" s="2713"/>
      <c r="G471" s="3179"/>
      <c r="H471" s="3180"/>
      <c r="I471" s="3180"/>
      <c r="J471" s="3180"/>
      <c r="K471" s="3180"/>
      <c r="L471" s="3180"/>
      <c r="M471" s="3180"/>
      <c r="N471" s="3180"/>
      <c r="O471" s="3180"/>
      <c r="P471" s="3181"/>
    </row>
    <row r="472" spans="1:16" ht="16.5" customHeight="1">
      <c r="A472" s="2740"/>
      <c r="B472" s="2741"/>
      <c r="C472" s="2737"/>
      <c r="D472" s="2728"/>
      <c r="E472" s="2729"/>
      <c r="F472" s="2716"/>
      <c r="G472" s="3182"/>
      <c r="H472" s="3183"/>
      <c r="I472" s="3183"/>
      <c r="J472" s="3183"/>
      <c r="K472" s="3183"/>
      <c r="L472" s="3183"/>
      <c r="M472" s="3183"/>
      <c r="N472" s="3183"/>
      <c r="O472" s="3183"/>
      <c r="P472" s="3184"/>
    </row>
    <row r="473" spans="1:16" s="1375" customFormat="1" ht="16.5" customHeight="1">
      <c r="A473" s="2723"/>
      <c r="B473" s="2731"/>
      <c r="C473" s="2731"/>
      <c r="D473" s="2731"/>
      <c r="E473" s="2733"/>
      <c r="F473" s="2733"/>
      <c r="G473" s="2796"/>
      <c r="H473" s="2796"/>
      <c r="I473" s="2796"/>
      <c r="J473" s="2796"/>
      <c r="K473" s="2796"/>
      <c r="L473" s="2796"/>
      <c r="M473" s="2796"/>
      <c r="N473" s="2796"/>
      <c r="O473" s="2796"/>
      <c r="P473" s="2797"/>
    </row>
    <row r="474" spans="1:16" s="1375" customFormat="1" ht="16.5" customHeight="1">
      <c r="A474" s="2723"/>
      <c r="B474" s="2731"/>
      <c r="C474" s="2731"/>
      <c r="D474" s="2731"/>
      <c r="E474" s="2733"/>
      <c r="F474" s="2733"/>
      <c r="G474" s="2796"/>
      <c r="H474" s="2796"/>
      <c r="I474" s="2796"/>
      <c r="J474" s="2796"/>
      <c r="K474" s="2796"/>
      <c r="L474" s="2796"/>
      <c r="M474" s="2796"/>
      <c r="N474" s="2796"/>
      <c r="O474" s="2796"/>
      <c r="P474" s="2797"/>
    </row>
    <row r="475" spans="1:16" s="1375" customFormat="1" ht="16.5" customHeight="1">
      <c r="A475" s="2708" t="s">
        <v>3731</v>
      </c>
      <c r="B475" s="2694"/>
      <c r="C475" s="2761"/>
      <c r="D475" s="2723"/>
      <c r="E475" s="2706"/>
      <c r="F475" s="2706"/>
      <c r="G475" s="2710"/>
      <c r="H475" s="2710"/>
      <c r="I475" s="2710"/>
      <c r="J475" s="2710"/>
      <c r="K475" s="2710"/>
      <c r="L475" s="2710"/>
      <c r="M475" s="2710"/>
      <c r="N475" s="2710"/>
      <c r="O475" s="2710"/>
      <c r="P475" s="2681"/>
    </row>
    <row r="476" spans="1:16" ht="16.5" customHeight="1">
      <c r="A476" s="2795"/>
      <c r="B476" s="2719" t="s">
        <v>3727</v>
      </c>
      <c r="C476" s="2720"/>
      <c r="D476" s="2798"/>
      <c r="E476" s="2703" t="s">
        <v>8427</v>
      </c>
      <c r="F476" s="2704"/>
      <c r="G476" s="3155" t="s">
        <v>4398</v>
      </c>
      <c r="H476" s="3156"/>
      <c r="I476" s="3156"/>
      <c r="J476" s="3156"/>
      <c r="K476" s="3156"/>
      <c r="L476" s="3156"/>
      <c r="M476" s="3156"/>
      <c r="N476" s="3156"/>
      <c r="O476" s="3156"/>
      <c r="P476" s="3157"/>
    </row>
    <row r="477" spans="1:16" ht="16.5" customHeight="1">
      <c r="A477" s="2740"/>
      <c r="B477" s="2740"/>
      <c r="C477" s="2740"/>
      <c r="D477" s="2740"/>
      <c r="E477" s="2766"/>
      <c r="F477" s="2766"/>
      <c r="G477" s="2767"/>
      <c r="H477" s="2767"/>
      <c r="I477" s="2767"/>
      <c r="J477" s="2767"/>
      <c r="K477" s="2767"/>
      <c r="L477" s="2767"/>
      <c r="M477" s="2767"/>
      <c r="N477" s="2767"/>
      <c r="O477" s="2767"/>
      <c r="P477" s="2681"/>
    </row>
    <row r="478" spans="1:16" ht="16.5" customHeight="1">
      <c r="A478" s="2740"/>
      <c r="B478" s="2740"/>
      <c r="C478" s="2740"/>
      <c r="D478" s="2740"/>
      <c r="E478" s="2766"/>
      <c r="F478" s="2766"/>
      <c r="G478" s="2767"/>
      <c r="H478" s="2767"/>
      <c r="I478" s="2767"/>
      <c r="J478" s="2767"/>
      <c r="K478" s="2767"/>
      <c r="L478" s="2767"/>
      <c r="M478" s="2767"/>
      <c r="N478" s="2767"/>
      <c r="O478" s="2767"/>
      <c r="P478" s="2681"/>
    </row>
    <row r="479" spans="1:16" ht="16.5" customHeight="1">
      <c r="A479" s="2708" t="s">
        <v>3730</v>
      </c>
      <c r="B479" s="2708"/>
      <c r="C479" s="2709"/>
      <c r="D479" s="2723"/>
      <c r="E479" s="2706"/>
      <c r="F479" s="2706"/>
      <c r="G479" s="2710"/>
      <c r="H479" s="2710"/>
      <c r="I479" s="2710"/>
      <c r="J479" s="2710"/>
      <c r="K479" s="2710"/>
      <c r="L479" s="2710"/>
      <c r="M479" s="2710"/>
      <c r="N479" s="2710"/>
      <c r="O479" s="2710"/>
      <c r="P479" s="2681"/>
    </row>
    <row r="480" spans="1:16" ht="16.5" customHeight="1">
      <c r="A480" s="2795"/>
      <c r="B480" s="2695" t="s">
        <v>3727</v>
      </c>
      <c r="C480" s="2696"/>
      <c r="D480" s="2724"/>
      <c r="E480" s="2698" t="s">
        <v>3729</v>
      </c>
      <c r="F480" s="2699"/>
      <c r="G480" s="3176" t="s">
        <v>4399</v>
      </c>
      <c r="H480" s="3177"/>
      <c r="I480" s="3177"/>
      <c r="J480" s="3177"/>
      <c r="K480" s="3177"/>
      <c r="L480" s="3177"/>
      <c r="M480" s="3177"/>
      <c r="N480" s="3177"/>
      <c r="O480" s="3177"/>
      <c r="P480" s="3178"/>
    </row>
    <row r="481" spans="1:16" ht="16.5" customHeight="1">
      <c r="A481" s="2723"/>
      <c r="B481" s="2799"/>
      <c r="C481" s="2765"/>
      <c r="D481" s="2728"/>
      <c r="E481" s="2715"/>
      <c r="F481" s="2716"/>
      <c r="G481" s="3182"/>
      <c r="H481" s="3183"/>
      <c r="I481" s="3183"/>
      <c r="J481" s="3183"/>
      <c r="K481" s="3183"/>
      <c r="L481" s="3183"/>
      <c r="M481" s="3183"/>
      <c r="N481" s="3183"/>
      <c r="O481" s="3183"/>
      <c r="P481" s="3184"/>
    </row>
    <row r="482" spans="1:16" ht="16.5" customHeight="1">
      <c r="A482" s="2740"/>
      <c r="B482" s="2740"/>
      <c r="C482" s="2740"/>
      <c r="D482" s="2740"/>
      <c r="E482" s="2766"/>
      <c r="F482" s="2766"/>
      <c r="G482" s="2767"/>
      <c r="H482" s="2767"/>
      <c r="I482" s="2767"/>
      <c r="J482" s="2767"/>
      <c r="K482" s="2767"/>
      <c r="L482" s="2767"/>
      <c r="M482" s="2767"/>
      <c r="N482" s="2767"/>
      <c r="O482" s="2767"/>
      <c r="P482" s="2681"/>
    </row>
    <row r="483" spans="1:16" ht="16.5" customHeight="1">
      <c r="A483" s="2740"/>
      <c r="B483" s="2740"/>
      <c r="C483" s="2740"/>
      <c r="D483" s="2740"/>
      <c r="E483" s="2766"/>
      <c r="F483" s="2766"/>
      <c r="G483" s="2767"/>
      <c r="H483" s="2767"/>
      <c r="I483" s="2767"/>
      <c r="J483" s="2767"/>
      <c r="K483" s="2767"/>
      <c r="L483" s="2767"/>
      <c r="M483" s="2767"/>
      <c r="N483" s="2767"/>
      <c r="O483" s="2767"/>
      <c r="P483" s="2681"/>
    </row>
    <row r="484" spans="1:16" ht="16.5" customHeight="1">
      <c r="A484" s="2708" t="s">
        <v>3728</v>
      </c>
      <c r="B484" s="2708"/>
      <c r="C484" s="2709"/>
      <c r="D484" s="2723"/>
      <c r="E484" s="2706"/>
      <c r="F484" s="2706"/>
      <c r="G484" s="2710"/>
      <c r="H484" s="2710"/>
      <c r="I484" s="2710"/>
      <c r="J484" s="2710"/>
      <c r="K484" s="2710"/>
      <c r="L484" s="2710"/>
      <c r="M484" s="2710"/>
      <c r="N484" s="2710"/>
      <c r="O484" s="2710"/>
      <c r="P484" s="2681"/>
    </row>
    <row r="485" spans="1:16" ht="16.5" customHeight="1">
      <c r="A485" s="2708" t="s">
        <v>3727</v>
      </c>
      <c r="B485" s="2694"/>
      <c r="C485" s="2761"/>
      <c r="D485" s="2723"/>
      <c r="E485" s="2706"/>
      <c r="F485" s="2706"/>
      <c r="G485" s="2710"/>
      <c r="H485" s="2710"/>
      <c r="I485" s="2710"/>
      <c r="J485" s="2710"/>
      <c r="K485" s="2710"/>
      <c r="L485" s="2710"/>
      <c r="M485" s="2710"/>
      <c r="N485" s="2710"/>
      <c r="O485" s="2710"/>
      <c r="P485" s="2681"/>
    </row>
    <row r="486" spans="1:16" ht="16.5" customHeight="1">
      <c r="A486" s="2795"/>
      <c r="B486" s="2695" t="s">
        <v>3726</v>
      </c>
      <c r="C486" s="2696"/>
      <c r="D486" s="2724"/>
      <c r="E486" s="2698" t="s">
        <v>8428</v>
      </c>
      <c r="F486" s="2699"/>
      <c r="G486" s="3176" t="s">
        <v>4400</v>
      </c>
      <c r="H486" s="3177"/>
      <c r="I486" s="3177"/>
      <c r="J486" s="3177"/>
      <c r="K486" s="3177"/>
      <c r="L486" s="3177"/>
      <c r="M486" s="3177"/>
      <c r="N486" s="3177"/>
      <c r="O486" s="3177"/>
      <c r="P486" s="3178"/>
    </row>
    <row r="487" spans="1:16" ht="16.5" customHeight="1">
      <c r="A487" s="2723"/>
      <c r="B487" s="2752"/>
      <c r="C487" s="2731"/>
      <c r="D487" s="2726"/>
      <c r="E487" s="2729"/>
      <c r="F487" s="2716"/>
      <c r="G487" s="3182"/>
      <c r="H487" s="3183"/>
      <c r="I487" s="3183"/>
      <c r="J487" s="3183"/>
      <c r="K487" s="3183"/>
      <c r="L487" s="3183"/>
      <c r="M487" s="3183"/>
      <c r="N487" s="3183"/>
      <c r="O487" s="3183"/>
      <c r="P487" s="3184"/>
    </row>
    <row r="488" spans="1:16" ht="16.5" customHeight="1">
      <c r="A488" s="2723"/>
      <c r="B488" s="2714"/>
      <c r="C488" s="2717"/>
      <c r="D488" s="2726"/>
      <c r="E488" s="2698" t="s">
        <v>8517</v>
      </c>
      <c r="F488" s="2699"/>
      <c r="G488" s="3176" t="s">
        <v>4401</v>
      </c>
      <c r="H488" s="3177"/>
      <c r="I488" s="3177"/>
      <c r="J488" s="3177"/>
      <c r="K488" s="3177"/>
      <c r="L488" s="3177"/>
      <c r="M488" s="3177"/>
      <c r="N488" s="3177"/>
      <c r="O488" s="3177"/>
      <c r="P488" s="3178"/>
    </row>
    <row r="489" spans="1:16" ht="16.5" customHeight="1">
      <c r="A489" s="2723"/>
      <c r="B489" s="2741"/>
      <c r="C489" s="2737"/>
      <c r="D489" s="2728"/>
      <c r="E489" s="2729"/>
      <c r="F489" s="2716"/>
      <c r="G489" s="3182"/>
      <c r="H489" s="3183"/>
      <c r="I489" s="3183"/>
      <c r="J489" s="3183"/>
      <c r="K489" s="3183"/>
      <c r="L489" s="3183"/>
      <c r="M489" s="3183"/>
      <c r="N489" s="3183"/>
      <c r="O489" s="3183"/>
      <c r="P489" s="3184"/>
    </row>
  </sheetData>
  <mergeCells count="275">
    <mergeCell ref="G465:P469"/>
    <mergeCell ref="G470:P472"/>
    <mergeCell ref="G476:P476"/>
    <mergeCell ref="G480:P481"/>
    <mergeCell ref="G486:P487"/>
    <mergeCell ref="G488:P489"/>
    <mergeCell ref="B162:D165"/>
    <mergeCell ref="E86:F87"/>
    <mergeCell ref="G86:P87"/>
    <mergeCell ref="G99:P101"/>
    <mergeCell ref="E99:F101"/>
    <mergeCell ref="G451:P451"/>
    <mergeCell ref="G454:P454"/>
    <mergeCell ref="G455:P455"/>
    <mergeCell ref="E456:F456"/>
    <mergeCell ref="G456:P459"/>
    <mergeCell ref="G460:P460"/>
    <mergeCell ref="G461:P461"/>
    <mergeCell ref="G462:P462"/>
    <mergeCell ref="G463:P464"/>
    <mergeCell ref="G437:P437"/>
    <mergeCell ref="G438:P438"/>
    <mergeCell ref="G439:P439"/>
    <mergeCell ref="G440:P442"/>
    <mergeCell ref="G447:P447"/>
    <mergeCell ref="G448:P450"/>
    <mergeCell ref="E422:F422"/>
    <mergeCell ref="G423:P426"/>
    <mergeCell ref="E427:F427"/>
    <mergeCell ref="G427:P427"/>
    <mergeCell ref="G428:P429"/>
    <mergeCell ref="G430:P431"/>
    <mergeCell ref="G432:P434"/>
    <mergeCell ref="G435:P435"/>
    <mergeCell ref="G436:P436"/>
    <mergeCell ref="G402:P403"/>
    <mergeCell ref="G404:P404"/>
    <mergeCell ref="G409:P410"/>
    <mergeCell ref="G411:P412"/>
    <mergeCell ref="G418:P419"/>
    <mergeCell ref="G420:P421"/>
    <mergeCell ref="G443:P443"/>
    <mergeCell ref="G444:P445"/>
    <mergeCell ref="G446:P446"/>
    <mergeCell ref="G358:P359"/>
    <mergeCell ref="G360:P361"/>
    <mergeCell ref="G362:P362"/>
    <mergeCell ref="G363:P364"/>
    <mergeCell ref="G365:P366"/>
    <mergeCell ref="G369:P372"/>
    <mergeCell ref="G395:P395"/>
    <mergeCell ref="G398:P399"/>
    <mergeCell ref="G400:P401"/>
    <mergeCell ref="G367:P368"/>
    <mergeCell ref="E322:F322"/>
    <mergeCell ref="G322:P322"/>
    <mergeCell ref="E323:F323"/>
    <mergeCell ref="G323:P323"/>
    <mergeCell ref="G318:P318"/>
    <mergeCell ref="G319:P320"/>
    <mergeCell ref="E354:F354"/>
    <mergeCell ref="G354:P354"/>
    <mergeCell ref="G355:P357"/>
    <mergeCell ref="G353:P353"/>
    <mergeCell ref="G340:P341"/>
    <mergeCell ref="G342:P343"/>
    <mergeCell ref="G329:P329"/>
    <mergeCell ref="G330:P331"/>
    <mergeCell ref="G332:P332"/>
    <mergeCell ref="G333:P333"/>
    <mergeCell ref="G334:P336"/>
    <mergeCell ref="G337:P337"/>
    <mergeCell ref="G338:P339"/>
    <mergeCell ref="G344:P344"/>
    <mergeCell ref="G345:P347"/>
    <mergeCell ref="G348:P348"/>
    <mergeCell ref="G349:P349"/>
    <mergeCell ref="G350:P350"/>
    <mergeCell ref="C288:D288"/>
    <mergeCell ref="G291:P292"/>
    <mergeCell ref="G281:P282"/>
    <mergeCell ref="G265:P271"/>
    <mergeCell ref="G272:P272"/>
    <mergeCell ref="G273:P273"/>
    <mergeCell ref="G274:P274"/>
    <mergeCell ref="G275:P276"/>
    <mergeCell ref="E277:F278"/>
    <mergeCell ref="E281:E282"/>
    <mergeCell ref="C317:D317"/>
    <mergeCell ref="G317:P317"/>
    <mergeCell ref="B321:D321"/>
    <mergeCell ref="E321:F321"/>
    <mergeCell ref="G321:P321"/>
    <mergeCell ref="G309:P310"/>
    <mergeCell ref="G311:P311"/>
    <mergeCell ref="G312:P312"/>
    <mergeCell ref="G314:P314"/>
    <mergeCell ref="G315:P316"/>
    <mergeCell ref="G313:P313"/>
    <mergeCell ref="E242:F242"/>
    <mergeCell ref="G242:P243"/>
    <mergeCell ref="E246:G246"/>
    <mergeCell ref="E247:G247"/>
    <mergeCell ref="G248:P249"/>
    <mergeCell ref="G250:P251"/>
    <mergeCell ref="G252:P253"/>
    <mergeCell ref="G257:P260"/>
    <mergeCell ref="G205:P207"/>
    <mergeCell ref="G208:P210"/>
    <mergeCell ref="G211:P212"/>
    <mergeCell ref="G213:P213"/>
    <mergeCell ref="G214:P214"/>
    <mergeCell ref="G215:P217"/>
    <mergeCell ref="G218:P219"/>
    <mergeCell ref="G220:P220"/>
    <mergeCell ref="G221:P222"/>
    <mergeCell ref="G223:P224"/>
    <mergeCell ref="G225:P225"/>
    <mergeCell ref="G254:P254"/>
    <mergeCell ref="G255:P255"/>
    <mergeCell ref="G256:P256"/>
    <mergeCell ref="C175:D175"/>
    <mergeCell ref="E191:F191"/>
    <mergeCell ref="G191:P191"/>
    <mergeCell ref="G192:P193"/>
    <mergeCell ref="G194:P194"/>
    <mergeCell ref="G195:P195"/>
    <mergeCell ref="G196:P199"/>
    <mergeCell ref="G200:P202"/>
    <mergeCell ref="G203:P203"/>
    <mergeCell ref="G183:P184"/>
    <mergeCell ref="G187:P190"/>
    <mergeCell ref="G185:P186"/>
    <mergeCell ref="G176:P178"/>
    <mergeCell ref="G179:P179"/>
    <mergeCell ref="G180:P182"/>
    <mergeCell ref="G352:P352"/>
    <mergeCell ref="G119:P121"/>
    <mergeCell ref="G108:P108"/>
    <mergeCell ref="G167:P167"/>
    <mergeCell ref="G168:P169"/>
    <mergeCell ref="G170:P171"/>
    <mergeCell ref="G122:P123"/>
    <mergeCell ref="G124:P126"/>
    <mergeCell ref="G127:P127"/>
    <mergeCell ref="G128:P128"/>
    <mergeCell ref="G129:P129"/>
    <mergeCell ref="G133:P135"/>
    <mergeCell ref="G136:P136"/>
    <mergeCell ref="G137:P140"/>
    <mergeCell ref="G166:P166"/>
    <mergeCell ref="G141:P141"/>
    <mergeCell ref="G142:P144"/>
    <mergeCell ref="G157:P158"/>
    <mergeCell ref="G299:P299"/>
    <mergeCell ref="G308:P308"/>
    <mergeCell ref="G296:P298"/>
    <mergeCell ref="G300:P300"/>
    <mergeCell ref="G301:P303"/>
    <mergeCell ref="G204:P204"/>
    <mergeCell ref="G452:P453"/>
    <mergeCell ref="A1:D1"/>
    <mergeCell ref="A2:D2"/>
    <mergeCell ref="G422:P422"/>
    <mergeCell ref="G396:P397"/>
    <mergeCell ref="G373:P374"/>
    <mergeCell ref="G375:P376"/>
    <mergeCell ref="G377:P378"/>
    <mergeCell ref="G379:P380"/>
    <mergeCell ref="G381:P382"/>
    <mergeCell ref="G383:P383"/>
    <mergeCell ref="G384:P386"/>
    <mergeCell ref="G387:P389"/>
    <mergeCell ref="G390:P390"/>
    <mergeCell ref="G391:P392"/>
    <mergeCell ref="G393:P393"/>
    <mergeCell ref="G394:P394"/>
    <mergeCell ref="G262:P262"/>
    <mergeCell ref="G263:P263"/>
    <mergeCell ref="G264:P264"/>
    <mergeCell ref="G294:P295"/>
    <mergeCell ref="G293:P293"/>
    <mergeCell ref="G287:P290"/>
    <mergeCell ref="G351:P351"/>
    <mergeCell ref="G307:P307"/>
    <mergeCell ref="G233:P234"/>
    <mergeCell ref="G232:P232"/>
    <mergeCell ref="G235:P235"/>
    <mergeCell ref="G241:P241"/>
    <mergeCell ref="G277:P278"/>
    <mergeCell ref="G279:P280"/>
    <mergeCell ref="G261:P261"/>
    <mergeCell ref="G174:P175"/>
    <mergeCell ref="G304:P306"/>
    <mergeCell ref="G66:P66"/>
    <mergeCell ref="E65:F65"/>
    <mergeCell ref="G65:P65"/>
    <mergeCell ref="G111:P111"/>
    <mergeCell ref="G112:P112"/>
    <mergeCell ref="G162:P163"/>
    <mergeCell ref="E164:F164"/>
    <mergeCell ref="G164:P165"/>
    <mergeCell ref="G145:P145"/>
    <mergeCell ref="G146:P146"/>
    <mergeCell ref="G147:P149"/>
    <mergeCell ref="G150:P151"/>
    <mergeCell ref="G155:P156"/>
    <mergeCell ref="G95:P98"/>
    <mergeCell ref="G102:P107"/>
    <mergeCell ref="E109:F110"/>
    <mergeCell ref="G109:P110"/>
    <mergeCell ref="G113:P113"/>
    <mergeCell ref="G114:P114"/>
    <mergeCell ref="G115:P115"/>
    <mergeCell ref="G85:P85"/>
    <mergeCell ref="G88:P88"/>
    <mergeCell ref="G89:P94"/>
    <mergeCell ref="G159:P161"/>
    <mergeCell ref="C67:D67"/>
    <mergeCell ref="B80:D87"/>
    <mergeCell ref="E172:F173"/>
    <mergeCell ref="G172:P173"/>
    <mergeCell ref="C167:D167"/>
    <mergeCell ref="G84:P84"/>
    <mergeCell ref="G72:P72"/>
    <mergeCell ref="G73:P73"/>
    <mergeCell ref="G67:P68"/>
    <mergeCell ref="G69:P71"/>
    <mergeCell ref="G74:P74"/>
    <mergeCell ref="G75:P75"/>
    <mergeCell ref="G80:P81"/>
    <mergeCell ref="G82:P83"/>
    <mergeCell ref="E170:F171"/>
    <mergeCell ref="E137:F140"/>
    <mergeCell ref="E157:F157"/>
    <mergeCell ref="E141:F141"/>
    <mergeCell ref="E50:F50"/>
    <mergeCell ref="G51:P51"/>
    <mergeCell ref="G52:P52"/>
    <mergeCell ref="G53:P53"/>
    <mergeCell ref="G54:P56"/>
    <mergeCell ref="G57:P58"/>
    <mergeCell ref="G59:P59"/>
    <mergeCell ref="C64:D64"/>
    <mergeCell ref="G42:P42"/>
    <mergeCell ref="G43:P43"/>
    <mergeCell ref="G44:P44"/>
    <mergeCell ref="G45:P45"/>
    <mergeCell ref="G46:P46"/>
    <mergeCell ref="G48:P49"/>
    <mergeCell ref="G47:P47"/>
    <mergeCell ref="G50:P50"/>
    <mergeCell ref="G63:P63"/>
    <mergeCell ref="G64:P64"/>
    <mergeCell ref="G41:P41"/>
    <mergeCell ref="G31:P31"/>
    <mergeCell ref="G32:P33"/>
    <mergeCell ref="G34:P35"/>
    <mergeCell ref="G36:P37"/>
    <mergeCell ref="G38:P38"/>
    <mergeCell ref="G39:P40"/>
    <mergeCell ref="G25:P26"/>
    <mergeCell ref="G27:P29"/>
    <mergeCell ref="E30:F30"/>
    <mergeCell ref="G30:P30"/>
    <mergeCell ref="G16:P16"/>
    <mergeCell ref="C24:D24"/>
    <mergeCell ref="A3:P3"/>
    <mergeCell ref="G8:P10"/>
    <mergeCell ref="G11:P11"/>
    <mergeCell ref="G12:P12"/>
    <mergeCell ref="G14:P14"/>
    <mergeCell ref="G15:P15"/>
    <mergeCell ref="G22:P24"/>
    <mergeCell ref="C23:D23"/>
  </mergeCells>
  <phoneticPr fontId="2"/>
  <pageMargins left="0.6692913385826772" right="0.6692913385826772" top="0.74803149606299213" bottom="0.74803149606299213" header="0.31496062992125984" footer="0.31496062992125984"/>
  <pageSetup paperSize="9" scale="49" orientation="portrait" r:id="rId1"/>
  <rowBreaks count="5" manualBreakCount="5">
    <brk id="77" max="15" man="1"/>
    <brk id="153" max="15" man="1"/>
    <brk id="245" max="15" man="1"/>
    <brk id="325" max="15" man="1"/>
    <brk id="406"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view="pageBreakPreview" zoomScaleNormal="75" zoomScaleSheetLayoutView="100" workbookViewId="0">
      <selection sqref="A1:D1"/>
    </sheetView>
  </sheetViews>
  <sheetFormatPr defaultColWidth="9" defaultRowHeight="14.25" customHeight="1"/>
  <cols>
    <col min="1" max="1" width="25.625" style="77" customWidth="1"/>
    <col min="2" max="2" width="13.75" style="77" customWidth="1"/>
    <col min="3" max="3" width="13.75" style="80" customWidth="1"/>
    <col min="4" max="4" width="13.75" style="79" customWidth="1"/>
    <col min="5" max="5" width="13.625" style="78" customWidth="1"/>
    <col min="6" max="6" width="10.75" style="78" customWidth="1"/>
    <col min="7" max="7" width="5.625" style="77" customWidth="1"/>
    <col min="8" max="8" width="17.25" style="77" bestFit="1" customWidth="1"/>
    <col min="9" max="13" width="15.625" style="77" customWidth="1"/>
    <col min="14" max="16384" width="9" style="77"/>
  </cols>
  <sheetData>
    <row r="1" spans="1:26" s="1307" customFormat="1" ht="20.100000000000001" customHeight="1">
      <c r="A1" s="3264" t="str">
        <f>HYPERLINK("#目次!A1","【目次に戻る】")</f>
        <v>【目次に戻る】</v>
      </c>
      <c r="B1" s="3264"/>
      <c r="C1" s="3264"/>
      <c r="D1" s="3264"/>
      <c r="E1" s="1329"/>
      <c r="F1" s="1329"/>
      <c r="G1" s="1329"/>
      <c r="H1" s="1329"/>
      <c r="I1" s="1329"/>
      <c r="J1" s="1329"/>
      <c r="K1" s="1329"/>
      <c r="L1" s="1329"/>
      <c r="M1" s="1329"/>
      <c r="N1" s="1329"/>
      <c r="O1" s="1329"/>
      <c r="P1" s="1329"/>
      <c r="Q1" s="1329"/>
      <c r="R1" s="1329"/>
      <c r="S1" s="1329"/>
      <c r="T1" s="1329"/>
      <c r="U1" s="1329"/>
      <c r="V1" s="1329"/>
      <c r="W1" s="1329"/>
      <c r="X1" s="1329"/>
      <c r="Y1" s="1329"/>
      <c r="Z1" s="1329"/>
    </row>
    <row r="2" spans="1:26" s="1307" customFormat="1" ht="20.100000000000001" customHeight="1">
      <c r="A2" s="3264" t="str">
        <f>HYPERLINK("#業務所管課別目次!A1","【業務所管課別目次に戻る】")</f>
        <v>【業務所管課別目次に戻る】</v>
      </c>
      <c r="B2" s="3264"/>
      <c r="C2" s="3264"/>
      <c r="D2" s="3264"/>
      <c r="E2" s="1329"/>
      <c r="F2" s="1329"/>
      <c r="G2" s="1329"/>
      <c r="H2" s="1329"/>
      <c r="I2" s="1329"/>
      <c r="J2" s="1329"/>
      <c r="K2" s="1329"/>
      <c r="L2" s="1329"/>
      <c r="M2" s="1329"/>
      <c r="N2" s="1329"/>
      <c r="O2" s="1329"/>
      <c r="P2" s="1329"/>
      <c r="Q2" s="1329"/>
      <c r="R2" s="1329"/>
      <c r="S2" s="1329"/>
      <c r="T2" s="1329"/>
      <c r="U2" s="1329"/>
      <c r="V2" s="1329"/>
      <c r="W2" s="1329"/>
      <c r="X2" s="1329"/>
      <c r="Y2" s="1329"/>
      <c r="Z2" s="1329"/>
    </row>
    <row r="3" spans="1:26" s="99" customFormat="1" ht="19.5" customHeight="1">
      <c r="A3" s="102" t="s">
        <v>4405</v>
      </c>
      <c r="C3" s="101"/>
      <c r="D3" s="101"/>
      <c r="E3" s="100"/>
      <c r="F3" s="100"/>
      <c r="H3" s="1336" t="s">
        <v>6528</v>
      </c>
      <c r="I3" s="1752"/>
      <c r="J3" s="1900" t="s">
        <v>6118</v>
      </c>
      <c r="K3" s="1922" t="str">
        <f>設定!$B$4&amp;設定!$C$4&amp;"年度当初予算"</f>
        <v>令和5年度当初予算</v>
      </c>
      <c r="L3" s="1900" t="s">
        <v>6574</v>
      </c>
      <c r="M3" s="1922" t="str">
        <f>設定!$B$5&amp;設定!$C$5&amp;"年度"</f>
        <v>令和4年度</v>
      </c>
    </row>
    <row r="4" spans="1:26" s="92" customFormat="1" ht="17.100000000000001" customHeight="1">
      <c r="A4" s="92" t="str">
        <f>"１　"&amp;DBCS(K3)</f>
        <v>１　令和５年度当初予算</v>
      </c>
      <c r="B4" s="86" t="s">
        <v>6582</v>
      </c>
      <c r="C4" s="1747"/>
      <c r="E4" s="94"/>
      <c r="F4" s="94"/>
      <c r="H4" s="1901"/>
      <c r="I4" s="1340"/>
      <c r="J4" s="1900" t="s">
        <v>6119</v>
      </c>
      <c r="K4" s="1748" t="s">
        <v>6120</v>
      </c>
      <c r="L4" s="1900" t="s">
        <v>6575</v>
      </c>
      <c r="M4" s="1922" t="str">
        <f>設定!$B$4&amp;設定!$C$4&amp;"年度"</f>
        <v>令和5年度</v>
      </c>
    </row>
    <row r="5" spans="1:26" ht="15" customHeight="1">
      <c r="A5" s="82" t="s">
        <v>400</v>
      </c>
      <c r="B5" s="84" t="str">
        <f>M3</f>
        <v>令和4年度</v>
      </c>
      <c r="C5" s="84" t="str">
        <f>M4</f>
        <v>令和5年度</v>
      </c>
      <c r="D5" s="84" t="s">
        <v>368</v>
      </c>
      <c r="E5" s="84" t="s">
        <v>367</v>
      </c>
      <c r="F5" s="85"/>
      <c r="H5" s="1900" t="s">
        <v>6119</v>
      </c>
      <c r="I5" s="1716" t="s">
        <v>6579</v>
      </c>
      <c r="J5" s="2160" t="str">
        <f>HYPERLINK("#'["&amp;設定!$A$22&amp;"]"&amp;I5&amp;"'!A1","統計表リンク")</f>
        <v>統計表リンク</v>
      </c>
      <c r="K5" s="1745"/>
      <c r="L5" s="1902"/>
      <c r="M5" s="1903"/>
    </row>
    <row r="6" spans="1:26" ht="15" customHeight="1">
      <c r="A6" s="88" t="s">
        <v>399</v>
      </c>
      <c r="B6" s="1065">
        <f>I33</f>
        <v>212000000</v>
      </c>
      <c r="C6" s="1065">
        <f>J33</f>
        <v>223070000</v>
      </c>
      <c r="D6" s="1917">
        <f t="shared" ref="D6:D12" si="0">IF(C6="-",IF(B6="-","-","皆減"),IF(B6="-","皆増",IF(C6-B6=0,"-",C6-B6)))</f>
        <v>11070000</v>
      </c>
      <c r="E6" s="96">
        <f t="shared" ref="E6:E12" si="1">IF(C6="-",IF(B6="-","-","皆減"),IF(B6="-","皆増",IF(C6-B6=0,"-",ROUND((C6-B6)/B6*100,1))))</f>
        <v>5.2</v>
      </c>
      <c r="F6" s="98"/>
      <c r="G6" s="97"/>
      <c r="H6" s="1745" t="s">
        <v>6529</v>
      </c>
      <c r="I6" s="1745"/>
      <c r="J6" s="1902"/>
      <c r="K6" s="1745"/>
      <c r="L6" s="1902"/>
      <c r="M6" s="1903"/>
    </row>
    <row r="7" spans="1:26" ht="15" customHeight="1">
      <c r="A7" s="88" t="s">
        <v>398</v>
      </c>
      <c r="B7" s="1065">
        <f>K8</f>
        <v>47680000</v>
      </c>
      <c r="C7" s="1065">
        <f>I8</f>
        <v>48860000</v>
      </c>
      <c r="D7" s="1917">
        <f t="shared" si="0"/>
        <v>1180000</v>
      </c>
      <c r="E7" s="96">
        <f t="shared" si="1"/>
        <v>2.5</v>
      </c>
      <c r="F7" s="85"/>
      <c r="H7" s="1725" t="s">
        <v>6530</v>
      </c>
      <c r="I7" s="1724" t="s">
        <v>6531</v>
      </c>
      <c r="J7" s="1904" t="s">
        <v>6532</v>
      </c>
      <c r="K7" s="1724" t="s">
        <v>6533</v>
      </c>
      <c r="L7" s="1904" t="s">
        <v>6534</v>
      </c>
      <c r="M7" s="1905" t="s">
        <v>6535</v>
      </c>
    </row>
    <row r="8" spans="1:26" ht="15" customHeight="1">
      <c r="A8" s="88" t="s">
        <v>397</v>
      </c>
      <c r="B8" s="1065">
        <f>K13</f>
        <v>11368000</v>
      </c>
      <c r="C8" s="1065">
        <f>I13</f>
        <v>11995000</v>
      </c>
      <c r="D8" s="1917">
        <f t="shared" si="0"/>
        <v>627000</v>
      </c>
      <c r="E8" s="96">
        <f t="shared" si="1"/>
        <v>5.5</v>
      </c>
      <c r="F8" s="85"/>
      <c r="H8" s="1725" t="s">
        <v>6536</v>
      </c>
      <c r="I8" s="1923">
        <v>48860000</v>
      </c>
      <c r="J8" s="1906">
        <v>100</v>
      </c>
      <c r="K8" s="1923">
        <v>47680000</v>
      </c>
      <c r="L8" s="1906">
        <v>102.5</v>
      </c>
      <c r="M8" s="1907">
        <v>1180000</v>
      </c>
    </row>
    <row r="9" spans="1:26" ht="15" customHeight="1">
      <c r="A9" s="88" t="s">
        <v>396</v>
      </c>
      <c r="B9" s="1065">
        <f>K18</f>
        <v>42527000</v>
      </c>
      <c r="C9" s="1065">
        <f>I18</f>
        <v>43818000</v>
      </c>
      <c r="D9" s="1917">
        <f t="shared" si="0"/>
        <v>1291000</v>
      </c>
      <c r="E9" s="96">
        <f t="shared" si="1"/>
        <v>3</v>
      </c>
      <c r="F9" s="85"/>
      <c r="H9" s="1745"/>
      <c r="I9" s="1745"/>
      <c r="J9" s="1902"/>
      <c r="K9" s="1745"/>
      <c r="L9" s="1902"/>
      <c r="M9" s="1903"/>
    </row>
    <row r="10" spans="1:26" ht="15" customHeight="1">
      <c r="A10" s="88" t="s">
        <v>6577</v>
      </c>
      <c r="B10" s="1065" t="str">
        <f>K23</f>
        <v>-</v>
      </c>
      <c r="C10" s="1065">
        <f>I23</f>
        <v>35001000</v>
      </c>
      <c r="D10" s="1917" t="str">
        <f>IF(C10="-",IF(B10="-","-","皆減"),IF(B10="-","皆増",IF(C10-B10=0,"-",C10-B10)))</f>
        <v>皆増</v>
      </c>
      <c r="E10" s="96" t="str">
        <f t="shared" si="1"/>
        <v>皆増</v>
      </c>
      <c r="F10" s="85"/>
      <c r="G10" s="1769"/>
      <c r="H10" s="1900" t="s">
        <v>6119</v>
      </c>
      <c r="I10" s="1716" t="s">
        <v>6580</v>
      </c>
      <c r="J10" s="2160" t="str">
        <f>HYPERLINK("#'["&amp;設定!$A$22&amp;"]"&amp;I10&amp;"'!A1","統計表リンク")</f>
        <v>統計表リンク</v>
      </c>
      <c r="K10" s="1745"/>
      <c r="L10" s="1902"/>
      <c r="M10" s="1903"/>
    </row>
    <row r="11" spans="1:26" ht="15" customHeight="1">
      <c r="A11" s="88" t="s">
        <v>395</v>
      </c>
      <c r="B11" s="1065">
        <f>K28</f>
        <v>612500</v>
      </c>
      <c r="C11" s="1065">
        <f>I28</f>
        <v>682500</v>
      </c>
      <c r="D11" s="1917">
        <f t="shared" si="0"/>
        <v>70000</v>
      </c>
      <c r="E11" s="96">
        <f t="shared" si="1"/>
        <v>11.4</v>
      </c>
      <c r="F11" s="90"/>
      <c r="G11" s="1769"/>
      <c r="H11" s="1745" t="s">
        <v>6537</v>
      </c>
      <c r="I11" s="1745"/>
      <c r="J11" s="1902"/>
      <c r="K11" s="1745"/>
      <c r="L11" s="1902"/>
      <c r="M11" s="1903"/>
    </row>
    <row r="12" spans="1:26" ht="15" customHeight="1">
      <c r="A12" s="82" t="s">
        <v>354</v>
      </c>
      <c r="B12" s="1065">
        <f>SUM(B6:B11)</f>
        <v>314187500</v>
      </c>
      <c r="C12" s="1065">
        <f>SUM(C6:C11)</f>
        <v>363426500</v>
      </c>
      <c r="D12" s="1917">
        <f t="shared" si="0"/>
        <v>49239000</v>
      </c>
      <c r="E12" s="96">
        <f t="shared" si="1"/>
        <v>15.7</v>
      </c>
      <c r="F12" s="85"/>
      <c r="G12" s="1769"/>
      <c r="H12" s="1725" t="s">
        <v>6530</v>
      </c>
      <c r="I12" s="1724" t="s">
        <v>6531</v>
      </c>
      <c r="J12" s="1904" t="s">
        <v>6532</v>
      </c>
      <c r="K12" s="1724" t="s">
        <v>6533</v>
      </c>
      <c r="L12" s="1904" t="s">
        <v>6534</v>
      </c>
      <c r="M12" s="1905" t="s">
        <v>6535</v>
      </c>
    </row>
    <row r="13" spans="1:26" ht="15" customHeight="1">
      <c r="B13" s="80"/>
      <c r="D13" s="80"/>
      <c r="E13" s="85" t="s">
        <v>353</v>
      </c>
      <c r="F13" s="90"/>
      <c r="G13" s="1769"/>
      <c r="H13" s="1725" t="s">
        <v>6536</v>
      </c>
      <c r="I13" s="1923">
        <v>11995000</v>
      </c>
      <c r="J13" s="1906">
        <v>100</v>
      </c>
      <c r="K13" s="1923">
        <v>11368000</v>
      </c>
      <c r="L13" s="1906">
        <v>105.5</v>
      </c>
      <c r="M13" s="1907">
        <v>627000</v>
      </c>
    </row>
    <row r="14" spans="1:26" ht="15" customHeight="1">
      <c r="A14" s="92" t="s">
        <v>394</v>
      </c>
      <c r="B14" s="95"/>
      <c r="C14" s="95"/>
      <c r="D14" s="95"/>
      <c r="E14" s="94"/>
      <c r="F14" s="93"/>
      <c r="G14" s="1769"/>
      <c r="H14" s="1908"/>
      <c r="I14" s="1720"/>
      <c r="J14" s="1909"/>
      <c r="K14" s="1720"/>
      <c r="L14" s="1909"/>
      <c r="M14" s="1910"/>
      <c r="N14" s="92"/>
    </row>
    <row r="15" spans="1:26" s="92" customFormat="1" ht="17.100000000000001" customHeight="1">
      <c r="A15" s="91" t="s">
        <v>393</v>
      </c>
      <c r="B15" s="80"/>
      <c r="C15" s="80"/>
      <c r="D15" s="80"/>
      <c r="E15" s="85"/>
      <c r="F15" s="90"/>
      <c r="G15" s="77"/>
      <c r="H15" s="1900" t="s">
        <v>6119</v>
      </c>
      <c r="I15" s="1716" t="s">
        <v>6581</v>
      </c>
      <c r="J15" s="2160" t="str">
        <f>HYPERLINK("#'["&amp;設定!$A$22&amp;"]"&amp;I15&amp;"'!A1","統計表リンク")</f>
        <v>統計表リンク</v>
      </c>
      <c r="K15" s="1745"/>
      <c r="L15" s="1902"/>
      <c r="M15" s="1903"/>
      <c r="N15" s="77"/>
    </row>
    <row r="16" spans="1:26" ht="15" customHeight="1">
      <c r="A16" s="87" t="s">
        <v>392</v>
      </c>
      <c r="B16" s="86" t="s">
        <v>370</v>
      </c>
      <c r="D16" s="89"/>
      <c r="E16" s="85"/>
      <c r="F16" s="77"/>
      <c r="H16" s="1745" t="s">
        <v>6538</v>
      </c>
      <c r="I16" s="1745"/>
      <c r="J16" s="1902"/>
      <c r="K16" s="1745"/>
      <c r="L16" s="1902"/>
      <c r="M16" s="1903"/>
    </row>
    <row r="17" spans="1:13" ht="15" customHeight="1">
      <c r="A17" s="3262" t="s">
        <v>369</v>
      </c>
      <c r="B17" s="3260" t="str">
        <f>M3</f>
        <v>令和4年度</v>
      </c>
      <c r="C17" s="3260" t="str">
        <f>M4</f>
        <v>令和5年度</v>
      </c>
      <c r="D17" s="1920" t="s">
        <v>6578</v>
      </c>
      <c r="E17" s="3258" t="s">
        <v>368</v>
      </c>
      <c r="F17" s="3258" t="s">
        <v>367</v>
      </c>
      <c r="G17" s="80"/>
      <c r="H17" s="1725" t="s">
        <v>6530</v>
      </c>
      <c r="I17" s="1724" t="s">
        <v>6531</v>
      </c>
      <c r="J17" s="1904" t="s">
        <v>6532</v>
      </c>
      <c r="K17" s="1724" t="s">
        <v>6533</v>
      </c>
      <c r="L17" s="1904" t="s">
        <v>6534</v>
      </c>
      <c r="M17" s="1905" t="s">
        <v>6535</v>
      </c>
    </row>
    <row r="18" spans="1:13" ht="15" customHeight="1">
      <c r="A18" s="3263"/>
      <c r="B18" s="3261"/>
      <c r="C18" s="3261"/>
      <c r="D18" s="1921" t="str">
        <f>"("&amp;M4&amp;")"</f>
        <v>(令和5年度)</v>
      </c>
      <c r="E18" s="3259"/>
      <c r="F18" s="3259"/>
      <c r="H18" s="1725" t="s">
        <v>6536</v>
      </c>
      <c r="I18" s="1923">
        <v>43818000</v>
      </c>
      <c r="J18" s="1906">
        <v>100</v>
      </c>
      <c r="K18" s="1923">
        <v>42527000</v>
      </c>
      <c r="L18" s="1906">
        <v>103</v>
      </c>
      <c r="M18" s="1907">
        <v>1291000</v>
      </c>
    </row>
    <row r="19" spans="1:13" ht="15" customHeight="1">
      <c r="A19" s="82" t="s">
        <v>354</v>
      </c>
      <c r="B19" s="630">
        <f>I33</f>
        <v>212000000</v>
      </c>
      <c r="C19" s="630">
        <f>J33</f>
        <v>223070000</v>
      </c>
      <c r="D19" s="1918">
        <f t="shared" ref="D19:D39" si="2">IF(C19="-","-",ROUND(C19/$C$19*100,1))</f>
        <v>100</v>
      </c>
      <c r="E19" s="1917">
        <f t="shared" ref="E19:E39" si="3">IF(C19="-",IF(B19="-","-","皆減"),IF(B19="-","皆増",IF(C19-B19=0,"-",C19-B19)))</f>
        <v>11070000</v>
      </c>
      <c r="F19" s="96">
        <f t="shared" ref="F19:F39" si="4">IF(C19="-",IF(B19="-","-","皆減"),IF(B19="-","皆増",IF(C19-B19=0,"-",ROUND((C19-B19)/B19*100,1))))</f>
        <v>5.2</v>
      </c>
      <c r="G19" s="1769"/>
      <c r="H19" s="1745"/>
      <c r="I19" s="1745"/>
      <c r="J19" s="1902"/>
      <c r="K19" s="1745"/>
      <c r="L19" s="1902"/>
      <c r="M19" s="1903"/>
    </row>
    <row r="20" spans="1:13" ht="15" customHeight="1">
      <c r="A20" s="83" t="s">
        <v>391</v>
      </c>
      <c r="B20" s="630">
        <f t="shared" ref="B20:C39" si="5">I34</f>
        <v>34935734</v>
      </c>
      <c r="C20" s="630">
        <f t="shared" si="5"/>
        <v>36338887</v>
      </c>
      <c r="D20" s="1918">
        <f t="shared" si="2"/>
        <v>16.3</v>
      </c>
      <c r="E20" s="1917">
        <f t="shared" si="3"/>
        <v>1403153</v>
      </c>
      <c r="F20" s="96">
        <f t="shared" si="4"/>
        <v>4</v>
      </c>
      <c r="H20" s="1900" t="s">
        <v>6119</v>
      </c>
      <c r="I20" s="1716" t="s">
        <v>8198</v>
      </c>
      <c r="J20" s="2160" t="str">
        <f>HYPERLINK("#'["&amp;設定!$A$22&amp;"]"&amp;I20&amp;"'!A1","統計表リンク")</f>
        <v>統計表リンク</v>
      </c>
      <c r="K20" s="1745"/>
      <c r="L20" s="1902"/>
      <c r="M20" s="1903"/>
    </row>
    <row r="21" spans="1:13" ht="15" customHeight="1">
      <c r="A21" s="83" t="s">
        <v>390</v>
      </c>
      <c r="B21" s="630">
        <f t="shared" si="5"/>
        <v>704000</v>
      </c>
      <c r="C21" s="630">
        <f t="shared" si="5"/>
        <v>712000</v>
      </c>
      <c r="D21" s="1918">
        <f t="shared" si="2"/>
        <v>0.3</v>
      </c>
      <c r="E21" s="1917">
        <f t="shared" si="3"/>
        <v>8000</v>
      </c>
      <c r="F21" s="96">
        <f t="shared" si="4"/>
        <v>1.1000000000000001</v>
      </c>
      <c r="H21" s="1745" t="s">
        <v>6576</v>
      </c>
      <c r="I21" s="1745"/>
      <c r="J21" s="1902"/>
      <c r="K21" s="1745"/>
      <c r="L21" s="1902"/>
      <c r="M21" s="1903"/>
    </row>
    <row r="22" spans="1:13" ht="15" customHeight="1">
      <c r="A22" s="83" t="s">
        <v>389</v>
      </c>
      <c r="B22" s="630">
        <f t="shared" si="5"/>
        <v>84000</v>
      </c>
      <c r="C22" s="630">
        <f t="shared" si="5"/>
        <v>120000</v>
      </c>
      <c r="D22" s="1918">
        <f t="shared" si="2"/>
        <v>0.1</v>
      </c>
      <c r="E22" s="1917">
        <f t="shared" si="3"/>
        <v>36000</v>
      </c>
      <c r="F22" s="96">
        <f t="shared" si="4"/>
        <v>42.9</v>
      </c>
      <c r="G22" s="1747"/>
      <c r="H22" s="1767" t="s">
        <v>6530</v>
      </c>
      <c r="I22" s="1768" t="s">
        <v>6531</v>
      </c>
      <c r="J22" s="1904" t="s">
        <v>6532</v>
      </c>
      <c r="K22" s="1768" t="s">
        <v>6533</v>
      </c>
      <c r="L22" s="1904" t="s">
        <v>6534</v>
      </c>
      <c r="M22" s="1905" t="s">
        <v>6535</v>
      </c>
    </row>
    <row r="23" spans="1:13" ht="15" customHeight="1">
      <c r="A23" s="83" t="s">
        <v>388</v>
      </c>
      <c r="B23" s="630">
        <f t="shared" si="5"/>
        <v>568000</v>
      </c>
      <c r="C23" s="630">
        <f t="shared" si="5"/>
        <v>608000</v>
      </c>
      <c r="D23" s="1918">
        <f t="shared" si="2"/>
        <v>0.3</v>
      </c>
      <c r="E23" s="1917">
        <f t="shared" si="3"/>
        <v>40000</v>
      </c>
      <c r="F23" s="96">
        <f t="shared" si="4"/>
        <v>7</v>
      </c>
      <c r="H23" s="1767" t="s">
        <v>6536</v>
      </c>
      <c r="I23" s="1923">
        <v>35001000</v>
      </c>
      <c r="J23" s="1906">
        <v>100</v>
      </c>
      <c r="K23" s="1923" t="s">
        <v>5184</v>
      </c>
      <c r="L23" s="1906" t="s">
        <v>8520</v>
      </c>
      <c r="M23" s="1907" t="s">
        <v>8520</v>
      </c>
    </row>
    <row r="24" spans="1:13" ht="15" customHeight="1">
      <c r="A24" s="83" t="s">
        <v>387</v>
      </c>
      <c r="B24" s="630">
        <f t="shared" ref="B24" si="6">I38</f>
        <v>600000</v>
      </c>
      <c r="C24" s="630">
        <f t="shared" si="5"/>
        <v>597000</v>
      </c>
      <c r="D24" s="1918">
        <f t="shared" si="2"/>
        <v>0.3</v>
      </c>
      <c r="E24" s="1917">
        <f t="shared" si="3"/>
        <v>-3000</v>
      </c>
      <c r="F24" s="96">
        <f t="shared" si="4"/>
        <v>-0.5</v>
      </c>
      <c r="H24" s="1745"/>
      <c r="I24" s="1745"/>
      <c r="J24" s="1902"/>
      <c r="K24" s="1745"/>
      <c r="L24" s="1902"/>
      <c r="M24" s="1903"/>
    </row>
    <row r="25" spans="1:13" ht="15" customHeight="1">
      <c r="A25" s="83" t="s">
        <v>386</v>
      </c>
      <c r="B25" s="630">
        <f t="shared" si="5"/>
        <v>9420000</v>
      </c>
      <c r="C25" s="630">
        <f t="shared" si="5"/>
        <v>10340000</v>
      </c>
      <c r="D25" s="1918">
        <f t="shared" si="2"/>
        <v>4.5999999999999996</v>
      </c>
      <c r="E25" s="1917">
        <f t="shared" si="3"/>
        <v>920000</v>
      </c>
      <c r="F25" s="96">
        <f t="shared" si="4"/>
        <v>9.8000000000000007</v>
      </c>
      <c r="H25" s="1900" t="s">
        <v>6119</v>
      </c>
      <c r="I25" s="1716" t="s">
        <v>8199</v>
      </c>
      <c r="J25" s="2160" t="str">
        <f>HYPERLINK("#'["&amp;設定!$A$22&amp;"]"&amp;I25&amp;"'!A1","統計表リンク")</f>
        <v>統計表リンク</v>
      </c>
      <c r="K25" s="1745"/>
      <c r="L25" s="1902"/>
      <c r="M25" s="1903"/>
    </row>
    <row r="26" spans="1:13" ht="15" customHeight="1">
      <c r="A26" s="83" t="s">
        <v>385</v>
      </c>
      <c r="B26" s="630">
        <f t="shared" si="5"/>
        <v>181000</v>
      </c>
      <c r="C26" s="630">
        <f t="shared" si="5"/>
        <v>201000</v>
      </c>
      <c r="D26" s="1918">
        <f t="shared" si="2"/>
        <v>0.1</v>
      </c>
      <c r="E26" s="1917">
        <f t="shared" si="3"/>
        <v>20000</v>
      </c>
      <c r="F26" s="96">
        <f t="shared" si="4"/>
        <v>11</v>
      </c>
      <c r="H26" s="1745" t="s">
        <v>6539</v>
      </c>
      <c r="I26" s="1745"/>
      <c r="J26" s="1902"/>
      <c r="K26" s="1745"/>
      <c r="L26" s="1902"/>
      <c r="M26" s="1903"/>
    </row>
    <row r="27" spans="1:13" ht="15" customHeight="1">
      <c r="A27" s="83" t="s">
        <v>384</v>
      </c>
      <c r="B27" s="630">
        <f t="shared" si="5"/>
        <v>497000</v>
      </c>
      <c r="C27" s="630">
        <f t="shared" si="5"/>
        <v>489000</v>
      </c>
      <c r="D27" s="1918">
        <f t="shared" si="2"/>
        <v>0.2</v>
      </c>
      <c r="E27" s="1917">
        <f t="shared" si="3"/>
        <v>-8000</v>
      </c>
      <c r="F27" s="96">
        <f t="shared" si="4"/>
        <v>-1.6</v>
      </c>
      <c r="H27" s="1725" t="s">
        <v>6530</v>
      </c>
      <c r="I27" s="1724" t="s">
        <v>6531</v>
      </c>
      <c r="J27" s="1904" t="s">
        <v>6532</v>
      </c>
      <c r="K27" s="1724" t="s">
        <v>6533</v>
      </c>
      <c r="L27" s="1904" t="s">
        <v>6534</v>
      </c>
      <c r="M27" s="1905" t="s">
        <v>6535</v>
      </c>
    </row>
    <row r="28" spans="1:13" ht="15" customHeight="1">
      <c r="A28" s="83" t="s">
        <v>383</v>
      </c>
      <c r="B28" s="630">
        <f t="shared" si="5"/>
        <v>75300000</v>
      </c>
      <c r="C28" s="630">
        <f t="shared" si="5"/>
        <v>83000000</v>
      </c>
      <c r="D28" s="1918">
        <f t="shared" si="2"/>
        <v>37.200000000000003</v>
      </c>
      <c r="E28" s="1917">
        <f t="shared" si="3"/>
        <v>7700000</v>
      </c>
      <c r="F28" s="96">
        <f t="shared" si="4"/>
        <v>10.199999999999999</v>
      </c>
      <c r="H28" s="1725" t="s">
        <v>6536</v>
      </c>
      <c r="I28" s="1923">
        <v>682500</v>
      </c>
      <c r="J28" s="1906">
        <v>100</v>
      </c>
      <c r="K28" s="1923">
        <v>612500</v>
      </c>
      <c r="L28" s="1906">
        <v>111.4</v>
      </c>
      <c r="M28" s="1907">
        <v>70000</v>
      </c>
    </row>
    <row r="29" spans="1:13" ht="15" customHeight="1">
      <c r="A29" s="88" t="s">
        <v>382</v>
      </c>
      <c r="B29" s="630">
        <f t="shared" si="5"/>
        <v>46000</v>
      </c>
      <c r="C29" s="630">
        <f t="shared" si="5"/>
        <v>44000</v>
      </c>
      <c r="D29" s="1918">
        <f t="shared" si="2"/>
        <v>0</v>
      </c>
      <c r="E29" s="1917">
        <f t="shared" si="3"/>
        <v>-2000</v>
      </c>
      <c r="F29" s="96">
        <f t="shared" si="4"/>
        <v>-4.3</v>
      </c>
      <c r="H29" s="1745"/>
      <c r="I29" s="1745"/>
      <c r="J29" s="1902"/>
      <c r="K29" s="1745"/>
      <c r="L29" s="1902"/>
      <c r="M29" s="1903"/>
    </row>
    <row r="30" spans="1:13" ht="15" customHeight="1">
      <c r="A30" s="83" t="s">
        <v>381</v>
      </c>
      <c r="B30" s="630">
        <f t="shared" si="5"/>
        <v>1475476</v>
      </c>
      <c r="C30" s="630">
        <f t="shared" si="5"/>
        <v>1427786</v>
      </c>
      <c r="D30" s="1918">
        <f t="shared" si="2"/>
        <v>0.6</v>
      </c>
      <c r="E30" s="1917">
        <f t="shared" si="3"/>
        <v>-47690</v>
      </c>
      <c r="F30" s="96">
        <f t="shared" si="4"/>
        <v>-3.2</v>
      </c>
      <c r="H30" s="1900" t="s">
        <v>6119</v>
      </c>
      <c r="I30" s="1716" t="s">
        <v>6583</v>
      </c>
      <c r="J30" s="2160" t="str">
        <f>HYPERLINK("#'["&amp;設定!$A$22&amp;"]"&amp;I30&amp;"'!A1","統計表リンク")</f>
        <v>統計表リンク</v>
      </c>
      <c r="K30" s="1745"/>
      <c r="L30" s="1902"/>
      <c r="M30" s="1903"/>
    </row>
    <row r="31" spans="1:13" ht="15" customHeight="1">
      <c r="A31" s="83" t="s">
        <v>380</v>
      </c>
      <c r="B31" s="630">
        <f t="shared" si="5"/>
        <v>3066554</v>
      </c>
      <c r="C31" s="630">
        <f t="shared" si="5"/>
        <v>3080352</v>
      </c>
      <c r="D31" s="1918">
        <f t="shared" si="2"/>
        <v>1.4</v>
      </c>
      <c r="E31" s="1917">
        <f t="shared" si="3"/>
        <v>13798</v>
      </c>
      <c r="F31" s="96">
        <f t="shared" si="4"/>
        <v>0.4</v>
      </c>
      <c r="H31" s="1745" t="s">
        <v>6540</v>
      </c>
      <c r="I31" s="1745"/>
      <c r="J31" s="1911"/>
    </row>
    <row r="32" spans="1:13" ht="15" customHeight="1">
      <c r="A32" s="83" t="s">
        <v>379</v>
      </c>
      <c r="B32" s="630">
        <f t="shared" si="5"/>
        <v>45204583</v>
      </c>
      <c r="C32" s="630">
        <f t="shared" si="5"/>
        <v>48389768</v>
      </c>
      <c r="D32" s="1918">
        <f t="shared" si="2"/>
        <v>21.7</v>
      </c>
      <c r="E32" s="1917">
        <f t="shared" si="3"/>
        <v>3185185</v>
      </c>
      <c r="F32" s="96">
        <f t="shared" si="4"/>
        <v>7</v>
      </c>
      <c r="H32" s="1725" t="s">
        <v>6530</v>
      </c>
      <c r="I32" s="1724" t="str">
        <f>M3</f>
        <v>令和4年度</v>
      </c>
      <c r="J32" s="1724" t="str">
        <f>M4</f>
        <v>令和5年度</v>
      </c>
    </row>
    <row r="33" spans="1:10" ht="15" customHeight="1">
      <c r="A33" s="83" t="s">
        <v>378</v>
      </c>
      <c r="B33" s="630">
        <f t="shared" si="5"/>
        <v>16796455</v>
      </c>
      <c r="C33" s="630">
        <f t="shared" si="5"/>
        <v>17441763</v>
      </c>
      <c r="D33" s="1918">
        <f t="shared" si="2"/>
        <v>7.8</v>
      </c>
      <c r="E33" s="1917">
        <f t="shared" si="3"/>
        <v>645308</v>
      </c>
      <c r="F33" s="96">
        <f t="shared" si="4"/>
        <v>3.8</v>
      </c>
      <c r="H33" s="1724" t="s">
        <v>6536</v>
      </c>
      <c r="I33" s="1923">
        <v>212000000</v>
      </c>
      <c r="J33" s="1923">
        <v>223070000</v>
      </c>
    </row>
    <row r="34" spans="1:10" ht="15" customHeight="1">
      <c r="A34" s="83" t="s">
        <v>377</v>
      </c>
      <c r="B34" s="630">
        <f t="shared" si="5"/>
        <v>280059</v>
      </c>
      <c r="C34" s="630">
        <f t="shared" si="5"/>
        <v>305652</v>
      </c>
      <c r="D34" s="1918">
        <f t="shared" si="2"/>
        <v>0.1</v>
      </c>
      <c r="E34" s="1917">
        <f t="shared" si="3"/>
        <v>25593</v>
      </c>
      <c r="F34" s="96">
        <f t="shared" si="4"/>
        <v>9.1</v>
      </c>
      <c r="H34" s="1912" t="s">
        <v>6541</v>
      </c>
      <c r="I34" s="1923">
        <v>34935734</v>
      </c>
      <c r="J34" s="1923">
        <v>36338887</v>
      </c>
    </row>
    <row r="35" spans="1:10" ht="15" customHeight="1">
      <c r="A35" s="83" t="s">
        <v>376</v>
      </c>
      <c r="B35" s="630">
        <f t="shared" si="5"/>
        <v>35082</v>
      </c>
      <c r="C35" s="630">
        <f t="shared" si="5"/>
        <v>44725</v>
      </c>
      <c r="D35" s="1918">
        <f t="shared" si="2"/>
        <v>0</v>
      </c>
      <c r="E35" s="1917">
        <f t="shared" si="3"/>
        <v>9643</v>
      </c>
      <c r="F35" s="96">
        <f t="shared" si="4"/>
        <v>27.5</v>
      </c>
      <c r="H35" s="1912" t="s">
        <v>6542</v>
      </c>
      <c r="I35" s="1923">
        <v>704000</v>
      </c>
      <c r="J35" s="1923">
        <v>712000</v>
      </c>
    </row>
    <row r="36" spans="1:10" ht="15" customHeight="1">
      <c r="A36" s="83" t="s">
        <v>375</v>
      </c>
      <c r="B36" s="630">
        <f t="shared" si="5"/>
        <v>15794625</v>
      </c>
      <c r="C36" s="630">
        <f t="shared" si="5"/>
        <v>13345589</v>
      </c>
      <c r="D36" s="1918">
        <f t="shared" si="2"/>
        <v>6</v>
      </c>
      <c r="E36" s="1917">
        <f t="shared" si="3"/>
        <v>-2449036</v>
      </c>
      <c r="F36" s="96">
        <f t="shared" si="4"/>
        <v>-15.5</v>
      </c>
      <c r="H36" s="1912" t="s">
        <v>6543</v>
      </c>
      <c r="I36" s="1923">
        <v>84000</v>
      </c>
      <c r="J36" s="1923">
        <v>120000</v>
      </c>
    </row>
    <row r="37" spans="1:10" ht="15" customHeight="1">
      <c r="A37" s="83" t="s">
        <v>374</v>
      </c>
      <c r="B37" s="630">
        <f t="shared" si="5"/>
        <v>2000000</v>
      </c>
      <c r="C37" s="630">
        <f t="shared" si="5"/>
        <v>2000000</v>
      </c>
      <c r="D37" s="1918">
        <f t="shared" si="2"/>
        <v>0.9</v>
      </c>
      <c r="E37" s="1917" t="str">
        <f t="shared" si="3"/>
        <v>-</v>
      </c>
      <c r="F37" s="96" t="str">
        <f t="shared" si="4"/>
        <v>-</v>
      </c>
      <c r="H37" s="1912" t="s">
        <v>6544</v>
      </c>
      <c r="I37" s="1923">
        <v>568000</v>
      </c>
      <c r="J37" s="1923">
        <v>608000</v>
      </c>
    </row>
    <row r="38" spans="1:10" ht="15" customHeight="1">
      <c r="A38" s="83" t="s">
        <v>373</v>
      </c>
      <c r="B38" s="630">
        <f t="shared" si="5"/>
        <v>5011432</v>
      </c>
      <c r="C38" s="630">
        <f t="shared" si="5"/>
        <v>4584478</v>
      </c>
      <c r="D38" s="1918">
        <f t="shared" si="2"/>
        <v>2.1</v>
      </c>
      <c r="E38" s="1917">
        <f t="shared" si="3"/>
        <v>-426954</v>
      </c>
      <c r="F38" s="96">
        <f t="shared" si="4"/>
        <v>-8.5</v>
      </c>
      <c r="H38" s="1912" t="s">
        <v>6545</v>
      </c>
      <c r="I38" s="1923">
        <v>600000</v>
      </c>
      <c r="J38" s="1923">
        <v>597000</v>
      </c>
    </row>
    <row r="39" spans="1:10" ht="15" customHeight="1">
      <c r="A39" s="83" t="s">
        <v>372</v>
      </c>
      <c r="B39" s="630" t="str">
        <f t="shared" si="5"/>
        <v>-</v>
      </c>
      <c r="C39" s="630" t="str">
        <f t="shared" si="5"/>
        <v>-</v>
      </c>
      <c r="D39" s="1918" t="str">
        <f t="shared" si="2"/>
        <v>-</v>
      </c>
      <c r="E39" s="1917" t="str">
        <f t="shared" si="3"/>
        <v>-</v>
      </c>
      <c r="F39" s="96" t="str">
        <f t="shared" si="4"/>
        <v>-</v>
      </c>
      <c r="H39" s="1912" t="s">
        <v>6546</v>
      </c>
      <c r="I39" s="1923">
        <v>9420000</v>
      </c>
      <c r="J39" s="1923">
        <v>10340000</v>
      </c>
    </row>
    <row r="40" spans="1:10" ht="15" customHeight="1">
      <c r="D40" s="80"/>
      <c r="E40" s="85"/>
      <c r="F40" s="85" t="s">
        <v>353</v>
      </c>
      <c r="H40" s="1912" t="s">
        <v>6547</v>
      </c>
      <c r="I40" s="1923">
        <v>181000</v>
      </c>
      <c r="J40" s="1923">
        <v>201000</v>
      </c>
    </row>
    <row r="41" spans="1:10" ht="15" customHeight="1">
      <c r="A41" s="87" t="s">
        <v>371</v>
      </c>
      <c r="B41" s="86" t="s">
        <v>370</v>
      </c>
      <c r="D41" s="80"/>
      <c r="E41" s="85"/>
      <c r="F41" s="80"/>
      <c r="H41" s="1912" t="s">
        <v>6548</v>
      </c>
      <c r="I41" s="1923">
        <v>497000</v>
      </c>
      <c r="J41" s="1923">
        <v>489000</v>
      </c>
    </row>
    <row r="42" spans="1:10" ht="15" customHeight="1">
      <c r="A42" s="3262" t="s">
        <v>369</v>
      </c>
      <c r="B42" s="3260" t="str">
        <f>M3</f>
        <v>令和4年度</v>
      </c>
      <c r="C42" s="3260" t="str">
        <f>M4</f>
        <v>令和5年度</v>
      </c>
      <c r="D42" s="1920" t="s">
        <v>6578</v>
      </c>
      <c r="E42" s="3258" t="s">
        <v>368</v>
      </c>
      <c r="F42" s="3258" t="s">
        <v>367</v>
      </c>
      <c r="H42" s="1912" t="s">
        <v>6549</v>
      </c>
      <c r="I42" s="1923">
        <v>75300000</v>
      </c>
      <c r="J42" s="1923">
        <v>83000000</v>
      </c>
    </row>
    <row r="43" spans="1:10" ht="15" customHeight="1">
      <c r="A43" s="3263"/>
      <c r="B43" s="3261"/>
      <c r="C43" s="3261"/>
      <c r="D43" s="1921" t="str">
        <f>"("&amp;M4&amp;")"</f>
        <v>(令和5年度)</v>
      </c>
      <c r="E43" s="3259"/>
      <c r="F43" s="3259"/>
      <c r="G43" s="80"/>
      <c r="H43" s="1912" t="s">
        <v>6550</v>
      </c>
      <c r="I43" s="1923">
        <v>46000</v>
      </c>
      <c r="J43" s="1923">
        <v>44000</v>
      </c>
    </row>
    <row r="44" spans="1:10" ht="15" customHeight="1">
      <c r="A44" s="82" t="s">
        <v>354</v>
      </c>
      <c r="B44" s="630">
        <f>I58</f>
        <v>212000000</v>
      </c>
      <c r="C44" s="630">
        <f>J58</f>
        <v>223070000</v>
      </c>
      <c r="D44" s="1919">
        <f t="shared" ref="D44:D56" si="7">IF(C44="-","-",ROUND(C44/$C$44*100,1))</f>
        <v>100</v>
      </c>
      <c r="E44" s="1917">
        <f>IF(C44="-",IF(B44="-","-","皆減"),IF(B44="-","皆増",IF(C44-B44=0,"-",C44-B44)))</f>
        <v>11070000</v>
      </c>
      <c r="F44" s="96">
        <f>IF(C44="-",IF(B44="-","-","皆減"),IF(B44="-","皆増",IF(C44-B44=0,"-",ROUND((C44-B44)/B44*100,1))))</f>
        <v>5.2</v>
      </c>
      <c r="G44" s="80"/>
      <c r="H44" s="1912" t="s">
        <v>6551</v>
      </c>
      <c r="I44" s="1923">
        <v>1475476</v>
      </c>
      <c r="J44" s="1923">
        <v>1427786</v>
      </c>
    </row>
    <row r="45" spans="1:10" ht="15" customHeight="1">
      <c r="A45" s="83" t="s">
        <v>366</v>
      </c>
      <c r="B45" s="630">
        <f t="shared" ref="B45:C45" si="8">I59</f>
        <v>585372</v>
      </c>
      <c r="C45" s="630">
        <f t="shared" si="8"/>
        <v>588824</v>
      </c>
      <c r="D45" s="1919">
        <f t="shared" si="7"/>
        <v>0.3</v>
      </c>
      <c r="E45" s="1917">
        <f t="shared" ref="E45:E56" si="9">IF(C45="-",IF(B45="-","-","皆減"),IF(B45="-","皆増",IF(C45-B45=0,"-",C45-B45)))</f>
        <v>3452</v>
      </c>
      <c r="F45" s="96">
        <f t="shared" ref="F45:F56" si="10">IF(C45="-",IF(B45="-","-","皆減"),IF(B45="-","皆増",IF(C45-B45=0,"-",ROUND((C45-B45)/B45*100,1))))</f>
        <v>0.6</v>
      </c>
      <c r="H45" s="1912" t="s">
        <v>6552</v>
      </c>
      <c r="I45" s="1923">
        <v>3066554</v>
      </c>
      <c r="J45" s="1923">
        <v>3080352</v>
      </c>
    </row>
    <row r="46" spans="1:10" ht="15" customHeight="1">
      <c r="A46" s="83" t="s">
        <v>365</v>
      </c>
      <c r="B46" s="630">
        <f t="shared" ref="B46:C46" si="11">I60</f>
        <v>19885219</v>
      </c>
      <c r="C46" s="630">
        <f t="shared" si="11"/>
        <v>20627694</v>
      </c>
      <c r="D46" s="1919">
        <f t="shared" si="7"/>
        <v>9.1999999999999993</v>
      </c>
      <c r="E46" s="1917">
        <f t="shared" si="9"/>
        <v>742475</v>
      </c>
      <c r="F46" s="96">
        <f t="shared" si="10"/>
        <v>3.7</v>
      </c>
      <c r="H46" s="1912" t="s">
        <v>6553</v>
      </c>
      <c r="I46" s="1923">
        <v>45204583</v>
      </c>
      <c r="J46" s="1923">
        <v>48389768</v>
      </c>
    </row>
    <row r="47" spans="1:10" ht="15" customHeight="1">
      <c r="A47" s="83" t="s">
        <v>364</v>
      </c>
      <c r="B47" s="630">
        <f t="shared" ref="B47:C47" si="12">I61</f>
        <v>7554211</v>
      </c>
      <c r="C47" s="630">
        <f t="shared" si="12"/>
        <v>7851661</v>
      </c>
      <c r="D47" s="1919">
        <f t="shared" si="7"/>
        <v>3.5</v>
      </c>
      <c r="E47" s="1917">
        <f t="shared" si="9"/>
        <v>297450</v>
      </c>
      <c r="F47" s="96">
        <f t="shared" si="10"/>
        <v>3.9</v>
      </c>
      <c r="H47" s="1912" t="s">
        <v>6554</v>
      </c>
      <c r="I47" s="1923">
        <v>16796455</v>
      </c>
      <c r="J47" s="1923">
        <v>17441763</v>
      </c>
    </row>
    <row r="48" spans="1:10" ht="15" customHeight="1">
      <c r="A48" s="83" t="s">
        <v>363</v>
      </c>
      <c r="B48" s="630">
        <f t="shared" ref="B48:C48" si="13">I62</f>
        <v>82427149</v>
      </c>
      <c r="C48" s="630">
        <f t="shared" si="13"/>
        <v>85308638</v>
      </c>
      <c r="D48" s="1919">
        <f t="shared" si="7"/>
        <v>38.200000000000003</v>
      </c>
      <c r="E48" s="1917">
        <f t="shared" si="9"/>
        <v>2881489</v>
      </c>
      <c r="F48" s="96">
        <f t="shared" si="10"/>
        <v>3.5</v>
      </c>
      <c r="H48" s="1912" t="s">
        <v>6555</v>
      </c>
      <c r="I48" s="1923">
        <v>280059</v>
      </c>
      <c r="J48" s="1923">
        <v>305652</v>
      </c>
    </row>
    <row r="49" spans="1:10" ht="15" customHeight="1">
      <c r="A49" s="83" t="s">
        <v>362</v>
      </c>
      <c r="B49" s="630">
        <f t="shared" ref="B49:C49" si="14">I63</f>
        <v>8300428</v>
      </c>
      <c r="C49" s="630">
        <f t="shared" si="14"/>
        <v>8426174</v>
      </c>
      <c r="D49" s="1919">
        <f t="shared" si="7"/>
        <v>3.8</v>
      </c>
      <c r="E49" s="1917">
        <f t="shared" si="9"/>
        <v>125746</v>
      </c>
      <c r="F49" s="96">
        <f t="shared" si="10"/>
        <v>1.5</v>
      </c>
      <c r="H49" s="1912" t="s">
        <v>6556</v>
      </c>
      <c r="I49" s="1923">
        <v>35082</v>
      </c>
      <c r="J49" s="1923">
        <v>44725</v>
      </c>
    </row>
    <row r="50" spans="1:10" ht="15" customHeight="1">
      <c r="A50" s="83" t="s">
        <v>361</v>
      </c>
      <c r="B50" s="630">
        <f t="shared" ref="B50:C50" si="15">I64</f>
        <v>4804246</v>
      </c>
      <c r="C50" s="630">
        <f t="shared" si="15"/>
        <v>5418974</v>
      </c>
      <c r="D50" s="1919">
        <f t="shared" si="7"/>
        <v>2.4</v>
      </c>
      <c r="E50" s="1917">
        <f t="shared" si="9"/>
        <v>614728</v>
      </c>
      <c r="F50" s="96">
        <f t="shared" si="10"/>
        <v>12.8</v>
      </c>
      <c r="H50" s="1912" t="s">
        <v>6557</v>
      </c>
      <c r="I50" s="1923">
        <v>15794625</v>
      </c>
      <c r="J50" s="1923">
        <v>13345589</v>
      </c>
    </row>
    <row r="51" spans="1:10" ht="15" customHeight="1">
      <c r="A51" s="83" t="s">
        <v>360</v>
      </c>
      <c r="B51" s="630">
        <f t="shared" ref="B51:C51" si="16">I65</f>
        <v>17100827</v>
      </c>
      <c r="C51" s="630">
        <f t="shared" si="16"/>
        <v>22895007</v>
      </c>
      <c r="D51" s="1919">
        <f t="shared" si="7"/>
        <v>10.3</v>
      </c>
      <c r="E51" s="1917">
        <f t="shared" si="9"/>
        <v>5794180</v>
      </c>
      <c r="F51" s="96">
        <f t="shared" si="10"/>
        <v>33.9</v>
      </c>
      <c r="H51" s="1912" t="s">
        <v>6558</v>
      </c>
      <c r="I51" s="1923">
        <v>2000000</v>
      </c>
      <c r="J51" s="1923">
        <v>2000000</v>
      </c>
    </row>
    <row r="52" spans="1:10" ht="15" customHeight="1">
      <c r="A52" s="83" t="s">
        <v>359</v>
      </c>
      <c r="B52" s="630">
        <f t="shared" ref="B52:C52" si="17">I66</f>
        <v>26311735</v>
      </c>
      <c r="C52" s="630">
        <f t="shared" si="17"/>
        <v>26344341</v>
      </c>
      <c r="D52" s="1919">
        <f t="shared" si="7"/>
        <v>11.8</v>
      </c>
      <c r="E52" s="1917">
        <f t="shared" si="9"/>
        <v>32606</v>
      </c>
      <c r="F52" s="96">
        <f t="shared" si="10"/>
        <v>0.1</v>
      </c>
      <c r="H52" s="1912" t="s">
        <v>6559</v>
      </c>
      <c r="I52" s="1923">
        <v>5011432</v>
      </c>
      <c r="J52" s="1923">
        <v>4584478</v>
      </c>
    </row>
    <row r="53" spans="1:10" ht="15" customHeight="1">
      <c r="A53" s="83" t="s">
        <v>358</v>
      </c>
      <c r="B53" s="630">
        <f t="shared" ref="B53:C53" si="18">I67</f>
        <v>25315075</v>
      </c>
      <c r="C53" s="630">
        <f t="shared" si="18"/>
        <v>24816439</v>
      </c>
      <c r="D53" s="1919">
        <f t="shared" si="7"/>
        <v>11.1</v>
      </c>
      <c r="E53" s="1917">
        <f t="shared" si="9"/>
        <v>-498636</v>
      </c>
      <c r="F53" s="96">
        <f t="shared" si="10"/>
        <v>-2</v>
      </c>
      <c r="H53" s="1912" t="s">
        <v>6560</v>
      </c>
      <c r="I53" s="1923" t="s">
        <v>5184</v>
      </c>
      <c r="J53" s="1923" t="s">
        <v>5184</v>
      </c>
    </row>
    <row r="54" spans="1:10" ht="15" customHeight="1">
      <c r="A54" s="83" t="s">
        <v>357</v>
      </c>
      <c r="B54" s="630">
        <f t="shared" ref="B54:C54" si="19">I68</f>
        <v>1161344</v>
      </c>
      <c r="C54" s="630">
        <f t="shared" si="19"/>
        <v>1238700</v>
      </c>
      <c r="D54" s="1919">
        <f t="shared" si="7"/>
        <v>0.6</v>
      </c>
      <c r="E54" s="1917">
        <f t="shared" si="9"/>
        <v>77356</v>
      </c>
      <c r="F54" s="96">
        <f t="shared" si="10"/>
        <v>6.7</v>
      </c>
      <c r="H54" s="1745"/>
      <c r="I54" s="1745"/>
      <c r="J54" s="1902"/>
    </row>
    <row r="55" spans="1:10" ht="15" customHeight="1">
      <c r="A55" s="83" t="s">
        <v>356</v>
      </c>
      <c r="B55" s="630">
        <f t="shared" ref="B55:C55" si="20">I69</f>
        <v>18254394</v>
      </c>
      <c r="C55" s="630">
        <f t="shared" si="20"/>
        <v>19253548</v>
      </c>
      <c r="D55" s="1919">
        <f t="shared" si="7"/>
        <v>8.6</v>
      </c>
      <c r="E55" s="1917">
        <f t="shared" si="9"/>
        <v>999154</v>
      </c>
      <c r="F55" s="96">
        <f t="shared" si="10"/>
        <v>5.5</v>
      </c>
      <c r="H55" s="1900" t="s">
        <v>6119</v>
      </c>
      <c r="I55" s="1716" t="s">
        <v>6583</v>
      </c>
      <c r="J55" s="2160" t="str">
        <f>HYPERLINK("#'["&amp;設定!$A$22&amp;"]"&amp;I55&amp;"'!A1","統計表リンク")</f>
        <v>統計表リンク</v>
      </c>
    </row>
    <row r="56" spans="1:10" ht="15" customHeight="1">
      <c r="A56" s="83" t="s">
        <v>355</v>
      </c>
      <c r="B56" s="630">
        <f t="shared" ref="B56:C56" si="21">I70</f>
        <v>300000</v>
      </c>
      <c r="C56" s="630">
        <f t="shared" si="21"/>
        <v>300000</v>
      </c>
      <c r="D56" s="1919">
        <f t="shared" si="7"/>
        <v>0.1</v>
      </c>
      <c r="E56" s="1917" t="str">
        <f t="shared" si="9"/>
        <v>-</v>
      </c>
      <c r="F56" s="96" t="str">
        <f t="shared" si="10"/>
        <v>-</v>
      </c>
      <c r="H56" s="1745" t="s">
        <v>6561</v>
      </c>
      <c r="I56" s="1745"/>
      <c r="J56" s="1902"/>
    </row>
    <row r="57" spans="1:10" ht="15" customHeight="1">
      <c r="F57" s="78" t="s">
        <v>353</v>
      </c>
      <c r="H57" s="1725" t="s">
        <v>6530</v>
      </c>
      <c r="I57" s="1724" t="str">
        <f>M3</f>
        <v>令和4年度</v>
      </c>
      <c r="J57" s="1724" t="str">
        <f>M4</f>
        <v>令和5年度</v>
      </c>
    </row>
    <row r="58" spans="1:10" ht="15" customHeight="1">
      <c r="H58" s="1725" t="s">
        <v>6536</v>
      </c>
      <c r="I58" s="1923">
        <v>212000000</v>
      </c>
      <c r="J58" s="1923">
        <v>223070000</v>
      </c>
    </row>
    <row r="59" spans="1:10" ht="14.25" customHeight="1">
      <c r="H59" s="1698" t="s">
        <v>6562</v>
      </c>
      <c r="I59" s="1923">
        <v>585372</v>
      </c>
      <c r="J59" s="1923">
        <v>588824</v>
      </c>
    </row>
    <row r="60" spans="1:10" ht="14.25" customHeight="1">
      <c r="H60" s="1698" t="s">
        <v>6563</v>
      </c>
      <c r="I60" s="1923">
        <v>19885219</v>
      </c>
      <c r="J60" s="1923">
        <v>20627694</v>
      </c>
    </row>
    <row r="61" spans="1:10" ht="14.25" customHeight="1">
      <c r="H61" s="1698" t="s">
        <v>6564</v>
      </c>
      <c r="I61" s="1923">
        <v>7554211</v>
      </c>
      <c r="J61" s="1923">
        <v>7851661</v>
      </c>
    </row>
    <row r="62" spans="1:10" ht="14.25" customHeight="1">
      <c r="H62" s="1698" t="s">
        <v>6565</v>
      </c>
      <c r="I62" s="1923">
        <v>82427149</v>
      </c>
      <c r="J62" s="1923">
        <v>85308638</v>
      </c>
    </row>
    <row r="63" spans="1:10" ht="14.25" customHeight="1">
      <c r="H63" s="1698" t="s">
        <v>6566</v>
      </c>
      <c r="I63" s="1923">
        <v>8300428</v>
      </c>
      <c r="J63" s="1923">
        <v>8426174</v>
      </c>
    </row>
    <row r="64" spans="1:10" ht="14.25" customHeight="1">
      <c r="H64" s="1698" t="s">
        <v>6567</v>
      </c>
      <c r="I64" s="1923">
        <v>4804246</v>
      </c>
      <c r="J64" s="1923">
        <v>5418974</v>
      </c>
    </row>
    <row r="65" spans="8:10" ht="14.25" customHeight="1">
      <c r="H65" s="1698" t="s">
        <v>6568</v>
      </c>
      <c r="I65" s="1923">
        <v>17100827</v>
      </c>
      <c r="J65" s="1923">
        <v>22895007</v>
      </c>
    </row>
    <row r="66" spans="8:10" ht="14.25" customHeight="1">
      <c r="H66" s="1698" t="s">
        <v>6569</v>
      </c>
      <c r="I66" s="1923">
        <v>26311735</v>
      </c>
      <c r="J66" s="1923">
        <v>26344341</v>
      </c>
    </row>
    <row r="67" spans="8:10" ht="14.25" customHeight="1">
      <c r="H67" s="1698" t="s">
        <v>6570</v>
      </c>
      <c r="I67" s="1923">
        <v>25315075</v>
      </c>
      <c r="J67" s="1923">
        <v>24816439</v>
      </c>
    </row>
    <row r="68" spans="8:10" ht="14.25" customHeight="1">
      <c r="H68" s="1698" t="s">
        <v>6571</v>
      </c>
      <c r="I68" s="1923">
        <v>1161344</v>
      </c>
      <c r="J68" s="1923">
        <v>1238700</v>
      </c>
    </row>
    <row r="69" spans="8:10" ht="14.25" customHeight="1">
      <c r="H69" s="1698" t="s">
        <v>6572</v>
      </c>
      <c r="I69" s="1923">
        <v>18254394</v>
      </c>
      <c r="J69" s="1923">
        <v>19253548</v>
      </c>
    </row>
    <row r="70" spans="8:10" ht="14.25" customHeight="1">
      <c r="H70" s="1698" t="s">
        <v>6573</v>
      </c>
      <c r="I70" s="1923">
        <v>300000</v>
      </c>
      <c r="J70" s="1923">
        <v>300000</v>
      </c>
    </row>
  </sheetData>
  <mergeCells count="12">
    <mergeCell ref="A1:D1"/>
    <mergeCell ref="A2:D2"/>
    <mergeCell ref="F17:F18"/>
    <mergeCell ref="E17:E18"/>
    <mergeCell ref="C17:C18"/>
    <mergeCell ref="B17:B18"/>
    <mergeCell ref="A17:A18"/>
    <mergeCell ref="F42:F43"/>
    <mergeCell ref="E42:E43"/>
    <mergeCell ref="C42:C43"/>
    <mergeCell ref="B42:B43"/>
    <mergeCell ref="A42:A43"/>
  </mergeCells>
  <phoneticPr fontId="2"/>
  <printOptions horizontalCentered="1"/>
  <pageMargins left="0.78740157480314965" right="0.78740157480314965" top="0.98425196850393704" bottom="0.59055118110236227" header="0.51181102362204722" footer="0.51181102362204722"/>
  <pageSetup paperSize="9" scale="85"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5"/>
  <sheetViews>
    <sheetView view="pageBreakPreview" zoomScaleNormal="100" zoomScaleSheetLayoutView="100" workbookViewId="0">
      <selection sqref="A1:E1"/>
    </sheetView>
  </sheetViews>
  <sheetFormatPr defaultColWidth="9" defaultRowHeight="13.5"/>
  <cols>
    <col min="1" max="1" width="13.625" style="103" customWidth="1"/>
    <col min="2" max="7" width="12.625" style="103" customWidth="1"/>
    <col min="8" max="8" width="3.75" style="103" customWidth="1"/>
    <col min="9" max="9" width="11.625" style="103" customWidth="1"/>
    <col min="10" max="11" width="15.625" style="103" customWidth="1"/>
    <col min="12" max="12" width="25.625" style="103" customWidth="1"/>
    <col min="13" max="14" width="15.625" style="103" customWidth="1"/>
    <col min="15" max="15" width="31.75" style="103" customWidth="1"/>
    <col min="16" max="16" width="9" style="103"/>
    <col min="17" max="17" width="20.5" style="103" bestFit="1" customWidth="1"/>
    <col min="18" max="16384" width="9" style="103"/>
  </cols>
  <sheetData>
    <row r="1" spans="1:22" s="1306" customFormat="1" ht="20.100000000000001" customHeight="1">
      <c r="A1" s="3268" t="str">
        <f>HYPERLINK("#目次!A1","【目次に戻る】")</f>
        <v>【目次に戻る】</v>
      </c>
      <c r="B1" s="3268"/>
      <c r="C1" s="3268"/>
      <c r="D1" s="3268"/>
      <c r="E1" s="3268"/>
      <c r="F1" s="1330"/>
      <c r="G1" s="1330"/>
      <c r="H1" s="1330"/>
      <c r="I1" s="1330"/>
      <c r="J1" s="1330"/>
      <c r="K1" s="1330"/>
      <c r="L1" s="1330"/>
      <c r="M1" s="1330"/>
      <c r="N1" s="1330"/>
      <c r="O1" s="1330"/>
      <c r="P1" s="1330"/>
      <c r="Q1" s="1330"/>
      <c r="R1" s="1330"/>
      <c r="S1" s="1330"/>
      <c r="T1" s="1330"/>
      <c r="U1" s="1330"/>
      <c r="V1" s="1330"/>
    </row>
    <row r="2" spans="1:22" s="1306" customFormat="1" ht="20.100000000000001" customHeight="1">
      <c r="A2" s="3268" t="str">
        <f>HYPERLINK("#業務所管課別目次!A1","【業務所管課別目次に戻る】")</f>
        <v>【業務所管課別目次に戻る】</v>
      </c>
      <c r="B2" s="3268"/>
      <c r="C2" s="3268"/>
      <c r="D2" s="3268"/>
      <c r="E2" s="3268"/>
      <c r="F2" s="1330"/>
      <c r="G2" s="1330"/>
      <c r="H2" s="1330"/>
      <c r="I2" s="1330"/>
      <c r="J2" s="1330"/>
      <c r="K2" s="1330"/>
      <c r="L2" s="1330"/>
      <c r="M2" s="1330"/>
      <c r="N2" s="1330"/>
      <c r="O2" s="1330"/>
      <c r="P2" s="1330"/>
      <c r="Q2" s="1330"/>
      <c r="R2" s="1330"/>
      <c r="S2" s="1330"/>
      <c r="T2" s="1330"/>
      <c r="U2" s="1330"/>
      <c r="V2" s="1330"/>
    </row>
    <row r="3" spans="1:22" ht="18.95" customHeight="1">
      <c r="A3" s="119" t="s">
        <v>416</v>
      </c>
      <c r="B3" s="105"/>
      <c r="C3" s="105"/>
      <c r="D3" s="105"/>
      <c r="E3" s="105"/>
      <c r="F3" s="105"/>
      <c r="G3" s="105"/>
      <c r="I3" s="1336" t="s">
        <v>6587</v>
      </c>
      <c r="J3" s="1752"/>
      <c r="K3" s="1337" t="s">
        <v>6118</v>
      </c>
      <c r="L3" s="1939" t="str">
        <f>"（"&amp;設定!$B$4&amp;設定!$C$4&amp;"年度当初予算）"</f>
        <v>（令和5年度当初予算）</v>
      </c>
    </row>
    <row r="4" spans="1:22" ht="18.95" customHeight="1">
      <c r="A4" s="105"/>
      <c r="B4" s="105"/>
      <c r="C4" s="105"/>
      <c r="D4" s="3269" t="s">
        <v>415</v>
      </c>
      <c r="E4" s="3270"/>
      <c r="F4" s="1926"/>
      <c r="G4" s="104" t="str">
        <f>L3</f>
        <v>（令和5年度当初予算）</v>
      </c>
      <c r="I4" s="1705"/>
      <c r="J4" s="1340"/>
      <c r="K4" s="1337" t="s">
        <v>6119</v>
      </c>
      <c r="L4" s="103" t="s">
        <v>6584</v>
      </c>
    </row>
    <row r="5" spans="1:22" ht="15" customHeight="1">
      <c r="A5" s="105"/>
      <c r="B5" s="105"/>
      <c r="C5" s="105"/>
      <c r="D5" s="105"/>
      <c r="E5" s="105"/>
      <c r="F5" s="105"/>
      <c r="G5" s="105"/>
      <c r="J5" s="107" t="s">
        <v>414</v>
      </c>
      <c r="K5" s="107" t="s">
        <v>413</v>
      </c>
    </row>
    <row r="6" spans="1:22" ht="15" customHeight="1" thickBot="1">
      <c r="A6" s="105"/>
      <c r="B6" s="105"/>
      <c r="C6" s="105"/>
      <c r="D6" s="105"/>
      <c r="E6" s="105"/>
      <c r="F6" s="105"/>
      <c r="G6" s="105"/>
      <c r="I6" s="118" t="s">
        <v>412</v>
      </c>
      <c r="J6" s="117" t="s">
        <v>411</v>
      </c>
      <c r="K6" s="117" t="s">
        <v>410</v>
      </c>
      <c r="L6" s="3266"/>
      <c r="M6" s="3267"/>
      <c r="N6" s="3267"/>
      <c r="O6" s="3267"/>
    </row>
    <row r="7" spans="1:22" ht="15" customHeight="1" thickTop="1">
      <c r="A7" s="105"/>
      <c r="B7" s="105"/>
      <c r="C7" s="105"/>
      <c r="D7" s="105"/>
      <c r="E7" s="105"/>
      <c r="F7" s="105"/>
      <c r="G7" s="105"/>
      <c r="I7" s="1927" t="s">
        <v>409</v>
      </c>
      <c r="J7" s="1928">
        <f>SUM(K10:K14)/K26</f>
        <v>0.27402819294391895</v>
      </c>
      <c r="K7" s="1929"/>
      <c r="M7" s="116"/>
    </row>
    <row r="8" spans="1:22" ht="15" customHeight="1">
      <c r="A8" s="105"/>
      <c r="B8" s="105"/>
      <c r="C8" s="105"/>
      <c r="D8" s="105"/>
      <c r="E8" s="105"/>
      <c r="F8" s="105"/>
      <c r="G8" s="105"/>
      <c r="I8" s="1930" t="s">
        <v>408</v>
      </c>
      <c r="J8" s="1931">
        <f>SUM(K15:K18)/K26</f>
        <v>0.725971807056081</v>
      </c>
      <c r="K8" s="1932"/>
      <c r="L8" s="115"/>
    </row>
    <row r="9" spans="1:22" ht="15" customHeight="1" thickBot="1">
      <c r="A9" s="105"/>
      <c r="B9" s="105"/>
      <c r="C9" s="105"/>
      <c r="D9" s="105"/>
      <c r="E9" s="105"/>
      <c r="F9" s="105"/>
      <c r="G9" s="105"/>
      <c r="I9" s="1930" t="s">
        <v>407</v>
      </c>
      <c r="J9" s="1931">
        <v>1</v>
      </c>
      <c r="K9" s="1932"/>
      <c r="L9" s="114" t="s">
        <v>6596</v>
      </c>
      <c r="M9" s="113" t="s">
        <v>369</v>
      </c>
      <c r="N9" s="108" t="s">
        <v>406</v>
      </c>
    </row>
    <row r="10" spans="1:22" ht="50.1" customHeight="1" thickTop="1">
      <c r="A10" s="105"/>
      <c r="B10" s="105"/>
      <c r="C10" s="105"/>
      <c r="D10" s="105"/>
      <c r="E10" s="105"/>
      <c r="F10" s="105"/>
      <c r="G10" s="105"/>
      <c r="I10" s="1930" t="s">
        <v>6592</v>
      </c>
      <c r="J10" s="1933"/>
      <c r="K10" s="1934">
        <f>'17'!C30+'17'!C31+'17'!C34+'17'!C35</f>
        <v>4858515</v>
      </c>
      <c r="L10" s="1972" t="str">
        <f>IFERROR(M10&amp;""&amp;TEXT(K10,"#,###")&amp;"千円"&amp;""&amp;TEXT(N10,"0.0%"),M10&amp;"ERROR")</f>
        <v>分担金及び負担金
使用料及び手数料
財産収入、寄附金4,858,515千円2.2%</v>
      </c>
      <c r="M10" s="1970" t="s">
        <v>405</v>
      </c>
      <c r="N10" s="1938">
        <f t="shared" ref="N10:N25" si="0">IF(K10="-"," 掲載除外する",K10/$K$26)</f>
        <v>2.1780225938046353E-2</v>
      </c>
    </row>
    <row r="11" spans="1:22" ht="15" customHeight="1">
      <c r="A11" s="105"/>
      <c r="B11" s="105"/>
      <c r="C11" s="105"/>
      <c r="D11" s="105"/>
      <c r="E11" s="105"/>
      <c r="F11" s="105"/>
      <c r="G11" s="105"/>
      <c r="I11" s="1930" t="s">
        <v>6592</v>
      </c>
      <c r="J11" s="1933"/>
      <c r="K11" s="1934">
        <f>'17'!C37</f>
        <v>2000000</v>
      </c>
      <c r="L11" s="1973" t="str">
        <f t="shared" ref="L11:L25" si="1">M11&amp;""&amp;TEXT(K11,"#,###")&amp;"千円"&amp;""&amp;TEXT(N11,"0.0%")</f>
        <v>繰越金2,000,000千円0.9%</v>
      </c>
      <c r="M11" s="1964" t="str">
        <f>'17'!A37</f>
        <v>繰越金</v>
      </c>
      <c r="N11" s="1938">
        <f t="shared" si="0"/>
        <v>8.9657954902048684E-3</v>
      </c>
    </row>
    <row r="12" spans="1:22" ht="15" customHeight="1">
      <c r="A12" s="105"/>
      <c r="B12" s="105"/>
      <c r="C12" s="105"/>
      <c r="D12" s="105"/>
      <c r="E12" s="105"/>
      <c r="F12" s="105"/>
      <c r="G12" s="105"/>
      <c r="I12" s="1930" t="s">
        <v>6592</v>
      </c>
      <c r="J12" s="1933"/>
      <c r="K12" s="1934">
        <f>'17'!C38</f>
        <v>4584478</v>
      </c>
      <c r="L12" s="1973" t="str">
        <f t="shared" si="1"/>
        <v>諸収入4,584,478千円2.1%</v>
      </c>
      <c r="M12" s="1964" t="str">
        <f>'17'!A38</f>
        <v>諸収入</v>
      </c>
      <c r="N12" s="1938">
        <f t="shared" si="0"/>
        <v>2.0551746088671718E-2</v>
      </c>
    </row>
    <row r="13" spans="1:22" ht="15" customHeight="1">
      <c r="A13" s="105"/>
      <c r="B13" s="105"/>
      <c r="C13" s="105"/>
      <c r="D13" s="105"/>
      <c r="E13" s="105"/>
      <c r="F13" s="105"/>
      <c r="G13" s="105"/>
      <c r="I13" s="1930" t="s">
        <v>6592</v>
      </c>
      <c r="J13" s="1933"/>
      <c r="K13" s="1934">
        <f>'17'!C36</f>
        <v>13345589</v>
      </c>
      <c r="L13" s="1973" t="str">
        <f t="shared" si="1"/>
        <v>繰入金13,345,589千円6.0%</v>
      </c>
      <c r="M13" s="1964" t="str">
        <f>'17'!A36</f>
        <v>繰入金</v>
      </c>
      <c r="N13" s="1938">
        <f t="shared" si="0"/>
        <v>5.9826910835163852E-2</v>
      </c>
    </row>
    <row r="14" spans="1:22" ht="15" customHeight="1">
      <c r="A14" s="105"/>
      <c r="B14" s="105"/>
      <c r="C14" s="105"/>
      <c r="D14" s="105"/>
      <c r="E14" s="105"/>
      <c r="F14" s="105"/>
      <c r="G14" s="105"/>
      <c r="I14" s="1930" t="s">
        <v>6592</v>
      </c>
      <c r="J14" s="1933"/>
      <c r="K14" s="1934">
        <f>'17'!C20</f>
        <v>36338887</v>
      </c>
      <c r="L14" s="1973" t="str">
        <f t="shared" si="1"/>
        <v>特別区税36,338,887千円16.3%</v>
      </c>
      <c r="M14" s="1964" t="str">
        <f>'17'!A20</f>
        <v>特別区税</v>
      </c>
      <c r="N14" s="1938">
        <f t="shared" si="0"/>
        <v>0.16290351459183217</v>
      </c>
    </row>
    <row r="15" spans="1:22" ht="60" customHeight="1">
      <c r="A15" s="105"/>
      <c r="B15" s="105"/>
      <c r="C15" s="105"/>
      <c r="D15" s="105"/>
      <c r="E15" s="105"/>
      <c r="F15" s="105"/>
      <c r="G15" s="105"/>
      <c r="I15" s="1930" t="s">
        <v>6592</v>
      </c>
      <c r="J15" s="1933"/>
      <c r="K15" s="1934">
        <f>'17'!C21+'17'!C22+'17'!C23+'17'!C24+'17'!C25+'17'!C26+'17'!C27+'17'!C29+'17'!C33</f>
        <v>30552763</v>
      </c>
      <c r="L15" s="1973" t="str">
        <f>M15&amp;""&amp;TEXT(K15,"#,###")&amp;"千円"&amp;""&amp;TEXT(N15,"0.0%")</f>
        <v>都支出金
地方消費税交付金
地方特例交付金
利子割交付金など30,552,763千円13.7%</v>
      </c>
      <c r="M15" s="1970" t="s">
        <v>404</v>
      </c>
      <c r="N15" s="1938">
        <f t="shared" si="0"/>
        <v>0.13696491235934907</v>
      </c>
      <c r="O15" s="1940" t="s">
        <v>6585</v>
      </c>
    </row>
    <row r="16" spans="1:22" ht="15" customHeight="1">
      <c r="A16" s="105"/>
      <c r="B16" s="105"/>
      <c r="C16" s="105"/>
      <c r="D16" s="105"/>
      <c r="E16" s="105"/>
      <c r="F16" s="105"/>
      <c r="G16" s="105"/>
      <c r="I16" s="1930" t="s">
        <v>6592</v>
      </c>
      <c r="J16" s="1933"/>
      <c r="K16" s="1934" t="str">
        <f>'17'!C39</f>
        <v>-</v>
      </c>
      <c r="L16" s="1973" t="str">
        <f t="shared" si="1"/>
        <v>特別区債-千円 掲載除外する</v>
      </c>
      <c r="M16" s="1964" t="str">
        <f>'17'!A39</f>
        <v>特別区債</v>
      </c>
      <c r="N16" s="1938" t="str">
        <f t="shared" si="0"/>
        <v xml:space="preserve"> 掲載除外する</v>
      </c>
    </row>
    <row r="17" spans="1:18" ht="15" customHeight="1">
      <c r="A17" s="105"/>
      <c r="B17" s="105"/>
      <c r="C17" s="105"/>
      <c r="D17" s="105"/>
      <c r="E17" s="105"/>
      <c r="F17" s="105"/>
      <c r="G17" s="105"/>
      <c r="I17" s="1930" t="s">
        <v>6592</v>
      </c>
      <c r="J17" s="1933"/>
      <c r="K17" s="1934">
        <f>'17'!C32</f>
        <v>48389768</v>
      </c>
      <c r="L17" s="1973" t="str">
        <f t="shared" si="1"/>
        <v>国庫支出金48,389,768千円21.7%</v>
      </c>
      <c r="M17" s="1964" t="str">
        <f>'17'!A32</f>
        <v>国庫支出金</v>
      </c>
      <c r="N17" s="1938">
        <f t="shared" si="0"/>
        <v>0.21692638185322993</v>
      </c>
    </row>
    <row r="18" spans="1:18" ht="15" customHeight="1" thickBot="1">
      <c r="A18" s="105"/>
      <c r="B18" s="105"/>
      <c r="C18" s="105"/>
      <c r="D18" s="105"/>
      <c r="E18" s="105"/>
      <c r="F18" s="105"/>
      <c r="G18" s="105"/>
      <c r="I18" s="1955" t="s">
        <v>6593</v>
      </c>
      <c r="J18" s="1956"/>
      <c r="K18" s="1957">
        <f>'17'!C28</f>
        <v>83000000</v>
      </c>
      <c r="L18" s="1974" t="str">
        <f t="shared" si="1"/>
        <v>特別区交付金83,000,000千円37.2%</v>
      </c>
      <c r="M18" s="1965" t="str">
        <f>'17'!A28</f>
        <v>特別区交付金</v>
      </c>
      <c r="N18" s="1958">
        <f t="shared" si="0"/>
        <v>0.37208051284350202</v>
      </c>
    </row>
    <row r="19" spans="1:18" ht="15" customHeight="1" thickTop="1">
      <c r="A19" s="105"/>
      <c r="B19" s="105"/>
      <c r="C19" s="105"/>
      <c r="D19" s="105"/>
      <c r="E19" s="105"/>
      <c r="F19" s="105"/>
      <c r="G19" s="105"/>
      <c r="I19" s="1959" t="s">
        <v>6594</v>
      </c>
      <c r="J19" s="1960"/>
      <c r="K19" s="1961">
        <f>'17'!C53</f>
        <v>24816439</v>
      </c>
      <c r="L19" s="1975" t="str">
        <f t="shared" si="1"/>
        <v>職員費24,816,439千円11.1%</v>
      </c>
      <c r="M19" s="1966" t="str">
        <f>'17'!A53</f>
        <v>職員費</v>
      </c>
      <c r="N19" s="1962">
        <f t="shared" si="0"/>
        <v>0.11124955843457211</v>
      </c>
    </row>
    <row r="20" spans="1:18" ht="15" customHeight="1">
      <c r="A20" s="105"/>
      <c r="B20" s="105"/>
      <c r="C20" s="105"/>
      <c r="D20" s="105"/>
      <c r="E20" s="105"/>
      <c r="F20" s="105"/>
      <c r="G20" s="105"/>
      <c r="I20" s="1930" t="s">
        <v>6595</v>
      </c>
      <c r="J20" s="1933"/>
      <c r="K20" s="1934">
        <f>'17'!C48</f>
        <v>85308638</v>
      </c>
      <c r="L20" s="1973" t="str">
        <f t="shared" si="1"/>
        <v>福祉費85,308,638千円38.2%</v>
      </c>
      <c r="M20" s="1967" t="str">
        <f>'17'!A48</f>
        <v>福祉費</v>
      </c>
      <c r="N20" s="1938">
        <f t="shared" si="0"/>
        <v>0.38242990092795981</v>
      </c>
    </row>
    <row r="21" spans="1:18" ht="15" customHeight="1">
      <c r="A21" s="105"/>
      <c r="B21" s="105"/>
      <c r="C21" s="105"/>
      <c r="D21" s="105"/>
      <c r="E21" s="105"/>
      <c r="F21" s="105"/>
      <c r="G21" s="105"/>
      <c r="I21" s="1930" t="s">
        <v>6595</v>
      </c>
      <c r="J21" s="1933"/>
      <c r="K21" s="1934">
        <f>'17'!C46</f>
        <v>20627694</v>
      </c>
      <c r="L21" s="1973" t="str">
        <f t="shared" si="1"/>
        <v>総務費20,627,694千円9.2%</v>
      </c>
      <c r="M21" s="1967" t="str">
        <f>'17'!A46</f>
        <v>総務費</v>
      </c>
      <c r="N21" s="1938">
        <f t="shared" si="0"/>
        <v>9.2471842919263011E-2</v>
      </c>
    </row>
    <row r="22" spans="1:18" ht="15" customHeight="1">
      <c r="A22" s="105"/>
      <c r="B22" s="105"/>
      <c r="C22" s="105"/>
      <c r="D22" s="105"/>
      <c r="E22" s="105"/>
      <c r="F22" s="105"/>
      <c r="G22" s="105"/>
      <c r="I22" s="1930" t="s">
        <v>6595</v>
      </c>
      <c r="J22" s="1933"/>
      <c r="K22" s="1934">
        <f>'17'!C51</f>
        <v>22895007</v>
      </c>
      <c r="L22" s="1973" t="str">
        <f t="shared" si="1"/>
        <v>都市整備費22,895,007千円10.3%</v>
      </c>
      <c r="M22" s="1967" t="str">
        <f>'17'!A51</f>
        <v>都市整備費</v>
      </c>
      <c r="N22" s="1938">
        <f t="shared" si="0"/>
        <v>0.10263597525440445</v>
      </c>
    </row>
    <row r="23" spans="1:18" ht="15" customHeight="1">
      <c r="A23" s="105"/>
      <c r="B23" s="105"/>
      <c r="C23" s="105"/>
      <c r="D23" s="105"/>
      <c r="E23" s="105"/>
      <c r="F23" s="105"/>
      <c r="G23" s="105"/>
      <c r="I23" s="1930" t="s">
        <v>6595</v>
      </c>
      <c r="J23" s="1933"/>
      <c r="K23" s="1934">
        <f>'17'!C52</f>
        <v>26344341</v>
      </c>
      <c r="L23" s="1973" t="str">
        <f t="shared" si="1"/>
        <v>教育費26,344,341千円11.8%</v>
      </c>
      <c r="M23" s="1967" t="str">
        <f>'17'!A52</f>
        <v>教育費</v>
      </c>
      <c r="N23" s="1938">
        <f t="shared" si="0"/>
        <v>0.11809898686510961</v>
      </c>
    </row>
    <row r="24" spans="1:18" ht="15" customHeight="1">
      <c r="A24" s="105"/>
      <c r="B24" s="105"/>
      <c r="C24" s="105"/>
      <c r="D24" s="105"/>
      <c r="E24" s="105"/>
      <c r="F24" s="105"/>
      <c r="G24" s="105"/>
      <c r="I24" s="1930" t="s">
        <v>6595</v>
      </c>
      <c r="J24" s="1933"/>
      <c r="K24" s="1934">
        <f>'17'!C55</f>
        <v>19253548</v>
      </c>
      <c r="L24" s="1973" t="str">
        <f t="shared" si="1"/>
        <v>諸支出金19,253,548千円8.6%</v>
      </c>
      <c r="M24" s="1967" t="str">
        <f>'17'!A55</f>
        <v>諸支出金</v>
      </c>
      <c r="N24" s="1938">
        <f t="shared" si="0"/>
        <v>8.6311686914421482E-2</v>
      </c>
    </row>
    <row r="25" spans="1:18" ht="39.950000000000003" customHeight="1" thickBot="1">
      <c r="A25" s="105"/>
      <c r="B25" s="105"/>
      <c r="C25" s="105"/>
      <c r="D25" s="105"/>
      <c r="E25" s="105"/>
      <c r="F25" s="105"/>
      <c r="G25" s="105"/>
      <c r="I25" s="1935" t="s">
        <v>6595</v>
      </c>
      <c r="J25" s="1936"/>
      <c r="K25" s="1937">
        <f>'17'!C45+'17'!C47+'17'!C49+'17'!C50+'17'!C54+'17'!C56</f>
        <v>23824333</v>
      </c>
      <c r="L25" s="1976" t="str">
        <f t="shared" si="1"/>
        <v>その他23,824,333千円10.7%</v>
      </c>
      <c r="M25" s="1971" t="s">
        <v>403</v>
      </c>
      <c r="N25" s="1938">
        <f t="shared" si="0"/>
        <v>0.10680204868426951</v>
      </c>
      <c r="O25" s="1941" t="s">
        <v>6586</v>
      </c>
    </row>
    <row r="26" spans="1:18" ht="15" customHeight="1" thickTop="1" thickBot="1">
      <c r="A26" s="105"/>
      <c r="B26" s="105"/>
      <c r="C26" s="105"/>
      <c r="D26" s="105"/>
      <c r="E26" s="105"/>
      <c r="F26" s="105"/>
      <c r="G26" s="105"/>
      <c r="I26" s="1951"/>
      <c r="J26" s="1952" t="s">
        <v>6590</v>
      </c>
      <c r="K26" s="1953">
        <f>'17'!C19</f>
        <v>223070000</v>
      </c>
      <c r="L26" s="1969" t="str">
        <f>TEXT(K26,"#,###")&amp;"千円"</f>
        <v>223,070,000千円</v>
      </c>
      <c r="M26" s="1954"/>
    </row>
    <row r="27" spans="1:18" ht="18.95" customHeight="1" thickTop="1">
      <c r="A27" s="105"/>
      <c r="B27" s="105"/>
      <c r="C27" s="105"/>
      <c r="D27" s="3271" t="s">
        <v>402</v>
      </c>
      <c r="E27" s="3271"/>
      <c r="F27" s="1264"/>
      <c r="G27" s="104" t="s">
        <v>353</v>
      </c>
      <c r="H27" s="105"/>
      <c r="I27" s="105"/>
      <c r="J27" s="1963"/>
      <c r="K27" s="1968" t="s">
        <v>6591</v>
      </c>
      <c r="L27" s="1968" t="str">
        <f>IF(SUMIFS($K:$K,$I:$I,"歳入")=SUMIFS($K:$K,$I:$I,"歳出"),IF(SUMIFS($K:$K,$I:$I,"歳入")=SUMIFS($K:$K,$J:$J,"総額"),"OK","歳入の総計と総額が不一致"),"歳入と歳出が不一致")</f>
        <v>OK</v>
      </c>
    </row>
    <row r="28" spans="1:18" ht="15.95" customHeight="1">
      <c r="A28" s="105"/>
      <c r="B28" s="105"/>
      <c r="C28" s="105"/>
      <c r="D28" s="105"/>
      <c r="E28" s="105"/>
      <c r="F28" s="105"/>
      <c r="G28" s="105"/>
      <c r="H28" s="105"/>
      <c r="I28" s="105"/>
      <c r="J28" s="105"/>
    </row>
    <row r="29" spans="1:18" ht="24.95" customHeight="1">
      <c r="A29" s="112" t="s">
        <v>401</v>
      </c>
      <c r="B29" s="105"/>
      <c r="C29" s="105"/>
      <c r="D29" s="105"/>
      <c r="E29" s="105"/>
      <c r="F29" s="105"/>
      <c r="G29" s="105"/>
      <c r="H29" s="105"/>
      <c r="I29" s="1336" t="s">
        <v>6588</v>
      </c>
      <c r="J29" s="1752"/>
      <c r="K29" s="1337" t="s">
        <v>6118</v>
      </c>
      <c r="L29" s="1939" t="s">
        <v>6589</v>
      </c>
      <c r="M29" s="110"/>
      <c r="O29" s="106"/>
      <c r="P29" s="111"/>
      <c r="Q29" s="110"/>
    </row>
    <row r="30" spans="1:18" s="1924" customFormat="1" ht="24.95" customHeight="1">
      <c r="A30" s="109" t="s">
        <v>7054</v>
      </c>
      <c r="B30" s="103"/>
      <c r="D30" s="1925"/>
      <c r="E30" s="1925"/>
      <c r="G30" s="104" t="str">
        <f>L29</f>
        <v>（各年度当初予算）</v>
      </c>
      <c r="I30" s="1705" t="s">
        <v>7368</v>
      </c>
      <c r="J30" s="1340"/>
      <c r="K30" s="1900" t="s">
        <v>6119</v>
      </c>
      <c r="L30" s="1942" t="s">
        <v>6583</v>
      </c>
      <c r="M30" s="2160" t="str">
        <f>HYPERLINK("#'["&amp;設定!$A$22&amp;"]"&amp;L30&amp;"'!A1","統計表リンク")</f>
        <v>統計表リンク</v>
      </c>
      <c r="N30" s="1943"/>
      <c r="O30" s="1944"/>
    </row>
    <row r="31" spans="1:18" s="1924" customFormat="1" ht="24.95" customHeight="1">
      <c r="A31" s="2139" t="s">
        <v>0</v>
      </c>
      <c r="B31" s="2139" t="s">
        <v>7055</v>
      </c>
      <c r="C31" s="2139" t="s">
        <v>7056</v>
      </c>
      <c r="D31" s="105"/>
      <c r="E31" s="105"/>
      <c r="F31" s="105"/>
      <c r="G31" s="105"/>
      <c r="I31" s="3272" t="s">
        <v>6530</v>
      </c>
      <c r="J31" s="3274" t="s">
        <v>7202</v>
      </c>
      <c r="K31" s="3276" t="s">
        <v>7199</v>
      </c>
      <c r="L31" s="3276">
        <v>2</v>
      </c>
      <c r="M31" s="3275">
        <v>3</v>
      </c>
      <c r="N31" s="3275">
        <v>4</v>
      </c>
      <c r="O31" s="3265">
        <v>5</v>
      </c>
      <c r="P31" s="3265"/>
      <c r="Q31" s="3265"/>
      <c r="R31" s="3265"/>
    </row>
    <row r="32" spans="1:18" s="1924" customFormat="1" ht="30" customHeight="1">
      <c r="A32" s="2212" t="str">
        <f>K31</f>
        <v>令和元年度</v>
      </c>
      <c r="B32" s="2140">
        <f>K33</f>
        <v>196150000</v>
      </c>
      <c r="C32" s="2141">
        <f>K37</f>
        <v>2.9</v>
      </c>
      <c r="G32" s="1925"/>
      <c r="I32" s="3273"/>
      <c r="J32" s="3273"/>
      <c r="K32" s="3277"/>
      <c r="L32" s="3277"/>
      <c r="M32" s="3275"/>
      <c r="N32" s="3275"/>
      <c r="O32" s="1950" t="s">
        <v>7200</v>
      </c>
      <c r="P32" s="2214" t="s">
        <v>6532</v>
      </c>
      <c r="Q32" s="2215" t="s">
        <v>7201</v>
      </c>
      <c r="R32" s="2215" t="s">
        <v>6535</v>
      </c>
    </row>
    <row r="33" spans="1:19" ht="30" customHeight="1">
      <c r="A33" s="2213">
        <f>L31</f>
        <v>2</v>
      </c>
      <c r="B33" s="2140">
        <f>L33</f>
        <v>204910000</v>
      </c>
      <c r="C33" s="2141">
        <f>L37</f>
        <v>4.5</v>
      </c>
      <c r="D33" s="1924"/>
      <c r="E33" s="1924"/>
      <c r="F33" s="1924"/>
      <c r="G33" s="1925"/>
      <c r="H33" s="1924"/>
      <c r="I33" s="1946" t="s">
        <v>6536</v>
      </c>
      <c r="J33" s="2219">
        <v>190710000</v>
      </c>
      <c r="K33" s="1948">
        <v>196150000</v>
      </c>
      <c r="L33" s="1948">
        <v>204910000</v>
      </c>
      <c r="M33" s="1948">
        <v>199420000</v>
      </c>
      <c r="N33" s="1948">
        <v>212000000</v>
      </c>
      <c r="O33" s="1948">
        <v>223070000</v>
      </c>
      <c r="P33" s="2217">
        <v>100</v>
      </c>
      <c r="Q33" s="2216">
        <v>105.2</v>
      </c>
      <c r="R33" s="2216">
        <v>11070000</v>
      </c>
    </row>
    <row r="34" spans="1:19" s="1924" customFormat="1" ht="30" customHeight="1">
      <c r="A34" s="2213">
        <f>M31</f>
        <v>3</v>
      </c>
      <c r="B34" s="2140">
        <f>M33</f>
        <v>199420000</v>
      </c>
      <c r="C34" s="2141">
        <f>M37</f>
        <v>-2.7</v>
      </c>
      <c r="G34" s="1925"/>
      <c r="I34" s="2224"/>
      <c r="J34" s="2225"/>
      <c r="K34" s="2226"/>
      <c r="L34" s="2226"/>
      <c r="M34" s="2226"/>
      <c r="N34" s="2226"/>
      <c r="O34" s="2226"/>
      <c r="P34" s="2227"/>
      <c r="Q34" s="2228"/>
      <c r="R34" s="2228"/>
      <c r="S34" s="103"/>
    </row>
    <row r="35" spans="1:19" s="1924" customFormat="1" ht="30" customHeight="1">
      <c r="A35" s="2218">
        <f>N31</f>
        <v>4</v>
      </c>
      <c r="B35" s="2140">
        <f>N33</f>
        <v>212000000</v>
      </c>
      <c r="C35" s="2141">
        <f>N37</f>
        <v>6.3</v>
      </c>
      <c r="G35" s="1925"/>
      <c r="I35" s="1944" t="s">
        <v>7206</v>
      </c>
      <c r="J35" s="1944"/>
      <c r="K35" s="1944"/>
      <c r="L35" s="1944"/>
      <c r="M35" s="1944"/>
      <c r="N35" s="1944"/>
      <c r="O35" s="1944"/>
      <c r="P35" s="1944"/>
    </row>
    <row r="36" spans="1:19" s="1924" customFormat="1" ht="30" customHeight="1">
      <c r="A36" s="2218">
        <f>O31</f>
        <v>5</v>
      </c>
      <c r="B36" s="2140">
        <f>O33</f>
        <v>223070000</v>
      </c>
      <c r="C36" s="2141">
        <f>O37</f>
        <v>5.2</v>
      </c>
      <c r="G36" s="1925"/>
      <c r="I36" s="1946"/>
      <c r="J36" s="2221" t="str">
        <f t="shared" ref="J36:O36" si="2">J31</f>
        <v>その前年度
（増減率計算用）</v>
      </c>
      <c r="K36" s="1946" t="str">
        <f>K31</f>
        <v>令和元年度</v>
      </c>
      <c r="L36" s="1946">
        <f>L31</f>
        <v>2</v>
      </c>
      <c r="M36" s="1946">
        <f t="shared" si="2"/>
        <v>3</v>
      </c>
      <c r="N36" s="2222">
        <f t="shared" si="2"/>
        <v>4</v>
      </c>
      <c r="O36" s="2222">
        <f t="shared" si="2"/>
        <v>5</v>
      </c>
    </row>
    <row r="37" spans="1:19" s="1924" customFormat="1" ht="18" customHeight="1">
      <c r="A37" s="1766" t="s">
        <v>8950</v>
      </c>
      <c r="G37" s="1925"/>
      <c r="I37" s="1946" t="s">
        <v>7204</v>
      </c>
      <c r="J37" s="2223" t="s">
        <v>7203</v>
      </c>
      <c r="K37" s="2220">
        <f>ROUND((K33-J33)/J33*100,1)</f>
        <v>2.9</v>
      </c>
      <c r="L37" s="2220">
        <f>ROUND((L33-K33)/K33*100,1)</f>
        <v>4.5</v>
      </c>
      <c r="M37" s="2220">
        <f t="shared" ref="M37:O37" si="3">ROUND((M33-L33)/L33*100,1)</f>
        <v>-2.7</v>
      </c>
      <c r="N37" s="2220">
        <f t="shared" si="3"/>
        <v>6.3</v>
      </c>
      <c r="O37" s="2220">
        <f t="shared" si="3"/>
        <v>5.2</v>
      </c>
    </row>
    <row r="38" spans="1:19" s="1924" customFormat="1" ht="18" customHeight="1">
      <c r="G38" s="1987" t="s">
        <v>6604</v>
      </c>
      <c r="I38" s="1944"/>
      <c r="J38" s="1944"/>
      <c r="K38" s="1944"/>
      <c r="L38" s="1944"/>
      <c r="M38" s="1944"/>
      <c r="N38" s="1944"/>
      <c r="O38" s="1944"/>
    </row>
    <row r="39" spans="1:19" ht="18" customHeight="1">
      <c r="H39" s="1924"/>
      <c r="I39" s="1944" t="s">
        <v>7205</v>
      </c>
      <c r="J39" s="1944"/>
      <c r="K39" s="1944"/>
      <c r="L39" s="1944"/>
      <c r="M39" s="1944"/>
      <c r="N39" s="1944"/>
      <c r="O39" s="1944"/>
      <c r="P39" s="1924"/>
      <c r="Q39" s="1924"/>
      <c r="R39" s="1924"/>
      <c r="S39" s="1924"/>
    </row>
    <row r="40" spans="1:19" ht="18" customHeight="1">
      <c r="I40" s="1945"/>
      <c r="J40" s="1949" t="s">
        <v>8996</v>
      </c>
      <c r="K40" s="1949">
        <v>2</v>
      </c>
      <c r="L40" s="1949">
        <v>3</v>
      </c>
      <c r="M40" s="1949">
        <v>4</v>
      </c>
      <c r="N40" s="1949">
        <v>5</v>
      </c>
      <c r="O40" s="1944"/>
    </row>
    <row r="41" spans="1:19" ht="18" customHeight="1">
      <c r="I41" s="1946" t="s">
        <v>6536</v>
      </c>
      <c r="J41" s="1947">
        <f>ROUND(K33/100000,0)</f>
        <v>1962</v>
      </c>
      <c r="K41" s="1947">
        <f>ROUND(L33/100000,0)</f>
        <v>2049</v>
      </c>
      <c r="L41" s="1947">
        <f>ROUND(M33/100000,0)</f>
        <v>1994</v>
      </c>
      <c r="M41" s="1947">
        <f>ROUND(N33/100000,0)</f>
        <v>2120</v>
      </c>
      <c r="N41" s="1947">
        <f>ROUND(O33/100000,0)</f>
        <v>2231</v>
      </c>
      <c r="O41" s="1944"/>
    </row>
    <row r="42" spans="1:19" ht="18" customHeight="1">
      <c r="O42" s="1944"/>
    </row>
    <row r="43" spans="1:19" ht="18" customHeight="1">
      <c r="O43" s="1944"/>
    </row>
    <row r="44" spans="1:19" ht="18" customHeight="1">
      <c r="I44" s="1944"/>
      <c r="J44" s="1944"/>
      <c r="K44" s="1944"/>
      <c r="L44" s="1944"/>
      <c r="M44" s="1944"/>
      <c r="N44" s="1944"/>
      <c r="O44" s="1944"/>
    </row>
    <row r="45" spans="1:19" ht="18" customHeight="1">
      <c r="I45" s="1944"/>
      <c r="J45" s="1944"/>
      <c r="K45" s="1944"/>
      <c r="L45" s="1944"/>
      <c r="M45" s="1944"/>
      <c r="N45" s="1944"/>
      <c r="O45" s="1944"/>
    </row>
    <row r="46" spans="1:19" ht="18" customHeight="1"/>
    <row r="47" spans="1:19" ht="18" customHeight="1"/>
    <row r="48" spans="1:19" ht="18" customHeight="1"/>
    <row r="49" ht="18" customHeight="1"/>
    <row r="50" ht="18" customHeight="1"/>
    <row r="51" ht="18" customHeight="1"/>
    <row r="52" ht="18" customHeight="1"/>
    <row r="53" ht="18" customHeight="1"/>
    <row r="54" ht="18" customHeight="1"/>
    <row r="55" ht="18" customHeight="1"/>
  </sheetData>
  <mergeCells count="12">
    <mergeCell ref="O31:R31"/>
    <mergeCell ref="L6:O6"/>
    <mergeCell ref="A1:E1"/>
    <mergeCell ref="A2:E2"/>
    <mergeCell ref="D4:E4"/>
    <mergeCell ref="D27:E27"/>
    <mergeCell ref="I31:I32"/>
    <mergeCell ref="J31:J32"/>
    <mergeCell ref="N31:N32"/>
    <mergeCell ref="M31:M32"/>
    <mergeCell ref="L31:L32"/>
    <mergeCell ref="K31:K32"/>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5"/>
  <sheetViews>
    <sheetView view="pageBreakPreview" zoomScaleNormal="100" zoomScaleSheetLayoutView="100" workbookViewId="0">
      <selection sqref="A1:D1"/>
    </sheetView>
  </sheetViews>
  <sheetFormatPr defaultColWidth="10.625" defaultRowHeight="15" customHeight="1"/>
  <cols>
    <col min="1" max="7" width="12.75" style="120" customWidth="1"/>
    <col min="8" max="8" width="5.625" style="120" customWidth="1"/>
    <col min="9" max="9" width="10.625" style="120" customWidth="1"/>
    <col min="10" max="14" width="15.625" style="120" customWidth="1"/>
    <col min="15" max="16" width="10.625" style="120" customWidth="1"/>
    <col min="17" max="20" width="10.625" style="121"/>
    <col min="21" max="16384" width="10.625" style="120"/>
  </cols>
  <sheetData>
    <row r="1" spans="1:20" s="1307" customFormat="1" ht="20.100000000000001" customHeight="1">
      <c r="A1" s="3264" t="str">
        <f>HYPERLINK("#目次!A1","【目次に戻る】")</f>
        <v>【目次に戻る】</v>
      </c>
      <c r="B1" s="3264"/>
      <c r="C1" s="3264"/>
      <c r="D1" s="3264"/>
      <c r="E1" s="1329"/>
      <c r="F1" s="1329"/>
      <c r="G1" s="1329"/>
      <c r="H1" s="1770"/>
      <c r="I1" s="1770"/>
      <c r="J1" s="1770"/>
      <c r="K1" s="1770"/>
      <c r="L1" s="1770"/>
      <c r="M1" s="1770"/>
      <c r="N1" s="1770"/>
      <c r="O1" s="1770"/>
      <c r="P1" s="1770"/>
      <c r="Q1" s="130"/>
      <c r="R1" s="130"/>
      <c r="S1" s="130"/>
      <c r="T1" s="130"/>
    </row>
    <row r="2" spans="1:20" s="1307" customFormat="1" ht="20.100000000000001" customHeight="1">
      <c r="A2" s="3264" t="str">
        <f>HYPERLINK("#業務所管課別目次!A1","【業務所管課別目次に戻る】")</f>
        <v>【業務所管課別目次に戻る】</v>
      </c>
      <c r="B2" s="3264"/>
      <c r="C2" s="3264"/>
      <c r="D2" s="3264"/>
      <c r="E2" s="1329"/>
      <c r="F2" s="1329"/>
      <c r="G2" s="1329"/>
      <c r="H2" s="1770"/>
      <c r="I2" s="1770"/>
      <c r="J2" s="1770"/>
      <c r="K2" s="1770"/>
      <c r="L2" s="1770"/>
      <c r="M2" s="1770"/>
      <c r="N2" s="1770"/>
      <c r="O2" s="1770"/>
      <c r="P2" s="1770"/>
      <c r="Q2" s="130"/>
      <c r="R2" s="130"/>
      <c r="S2" s="130"/>
      <c r="T2" s="130"/>
    </row>
    <row r="3" spans="1:20" s="77" customFormat="1" ht="18" customHeight="1">
      <c r="A3" s="131" t="s">
        <v>421</v>
      </c>
      <c r="I3" s="1336" t="s">
        <v>6600</v>
      </c>
      <c r="J3" s="1752"/>
      <c r="K3" s="1337" t="s">
        <v>6118</v>
      </c>
      <c r="L3" s="1939"/>
      <c r="M3" s="689" t="s">
        <v>6811</v>
      </c>
      <c r="N3" s="2021" t="str">
        <f>設定!$B$4&amp;設定!$C$4&amp;"年度"</f>
        <v>令和5年度</v>
      </c>
      <c r="Q3" s="80"/>
      <c r="R3" s="80"/>
      <c r="S3" s="80"/>
      <c r="T3" s="80"/>
    </row>
    <row r="4" spans="1:20" s="77" customFormat="1" ht="18" customHeight="1">
      <c r="A4" s="127" t="s">
        <v>418</v>
      </c>
      <c r="F4" s="129" t="s">
        <v>420</v>
      </c>
      <c r="I4" s="1705"/>
      <c r="J4" s="1340"/>
      <c r="K4" s="1900" t="s">
        <v>6119</v>
      </c>
      <c r="L4" s="1942" t="s">
        <v>7157</v>
      </c>
      <c r="M4" s="2160" t="str">
        <f>HYPERLINK("#'["&amp;設定!$A$22&amp;"]"&amp;L4&amp;"'!A1","統計表リンク")</f>
        <v>統計表リンク</v>
      </c>
      <c r="N4" s="1943"/>
      <c r="Q4" s="80"/>
      <c r="R4" s="80"/>
      <c r="S4" s="80"/>
      <c r="T4" s="80"/>
    </row>
    <row r="5" spans="1:20" s="77" customFormat="1" ht="18" customHeight="1">
      <c r="I5" s="3278" t="s">
        <v>6599</v>
      </c>
      <c r="J5" s="3278" t="s">
        <v>6605</v>
      </c>
      <c r="K5" s="3280" t="s">
        <v>6541</v>
      </c>
      <c r="L5" s="3280"/>
      <c r="M5" s="2950" t="s">
        <v>6549</v>
      </c>
      <c r="N5" s="2950"/>
      <c r="Q5" s="80"/>
      <c r="R5" s="80"/>
      <c r="S5" s="80"/>
      <c r="T5" s="80"/>
    </row>
    <row r="6" spans="1:20" s="77" customFormat="1" ht="23.1" customHeight="1">
      <c r="I6" s="3279"/>
      <c r="J6" s="3279"/>
      <c r="K6" s="1980" t="s">
        <v>6602</v>
      </c>
      <c r="L6" s="1980" t="s">
        <v>6603</v>
      </c>
      <c r="M6" s="1980" t="s">
        <v>6602</v>
      </c>
      <c r="N6" s="1980" t="s">
        <v>6603</v>
      </c>
      <c r="Q6" s="80"/>
      <c r="R6" s="80"/>
      <c r="S6" s="80"/>
      <c r="T6" s="80"/>
    </row>
    <row r="7" spans="1:20" s="77" customFormat="1" ht="23.1" customHeight="1">
      <c r="I7" s="1981" t="s">
        <v>8997</v>
      </c>
      <c r="J7" s="1982">
        <v>210710266692</v>
      </c>
      <c r="K7" s="1978">
        <v>35117606869</v>
      </c>
      <c r="L7" s="1983">
        <v>16.7</v>
      </c>
      <c r="M7" s="1978">
        <v>80056620000</v>
      </c>
      <c r="N7" s="1983">
        <v>38</v>
      </c>
      <c r="Q7" s="80"/>
      <c r="R7" s="80"/>
      <c r="S7" s="80"/>
      <c r="T7" s="80"/>
    </row>
    <row r="8" spans="1:20" s="77" customFormat="1" ht="23.1" customHeight="1">
      <c r="I8" s="1981">
        <v>2</v>
      </c>
      <c r="J8" s="1984">
        <v>274291723177</v>
      </c>
      <c r="K8" s="1979">
        <v>35416189333</v>
      </c>
      <c r="L8" s="1985">
        <v>12.9</v>
      </c>
      <c r="M8" s="1979">
        <v>73965048000</v>
      </c>
      <c r="N8" s="1985">
        <v>27</v>
      </c>
      <c r="Q8" s="80"/>
      <c r="R8" s="80"/>
      <c r="S8" s="80"/>
      <c r="T8" s="80"/>
    </row>
    <row r="9" spans="1:20" s="77" customFormat="1" ht="23.1" customHeight="1">
      <c r="I9" s="1981">
        <v>3</v>
      </c>
      <c r="J9" s="1984">
        <v>238699183702</v>
      </c>
      <c r="K9" s="1979">
        <v>35201116637</v>
      </c>
      <c r="L9" s="1985">
        <v>14.8</v>
      </c>
      <c r="M9" s="1979">
        <v>77952077000</v>
      </c>
      <c r="N9" s="1985">
        <v>32.700000000000003</v>
      </c>
      <c r="Q9" s="80"/>
      <c r="R9" s="80"/>
      <c r="S9" s="80"/>
      <c r="T9" s="80"/>
    </row>
    <row r="10" spans="1:20" s="77" customFormat="1" ht="23.1" customHeight="1">
      <c r="I10" s="1981">
        <v>4</v>
      </c>
      <c r="J10" s="1984">
        <v>251305220639</v>
      </c>
      <c r="K10" s="1979">
        <v>36655019951</v>
      </c>
      <c r="L10" s="1985">
        <v>14.6</v>
      </c>
      <c r="M10" s="1979">
        <v>85212510000</v>
      </c>
      <c r="N10" s="1985">
        <v>33.9</v>
      </c>
      <c r="Q10" s="80"/>
      <c r="R10" s="80"/>
      <c r="S10" s="80"/>
      <c r="T10" s="80"/>
    </row>
    <row r="11" spans="1:20" s="77" customFormat="1" ht="23.1" customHeight="1">
      <c r="G11" s="80"/>
      <c r="H11" s="1747"/>
      <c r="I11" s="1981">
        <v>5</v>
      </c>
      <c r="J11" s="1984">
        <v>223070000000</v>
      </c>
      <c r="K11" s="1979">
        <v>36338887000</v>
      </c>
      <c r="L11" s="1985">
        <v>16.3</v>
      </c>
      <c r="M11" s="1979">
        <v>83000000000</v>
      </c>
      <c r="N11" s="1985">
        <v>37.200000000000003</v>
      </c>
      <c r="Q11" s="80"/>
      <c r="R11" s="80"/>
      <c r="S11" s="80"/>
      <c r="T11" s="80"/>
    </row>
    <row r="12" spans="1:20" s="77" customFormat="1" ht="23.1" customHeight="1">
      <c r="G12" s="80"/>
      <c r="H12" s="1747"/>
      <c r="I12" s="1747"/>
      <c r="J12" s="1747"/>
      <c r="K12" s="1747"/>
      <c r="L12" s="1747"/>
      <c r="M12" s="1747"/>
      <c r="N12" s="1747"/>
      <c r="O12" s="1747"/>
      <c r="P12" s="1747"/>
      <c r="Q12" s="80"/>
      <c r="R12" s="80"/>
      <c r="S12" s="80"/>
      <c r="T12" s="80"/>
    </row>
    <row r="13" spans="1:20" s="77" customFormat="1" ht="23.1" customHeight="1">
      <c r="G13" s="80"/>
      <c r="H13" s="1747"/>
      <c r="I13" s="229" t="s">
        <v>6607</v>
      </c>
      <c r="J13" s="127"/>
      <c r="K13" s="229"/>
      <c r="L13" s="229"/>
      <c r="M13" s="1747"/>
      <c r="N13" s="1747"/>
      <c r="O13" s="1747"/>
      <c r="P13" s="1747"/>
      <c r="Q13" s="80"/>
      <c r="R13" s="80"/>
      <c r="S13" s="80"/>
      <c r="T13" s="80"/>
    </row>
    <row r="14" spans="1:20" s="77" customFormat="1" ht="23.1" customHeight="1">
      <c r="G14" s="80"/>
      <c r="H14" s="1747"/>
      <c r="I14" s="1988"/>
      <c r="J14" s="325" t="s">
        <v>6606</v>
      </c>
      <c r="K14" s="1992" t="s">
        <v>6608</v>
      </c>
      <c r="L14" s="1992" t="s">
        <v>6609</v>
      </c>
      <c r="M14" s="1747"/>
      <c r="N14" s="1747"/>
      <c r="O14" s="1747"/>
      <c r="P14" s="1747"/>
      <c r="Q14" s="80"/>
      <c r="R14" s="80"/>
      <c r="S14" s="80"/>
      <c r="T14" s="80"/>
    </row>
    <row r="15" spans="1:20" s="77" customFormat="1" ht="23.1" customHeight="1">
      <c r="I15" s="325" t="str">
        <f>I7</f>
        <v>令和元</v>
      </c>
      <c r="J15" s="664">
        <f>ROUND(J7/100000000,0)</f>
        <v>2107</v>
      </c>
      <c r="K15" s="751">
        <f>L7</f>
        <v>16.7</v>
      </c>
      <c r="L15" s="751">
        <f>N7</f>
        <v>38</v>
      </c>
      <c r="M15" s="1747"/>
      <c r="N15" s="1747"/>
      <c r="O15" s="1747"/>
      <c r="P15" s="1747"/>
      <c r="Q15" s="80"/>
      <c r="R15" s="80"/>
      <c r="S15" s="80"/>
      <c r="T15" s="80"/>
    </row>
    <row r="16" spans="1:20" s="77" customFormat="1" ht="23.1" customHeight="1">
      <c r="I16" s="325">
        <f>I8</f>
        <v>2</v>
      </c>
      <c r="J16" s="664">
        <f>ROUND(J8/100000000,0)</f>
        <v>2743</v>
      </c>
      <c r="K16" s="751">
        <f t="shared" ref="K16:K19" si="0">L8</f>
        <v>12.9</v>
      </c>
      <c r="L16" s="751">
        <f t="shared" ref="L16:L19" si="1">N8</f>
        <v>27</v>
      </c>
      <c r="Q16" s="80"/>
      <c r="R16" s="80"/>
      <c r="S16" s="80"/>
      <c r="T16" s="80"/>
    </row>
    <row r="17" spans="1:20" s="77" customFormat="1" ht="23.1" customHeight="1">
      <c r="I17" s="325">
        <f>I9</f>
        <v>3</v>
      </c>
      <c r="J17" s="664">
        <f>ROUND(J9/100000000,0)</f>
        <v>2387</v>
      </c>
      <c r="K17" s="751">
        <f t="shared" si="0"/>
        <v>14.8</v>
      </c>
      <c r="L17" s="751">
        <f t="shared" si="1"/>
        <v>32.700000000000003</v>
      </c>
      <c r="Q17" s="80"/>
      <c r="R17" s="80"/>
      <c r="S17" s="80"/>
      <c r="T17" s="80"/>
    </row>
    <row r="18" spans="1:20" s="77" customFormat="1" ht="23.1" customHeight="1">
      <c r="A18" s="77" t="str">
        <f>"　注："&amp;N3&amp;"は当初予算の数値"</f>
        <v>　注：令和5年度は当初予算の数値</v>
      </c>
      <c r="G18" s="2524" t="s">
        <v>417</v>
      </c>
      <c r="H18" s="122"/>
      <c r="I18" s="325">
        <f>I10</f>
        <v>4</v>
      </c>
      <c r="J18" s="664">
        <f>ROUND(J10/100000000,0)</f>
        <v>2513</v>
      </c>
      <c r="K18" s="751">
        <f t="shared" si="0"/>
        <v>14.6</v>
      </c>
      <c r="L18" s="751">
        <f t="shared" si="1"/>
        <v>33.9</v>
      </c>
      <c r="Q18" s="80"/>
      <c r="R18" s="80"/>
      <c r="S18" s="80"/>
      <c r="T18" s="80"/>
    </row>
    <row r="19" spans="1:20" s="77" customFormat="1" ht="22.5" customHeight="1">
      <c r="I19" s="325">
        <f>I11</f>
        <v>5</v>
      </c>
      <c r="J19" s="664">
        <f>ROUND(J11/100000000,0)</f>
        <v>2231</v>
      </c>
      <c r="K19" s="751">
        <f t="shared" si="0"/>
        <v>16.3</v>
      </c>
      <c r="L19" s="751">
        <f t="shared" si="1"/>
        <v>37.200000000000003</v>
      </c>
      <c r="M19" s="122"/>
      <c r="N19" s="122"/>
      <c r="O19" s="122"/>
      <c r="P19" s="122"/>
      <c r="Q19" s="80"/>
      <c r="R19" s="80"/>
      <c r="S19" s="80"/>
      <c r="T19" s="80"/>
    </row>
    <row r="20" spans="1:20" s="77" customFormat="1" ht="18" customHeight="1">
      <c r="Q20" s="80"/>
      <c r="R20" s="80"/>
      <c r="S20" s="80"/>
      <c r="T20" s="80"/>
    </row>
    <row r="21" spans="1:20" s="77" customFormat="1" ht="18" customHeight="1">
      <c r="A21" s="91" t="s">
        <v>419</v>
      </c>
      <c r="I21" s="1336" t="s">
        <v>6601</v>
      </c>
      <c r="J21" s="1752"/>
      <c r="K21" s="1337" t="s">
        <v>6118</v>
      </c>
      <c r="L21" s="1939"/>
      <c r="M21" s="689" t="s">
        <v>6811</v>
      </c>
      <c r="N21" s="2021" t="str">
        <f>設定!$B$4&amp;設定!$C$4&amp;"年度"</f>
        <v>令和5年度</v>
      </c>
      <c r="Q21" s="80"/>
      <c r="R21" s="80"/>
      <c r="S21" s="80"/>
      <c r="T21" s="80"/>
    </row>
    <row r="22" spans="1:20" s="77" customFormat="1" ht="18" customHeight="1">
      <c r="A22" s="127" t="s">
        <v>418</v>
      </c>
      <c r="I22" s="1705"/>
      <c r="J22" s="1340"/>
      <c r="K22" s="1900" t="s">
        <v>6119</v>
      </c>
      <c r="L22" s="1942" t="s">
        <v>8200</v>
      </c>
      <c r="M22" s="2160" t="str">
        <f>HYPERLINK("#'["&amp;設定!$A$22&amp;"]"&amp;L22&amp;"'!A1","統計表リンク")</f>
        <v>統計表リンク</v>
      </c>
      <c r="Q22" s="80"/>
      <c r="R22" s="80"/>
      <c r="S22" s="80"/>
      <c r="T22" s="80"/>
    </row>
    <row r="23" spans="1:20" s="77" customFormat="1" ht="18" customHeight="1">
      <c r="I23" s="1977"/>
      <c r="J23" s="1977" t="s">
        <v>6597</v>
      </c>
      <c r="K23" s="1977" t="s">
        <v>6598</v>
      </c>
      <c r="L23" s="103"/>
      <c r="Q23" s="80"/>
      <c r="R23" s="80"/>
      <c r="S23" s="80"/>
      <c r="T23" s="80"/>
    </row>
    <row r="24" spans="1:20" s="77" customFormat="1" ht="18" customHeight="1">
      <c r="I24" s="1981" t="s">
        <v>8997</v>
      </c>
      <c r="J24" s="1986">
        <v>1782000000</v>
      </c>
      <c r="K24" s="1986">
        <v>6490332000</v>
      </c>
      <c r="L24" s="103"/>
      <c r="Q24" s="80"/>
      <c r="R24" s="80"/>
      <c r="S24" s="80"/>
      <c r="T24" s="80"/>
    </row>
    <row r="25" spans="1:20" s="77" customFormat="1" ht="23.1" customHeight="1">
      <c r="I25" s="1989">
        <v>2</v>
      </c>
      <c r="J25" s="1990">
        <v>1755100000</v>
      </c>
      <c r="K25" s="1990">
        <v>15459718000</v>
      </c>
      <c r="L25" s="80"/>
    </row>
    <row r="26" spans="1:20" s="77" customFormat="1" ht="23.1" customHeight="1">
      <c r="I26" s="1989">
        <v>3</v>
      </c>
      <c r="J26" s="1990" t="s">
        <v>5184</v>
      </c>
      <c r="K26" s="1990">
        <v>10200484000</v>
      </c>
      <c r="L26" s="80"/>
    </row>
    <row r="27" spans="1:20" s="77" customFormat="1" ht="23.1" customHeight="1">
      <c r="I27" s="1989">
        <v>4</v>
      </c>
      <c r="J27" s="1991">
        <v>232000000</v>
      </c>
      <c r="K27" s="1990">
        <v>12486058000</v>
      </c>
      <c r="L27" s="80"/>
    </row>
    <row r="28" spans="1:20" s="77" customFormat="1" ht="23.1" customHeight="1">
      <c r="I28" s="1989">
        <v>5</v>
      </c>
      <c r="J28" s="1991" t="s">
        <v>5184</v>
      </c>
      <c r="K28" s="1990">
        <v>13345589000</v>
      </c>
      <c r="L28" s="80"/>
    </row>
    <row r="29" spans="1:20" s="77" customFormat="1" ht="23.1" customHeight="1">
      <c r="L29" s="80"/>
    </row>
    <row r="30" spans="1:20" s="77" customFormat="1" ht="23.1" customHeight="1">
      <c r="I30" s="229" t="s">
        <v>6607</v>
      </c>
      <c r="J30" s="127"/>
      <c r="K30" s="229"/>
    </row>
    <row r="31" spans="1:20" s="77" customFormat="1" ht="23.1" customHeight="1">
      <c r="I31" s="1988"/>
      <c r="J31" s="1977" t="s">
        <v>6597</v>
      </c>
      <c r="K31" s="1977" t="s">
        <v>6598</v>
      </c>
    </row>
    <row r="32" spans="1:20" s="77" customFormat="1" ht="23.1" customHeight="1">
      <c r="I32" s="325" t="str">
        <f>I24</f>
        <v>令和元</v>
      </c>
      <c r="J32" s="557">
        <f>IF(J24="-","-",ROUND(J24/100000000,0))</f>
        <v>18</v>
      </c>
      <c r="K32" s="557">
        <f t="shared" ref="J32:K34" si="2">IF(K24="-","-",ROUND(K24/100000000,0))</f>
        <v>65</v>
      </c>
    </row>
    <row r="33" spans="1:20" s="77" customFormat="1" ht="23.1" customHeight="1">
      <c r="I33" s="325">
        <f>I25</f>
        <v>2</v>
      </c>
      <c r="J33" s="557">
        <f t="shared" si="2"/>
        <v>18</v>
      </c>
      <c r="K33" s="557">
        <f t="shared" si="2"/>
        <v>155</v>
      </c>
    </row>
    <row r="34" spans="1:20" s="77" customFormat="1" ht="23.1" customHeight="1">
      <c r="H34" s="123"/>
      <c r="I34" s="325">
        <f>I26</f>
        <v>3</v>
      </c>
      <c r="J34" s="557" t="str">
        <f t="shared" si="2"/>
        <v>-</v>
      </c>
      <c r="K34" s="557">
        <f t="shared" si="2"/>
        <v>102</v>
      </c>
    </row>
    <row r="35" spans="1:20" s="77" customFormat="1" ht="23.1" customHeight="1">
      <c r="A35" s="77" t="str">
        <f>"　注１："&amp;N21&amp;"は当初予算の数値"</f>
        <v>　注１：令和5年度は当初予算の数値</v>
      </c>
      <c r="F35" s="123"/>
      <c r="G35" s="123"/>
      <c r="H35" s="122"/>
      <c r="I35" s="325">
        <f>I27</f>
        <v>4</v>
      </c>
      <c r="J35" s="557">
        <f>IF(J27="-","0",ROUND(J27/100000000,0))</f>
        <v>2</v>
      </c>
      <c r="K35" s="557">
        <f>IF(K27="-","-",ROUND(K27/100000000,0))</f>
        <v>125</v>
      </c>
    </row>
    <row r="36" spans="1:20" s="77" customFormat="1" ht="23.1" customHeight="1">
      <c r="A36" s="77" t="s">
        <v>8951</v>
      </c>
      <c r="G36" s="2524" t="s">
        <v>417</v>
      </c>
      <c r="I36" s="325">
        <f>I28</f>
        <v>5</v>
      </c>
      <c r="J36" s="557" t="str">
        <f>IF(J28="-","0",ROUND(J28/100000000,0))</f>
        <v>0</v>
      </c>
      <c r="K36" s="557">
        <f>IF(K28="-","-",ROUND(K28/100000000,0))</f>
        <v>133</v>
      </c>
    </row>
    <row r="37" spans="1:20" s="77" customFormat="1" ht="18" customHeight="1">
      <c r="I37" s="122"/>
      <c r="J37" s="122"/>
      <c r="K37" s="122"/>
    </row>
    <row r="38" spans="1:20" s="77" customFormat="1" ht="18" customHeight="1"/>
    <row r="39" spans="1:20" s="77" customFormat="1" ht="15" customHeight="1">
      <c r="L39" s="80"/>
    </row>
    <row r="40" spans="1:20" s="77" customFormat="1" ht="15" customHeight="1">
      <c r="L40" s="80"/>
    </row>
    <row r="41" spans="1:20" s="77" customFormat="1" ht="15" customHeight="1">
      <c r="L41" s="80"/>
    </row>
    <row r="42" spans="1:20" s="77" customFormat="1" ht="15" customHeight="1">
      <c r="L42" s="80"/>
    </row>
    <row r="43" spans="1:20" s="77" customFormat="1" ht="15" customHeight="1">
      <c r="H43" s="120"/>
      <c r="L43" s="80"/>
    </row>
    <row r="44" spans="1:20" s="77" customFormat="1" ht="15" customHeight="1">
      <c r="A44" s="120"/>
      <c r="B44" s="120"/>
      <c r="C44" s="120"/>
      <c r="D44" s="120"/>
      <c r="E44" s="120"/>
      <c r="F44" s="120"/>
      <c r="G44" s="120"/>
      <c r="H44" s="120"/>
      <c r="Q44" s="80"/>
      <c r="R44" s="80"/>
      <c r="S44" s="80"/>
      <c r="T44" s="80"/>
    </row>
    <row r="45" spans="1:20" s="77" customFormat="1" ht="15" customHeight="1">
      <c r="A45" s="120"/>
      <c r="B45" s="120"/>
      <c r="C45" s="120"/>
      <c r="D45" s="120"/>
      <c r="E45" s="120"/>
      <c r="F45" s="120"/>
      <c r="G45" s="120"/>
      <c r="H45" s="120"/>
      <c r="I45" s="120"/>
      <c r="J45" s="120"/>
      <c r="K45" s="120"/>
      <c r="L45" s="120"/>
      <c r="M45" s="120"/>
      <c r="N45" s="120"/>
      <c r="Q45" s="80"/>
      <c r="R45" s="80"/>
      <c r="S45" s="80"/>
      <c r="T45" s="80"/>
    </row>
  </sheetData>
  <mergeCells count="6">
    <mergeCell ref="M5:N5"/>
    <mergeCell ref="A1:D1"/>
    <mergeCell ref="A2:D2"/>
    <mergeCell ref="I5:I6"/>
    <mergeCell ref="J5:J6"/>
    <mergeCell ref="K5:L5"/>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6"/>
  <sheetViews>
    <sheetView view="pageBreakPreview" zoomScaleNormal="75" zoomScaleSheetLayoutView="100" workbookViewId="0">
      <selection sqref="A1:D1"/>
    </sheetView>
  </sheetViews>
  <sheetFormatPr defaultColWidth="9" defaultRowHeight="22.5" customHeight="1"/>
  <cols>
    <col min="1" max="1" width="3.625" style="80" customWidth="1"/>
    <col min="2" max="2" width="23.625" style="80" customWidth="1"/>
    <col min="3" max="3" width="14.75" style="80" customWidth="1"/>
    <col min="4" max="4" width="2.625" style="80" customWidth="1"/>
    <col min="5" max="5" width="16.75" style="80" customWidth="1"/>
    <col min="6" max="6" width="12.75" style="80" customWidth="1"/>
    <col min="7" max="7" width="16.625" style="80" customWidth="1"/>
    <col min="8" max="8" width="5.625" style="80" customWidth="1"/>
    <col min="9" max="9" width="15" style="80" customWidth="1"/>
    <col min="10" max="12" width="10.625" style="80" customWidth="1"/>
    <col min="13" max="13" width="15.625" style="80" customWidth="1"/>
    <col min="14" max="14" width="15" style="80" customWidth="1"/>
    <col min="15" max="17" width="10.625" style="80" customWidth="1"/>
    <col min="18"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3289"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9.5" customHeight="1">
      <c r="A3" s="95" t="s">
        <v>8994</v>
      </c>
      <c r="B3" s="1747"/>
      <c r="C3" s="1747"/>
      <c r="D3" s="1747"/>
      <c r="E3" s="1747"/>
      <c r="F3" s="1747"/>
      <c r="G3" s="85" t="str">
        <f>L3</f>
        <v>（令和4年度決算）</v>
      </c>
      <c r="I3" s="1336" t="s">
        <v>6176</v>
      </c>
      <c r="J3" s="1993"/>
      <c r="K3" s="1900" t="s">
        <v>6118</v>
      </c>
      <c r="L3" s="1856" t="str">
        <f>"（"&amp;設定!$B$5&amp;設定!$C$5&amp;設定!$A$11&amp;"決算）"</f>
        <v>（令和4年度決算）</v>
      </c>
      <c r="M3" s="1994"/>
      <c r="N3" s="1994"/>
      <c r="O3" s="1994"/>
      <c r="P3" s="1994"/>
      <c r="Q3" s="1994"/>
      <c r="R3" s="1994"/>
      <c r="S3" s="1994"/>
    </row>
    <row r="4" spans="1:26" s="1747" customFormat="1" ht="19.5" customHeight="1">
      <c r="A4" s="3022" t="s">
        <v>8875</v>
      </c>
      <c r="B4" s="2991"/>
      <c r="C4" s="3022" t="s">
        <v>8952</v>
      </c>
      <c r="D4" s="3023"/>
      <c r="E4" s="169" t="s">
        <v>8953</v>
      </c>
      <c r="F4" s="168" t="s">
        <v>458</v>
      </c>
      <c r="G4" s="167" t="s">
        <v>457</v>
      </c>
      <c r="H4" s="80"/>
      <c r="I4" s="1995"/>
      <c r="J4" s="1994"/>
      <c r="K4" s="1900" t="s">
        <v>6119</v>
      </c>
      <c r="L4" s="1999" t="s">
        <v>8201</v>
      </c>
      <c r="M4" s="2160" t="str">
        <f>HYPERLINK("#'["&amp;設定!$A$22&amp;"]"&amp;L4&amp;"'!A1","統計表リンク")</f>
        <v>統計表リンク</v>
      </c>
      <c r="N4" s="1752"/>
      <c r="O4" s="1993"/>
      <c r="P4" s="183"/>
      <c r="Q4" s="183"/>
      <c r="R4" s="80"/>
      <c r="S4" s="80"/>
      <c r="T4" s="80"/>
      <c r="U4" s="80"/>
      <c r="V4" s="80"/>
      <c r="W4" s="80"/>
      <c r="X4" s="80"/>
      <c r="Y4" s="80"/>
    </row>
    <row r="5" spans="1:26" ht="22.15" customHeight="1">
      <c r="A5" s="3297" t="s">
        <v>354</v>
      </c>
      <c r="B5" s="3298"/>
      <c r="C5" s="3305">
        <f>J6</f>
        <v>37817022898</v>
      </c>
      <c r="D5" s="3306"/>
      <c r="E5" s="156">
        <f>K6</f>
        <v>36642586535</v>
      </c>
      <c r="F5" s="155">
        <f>L6</f>
        <v>96.89</v>
      </c>
      <c r="G5" s="154"/>
      <c r="I5" s="1997"/>
      <c r="J5" s="1913" t="s">
        <v>6629</v>
      </c>
      <c r="K5" s="1913" t="s">
        <v>6637</v>
      </c>
      <c r="L5" s="984" t="s">
        <v>6638</v>
      </c>
      <c r="N5" s="1993"/>
      <c r="O5" s="2450"/>
      <c r="P5" s="2450"/>
      <c r="Q5" s="810"/>
    </row>
    <row r="6" spans="1:26" ht="22.15" customHeight="1">
      <c r="A6" s="3290" t="s">
        <v>456</v>
      </c>
      <c r="B6" s="166" t="s">
        <v>455</v>
      </c>
      <c r="C6" s="3305">
        <f>J7</f>
        <v>8486614598</v>
      </c>
      <c r="D6" s="3306"/>
      <c r="E6" s="156">
        <f t="shared" ref="E6:E13" si="0">K7</f>
        <v>8033304103</v>
      </c>
      <c r="F6" s="155">
        <f t="shared" ref="F6:F13" si="1">L7</f>
        <v>94.66</v>
      </c>
      <c r="G6" s="157" t="s">
        <v>454</v>
      </c>
      <c r="I6" s="1913" t="s">
        <v>6536</v>
      </c>
      <c r="J6" s="2866">
        <v>37817022898</v>
      </c>
      <c r="K6" s="2866">
        <v>36642586535</v>
      </c>
      <c r="L6" s="984">
        <v>96.89</v>
      </c>
      <c r="N6" s="2450"/>
      <c r="O6" s="2886"/>
      <c r="P6" s="2886"/>
      <c r="Q6" s="2887"/>
    </row>
    <row r="7" spans="1:26" ht="22.15" customHeight="1">
      <c r="A7" s="3291"/>
      <c r="B7" s="165" t="s">
        <v>453</v>
      </c>
      <c r="C7" s="3305">
        <f t="shared" ref="C7:C13" si="2">J8</f>
        <v>24596357685</v>
      </c>
      <c r="D7" s="3306"/>
      <c r="E7" s="156">
        <f t="shared" si="0"/>
        <v>24545377215</v>
      </c>
      <c r="F7" s="155">
        <f t="shared" si="1"/>
        <v>99.79</v>
      </c>
      <c r="G7" s="157"/>
      <c r="I7" s="1913" t="s">
        <v>6630</v>
      </c>
      <c r="J7" s="2866">
        <v>8486614598</v>
      </c>
      <c r="K7" s="2866">
        <v>8033304103</v>
      </c>
      <c r="L7" s="984">
        <v>94.66</v>
      </c>
      <c r="N7" s="2450"/>
      <c r="O7" s="2886"/>
      <c r="P7" s="2886"/>
      <c r="Q7" s="2887"/>
    </row>
    <row r="8" spans="1:26" ht="22.15" customHeight="1">
      <c r="A8" s="3291"/>
      <c r="B8" s="165" t="s">
        <v>452</v>
      </c>
      <c r="C8" s="3305">
        <f t="shared" si="2"/>
        <v>1075133150</v>
      </c>
      <c r="D8" s="3306"/>
      <c r="E8" s="156">
        <f t="shared" si="0"/>
        <v>428154285</v>
      </c>
      <c r="F8" s="155">
        <f t="shared" si="1"/>
        <v>39.82</v>
      </c>
      <c r="G8" s="157"/>
      <c r="I8" s="1913" t="s">
        <v>6631</v>
      </c>
      <c r="J8" s="2866">
        <v>24596357685</v>
      </c>
      <c r="K8" s="2866">
        <v>24545377215</v>
      </c>
      <c r="L8" s="984">
        <v>99.79</v>
      </c>
      <c r="N8" s="2450"/>
      <c r="O8" s="2886"/>
      <c r="P8" s="2886"/>
      <c r="Q8" s="2887"/>
    </row>
    <row r="9" spans="1:26" ht="22.15" customHeight="1">
      <c r="A9" s="3292"/>
      <c r="B9" s="164" t="s">
        <v>8876</v>
      </c>
      <c r="C9" s="3305">
        <f t="shared" si="2"/>
        <v>34158105433</v>
      </c>
      <c r="D9" s="3306"/>
      <c r="E9" s="156">
        <f t="shared" si="0"/>
        <v>33006835603</v>
      </c>
      <c r="F9" s="155">
        <f t="shared" si="1"/>
        <v>96.63</v>
      </c>
      <c r="G9" s="163"/>
      <c r="I9" s="1913" t="s">
        <v>6632</v>
      </c>
      <c r="J9" s="2866">
        <v>1075133150</v>
      </c>
      <c r="K9" s="2866">
        <v>428154285</v>
      </c>
      <c r="L9" s="984">
        <v>39.82</v>
      </c>
      <c r="N9" s="2450"/>
      <c r="O9" s="2886"/>
      <c r="P9" s="2886"/>
      <c r="Q9" s="2887"/>
    </row>
    <row r="10" spans="1:26" ht="35.25" customHeight="1">
      <c r="A10" s="3293" t="s">
        <v>451</v>
      </c>
      <c r="B10" s="162" t="s">
        <v>450</v>
      </c>
      <c r="C10" s="3305">
        <f t="shared" si="2"/>
        <v>307885287</v>
      </c>
      <c r="D10" s="3306"/>
      <c r="E10" s="156">
        <f t="shared" si="0"/>
        <v>284718754</v>
      </c>
      <c r="F10" s="155">
        <f t="shared" si="1"/>
        <v>92.48</v>
      </c>
      <c r="G10" s="160" t="s">
        <v>449</v>
      </c>
      <c r="H10" s="1747"/>
      <c r="I10" s="1913" t="s">
        <v>6633</v>
      </c>
      <c r="J10" s="2866">
        <v>34158105433</v>
      </c>
      <c r="K10" s="2866">
        <v>33006835603</v>
      </c>
      <c r="L10" s="984">
        <v>96.63</v>
      </c>
      <c r="N10" s="2450"/>
      <c r="O10" s="2886"/>
      <c r="P10" s="2886"/>
      <c r="Q10" s="2887"/>
    </row>
    <row r="11" spans="1:26" ht="35.25" customHeight="1">
      <c r="A11" s="3294"/>
      <c r="B11" s="162" t="s">
        <v>448</v>
      </c>
      <c r="C11" s="3305">
        <f t="shared" si="2"/>
        <v>22452600</v>
      </c>
      <c r="D11" s="3306"/>
      <c r="E11" s="156">
        <f t="shared" si="0"/>
        <v>22452600</v>
      </c>
      <c r="F11" s="155">
        <f t="shared" si="1"/>
        <v>100</v>
      </c>
      <c r="G11" s="160"/>
      <c r="H11" s="1747"/>
      <c r="I11" s="1913" t="s">
        <v>6634</v>
      </c>
      <c r="J11" s="2866">
        <v>307885287</v>
      </c>
      <c r="K11" s="2866">
        <v>284718754</v>
      </c>
      <c r="L11" s="984">
        <v>92.48</v>
      </c>
      <c r="N11" s="2450"/>
      <c r="O11" s="2886"/>
      <c r="P11" s="2886"/>
      <c r="Q11" s="2887"/>
    </row>
    <row r="12" spans="1:26" ht="21.75" customHeight="1">
      <c r="A12" s="3295" t="s">
        <v>447</v>
      </c>
      <c r="B12" s="3296"/>
      <c r="C12" s="3305">
        <f t="shared" si="2"/>
        <v>3322078278</v>
      </c>
      <c r="D12" s="3306"/>
      <c r="E12" s="156">
        <f t="shared" si="0"/>
        <v>3322078278</v>
      </c>
      <c r="F12" s="155">
        <f t="shared" si="1"/>
        <v>100</v>
      </c>
      <c r="G12" s="159" t="s">
        <v>446</v>
      </c>
      <c r="I12" s="1913" t="s">
        <v>6635</v>
      </c>
      <c r="J12" s="2866">
        <v>22452600</v>
      </c>
      <c r="K12" s="2866">
        <v>22452600</v>
      </c>
      <c r="L12" s="984">
        <v>100</v>
      </c>
      <c r="N12" s="2450"/>
      <c r="O12" s="2886"/>
      <c r="P12" s="2886"/>
      <c r="Q12" s="2887"/>
    </row>
    <row r="13" spans="1:26" ht="22.15" customHeight="1">
      <c r="A13" s="3295" t="s">
        <v>445</v>
      </c>
      <c r="B13" s="3296"/>
      <c r="C13" s="3305">
        <f t="shared" si="2"/>
        <v>6501300</v>
      </c>
      <c r="D13" s="3306"/>
      <c r="E13" s="156">
        <f t="shared" si="0"/>
        <v>6501300</v>
      </c>
      <c r="F13" s="155">
        <f t="shared" si="1"/>
        <v>100</v>
      </c>
      <c r="G13" s="157"/>
      <c r="I13" s="1913" t="s">
        <v>6610</v>
      </c>
      <c r="J13" s="2866">
        <v>3322078278</v>
      </c>
      <c r="K13" s="2866">
        <v>3322078278</v>
      </c>
      <c r="L13" s="984">
        <v>100</v>
      </c>
      <c r="N13" s="2450"/>
      <c r="O13" s="2886"/>
      <c r="P13" s="2886"/>
      <c r="Q13" s="2887"/>
    </row>
    <row r="14" spans="1:26" ht="22.15" customHeight="1">
      <c r="A14" s="1747" t="s">
        <v>8825</v>
      </c>
      <c r="G14" s="85" t="s">
        <v>8271</v>
      </c>
      <c r="I14" s="1913" t="s">
        <v>6636</v>
      </c>
      <c r="J14" s="2866">
        <v>6501300</v>
      </c>
      <c r="K14" s="2866">
        <v>6501300</v>
      </c>
      <c r="L14" s="984">
        <v>100</v>
      </c>
      <c r="N14" s="2450"/>
      <c r="O14" s="2886"/>
      <c r="P14" s="2886"/>
      <c r="Q14" s="2887"/>
    </row>
    <row r="15" spans="1:26" ht="19.5" customHeight="1">
      <c r="A15" s="1747"/>
      <c r="B15" s="1747"/>
      <c r="C15" s="1747"/>
      <c r="D15" s="1747"/>
      <c r="E15" s="1747"/>
      <c r="F15" s="1747"/>
      <c r="G15" s="85"/>
      <c r="I15" s="1993"/>
      <c r="J15" s="1993"/>
      <c r="K15" s="1994"/>
      <c r="L15" s="1993"/>
      <c r="M15" s="1994"/>
      <c r="N15" s="1994"/>
      <c r="O15" s="1994"/>
    </row>
    <row r="16" spans="1:26" s="1747" customFormat="1" ht="19.5" customHeight="1">
      <c r="B16" s="80"/>
      <c r="C16" s="80"/>
      <c r="D16" s="80"/>
      <c r="E16" s="80"/>
      <c r="F16" s="80"/>
      <c r="G16" s="85"/>
      <c r="I16" s="1993"/>
      <c r="J16" s="1993"/>
      <c r="K16" s="1994"/>
      <c r="L16" s="1993"/>
      <c r="M16" s="1994"/>
      <c r="N16" s="1994"/>
      <c r="O16" s="1994"/>
    </row>
    <row r="17" spans="1:19" ht="19.5" customHeight="1">
      <c r="A17" s="95" t="s">
        <v>444</v>
      </c>
      <c r="F17" s="85" t="str">
        <f>L18</f>
        <v>（令和4年度末現在）</v>
      </c>
      <c r="I17" s="1993"/>
      <c r="J17" s="1993"/>
      <c r="K17" s="1994"/>
      <c r="L17" s="1993"/>
      <c r="M17" s="1993"/>
      <c r="N17" s="1994"/>
      <c r="O17" s="1994"/>
      <c r="P17" s="1994"/>
      <c r="Q17" s="1994"/>
      <c r="R17" s="1994"/>
      <c r="S17" s="1994"/>
    </row>
    <row r="18" spans="1:19" ht="19.5" customHeight="1">
      <c r="A18" s="3297" t="s">
        <v>122</v>
      </c>
      <c r="B18" s="3298"/>
      <c r="C18" s="3022" t="s">
        <v>443</v>
      </c>
      <c r="D18" s="2991"/>
      <c r="E18" s="153" t="s">
        <v>442</v>
      </c>
      <c r="F18" s="152" t="s">
        <v>441</v>
      </c>
      <c r="G18" s="28"/>
      <c r="I18" s="1336" t="s">
        <v>6151</v>
      </c>
      <c r="J18" s="1993"/>
      <c r="K18" s="1900" t="s">
        <v>6118</v>
      </c>
      <c r="L18" s="1922" t="str">
        <f>設定!$B$9</f>
        <v>（令和4年度末現在）</v>
      </c>
      <c r="M18" s="1994"/>
      <c r="N18" s="1994"/>
      <c r="O18" s="1994"/>
      <c r="P18" s="1994"/>
      <c r="Q18" s="1994"/>
      <c r="R18" s="1994"/>
      <c r="S18" s="1994"/>
    </row>
    <row r="19" spans="1:19" ht="22.15" customHeight="1">
      <c r="A19" s="3303" t="s">
        <v>440</v>
      </c>
      <c r="B19" s="3304"/>
      <c r="C19" s="151">
        <f>SUM(J23,J28)</f>
        <v>1765273.87</v>
      </c>
      <c r="D19" s="147" t="s">
        <v>438</v>
      </c>
      <c r="E19" s="149">
        <f>SUM(K23,K28)</f>
        <v>363879171175</v>
      </c>
      <c r="F19" s="1646">
        <f t="shared" ref="F19:F35" si="3">ROUND(E19/$E$35*100,1)</f>
        <v>57.1</v>
      </c>
      <c r="G19" s="140"/>
      <c r="I19" s="1995"/>
      <c r="J19" s="1994"/>
      <c r="K19" s="1900" t="s">
        <v>6119</v>
      </c>
      <c r="L19" s="1999" t="s">
        <v>8202</v>
      </c>
      <c r="M19" s="2160" t="str">
        <f>HYPERLINK("#'["&amp;設定!$A$22&amp;"]"&amp;L19&amp;"'!A1","統計表リンク")</f>
        <v>統計表リンク</v>
      </c>
      <c r="N19" s="1994"/>
      <c r="O19" s="1994"/>
      <c r="P19" s="1994"/>
      <c r="Q19" s="1994"/>
      <c r="R19" s="1994"/>
      <c r="S19" s="1994"/>
    </row>
    <row r="20" spans="1:19" ht="22.15" customHeight="1">
      <c r="A20" s="3301" t="s">
        <v>439</v>
      </c>
      <c r="B20" s="3302"/>
      <c r="C20" s="151">
        <f>SUM(L23,L28)</f>
        <v>850599.07</v>
      </c>
      <c r="D20" s="147" t="s">
        <v>438</v>
      </c>
      <c r="E20" s="149">
        <f>SUM(M23,M28)</f>
        <v>89436121921</v>
      </c>
      <c r="F20" s="1646">
        <f t="shared" si="3"/>
        <v>14</v>
      </c>
      <c r="G20" s="140"/>
      <c r="I20" s="1994" t="s">
        <v>6618</v>
      </c>
      <c r="J20" s="1994"/>
      <c r="K20" s="1994"/>
      <c r="L20" s="1999" t="s">
        <v>8203</v>
      </c>
      <c r="M20" s="2160" t="str">
        <f>HYPERLINK("#'["&amp;設定!$A$22&amp;"]"&amp;L20&amp;"'!A1","統計表リンク")</f>
        <v>統計表リンク</v>
      </c>
      <c r="N20" s="1994"/>
      <c r="O20" s="1994"/>
      <c r="P20" s="1994"/>
      <c r="Q20" s="1994"/>
      <c r="R20" s="1994"/>
      <c r="S20" s="1994"/>
    </row>
    <row r="21" spans="1:19" ht="22.15" customHeight="1">
      <c r="A21" s="3301" t="s">
        <v>437</v>
      </c>
      <c r="B21" s="3302"/>
      <c r="C21" s="150" t="s">
        <v>432</v>
      </c>
      <c r="D21" s="147"/>
      <c r="E21" s="149">
        <f>SUM(N23,N28)</f>
        <v>1466278241</v>
      </c>
      <c r="F21" s="1646">
        <f t="shared" si="3"/>
        <v>0.2</v>
      </c>
      <c r="G21" s="140"/>
      <c r="I21" s="2950" t="s">
        <v>6619</v>
      </c>
      <c r="J21" s="2950" t="s">
        <v>6611</v>
      </c>
      <c r="K21" s="2950"/>
      <c r="L21" s="2950" t="s">
        <v>6612</v>
      </c>
      <c r="M21" s="2950"/>
      <c r="N21" s="2950" t="s">
        <v>6613</v>
      </c>
      <c r="O21" s="2950" t="s">
        <v>6614</v>
      </c>
      <c r="P21" s="2950" t="s">
        <v>6639</v>
      </c>
      <c r="Q21" s="1994"/>
      <c r="R21" s="1994"/>
      <c r="S21" s="1994"/>
    </row>
    <row r="22" spans="1:19" ht="22.15" customHeight="1">
      <c r="A22" s="3301" t="s">
        <v>436</v>
      </c>
      <c r="B22" s="3302"/>
      <c r="C22" s="150" t="s">
        <v>432</v>
      </c>
      <c r="D22" s="147"/>
      <c r="E22" s="149">
        <f>SUM(O23,O28)</f>
        <v>15218535107</v>
      </c>
      <c r="F22" s="1646">
        <f t="shared" si="3"/>
        <v>2.4</v>
      </c>
      <c r="G22" s="140"/>
      <c r="I22" s="2950"/>
      <c r="J22" s="1807" t="s">
        <v>1761</v>
      </c>
      <c r="K22" s="1807" t="s">
        <v>6615</v>
      </c>
      <c r="L22" s="1807" t="s">
        <v>1761</v>
      </c>
      <c r="M22" s="1807" t="s">
        <v>6615</v>
      </c>
      <c r="N22" s="2950"/>
      <c r="O22" s="2950"/>
      <c r="P22" s="2950"/>
      <c r="Q22" s="1994"/>
      <c r="R22" s="1994"/>
      <c r="S22" s="1994"/>
    </row>
    <row r="23" spans="1:19" ht="22.15" customHeight="1">
      <c r="A23" s="3301" t="s">
        <v>5201</v>
      </c>
      <c r="B23" s="3302"/>
      <c r="C23" s="150" t="s">
        <v>432</v>
      </c>
      <c r="D23" s="1553"/>
      <c r="E23" s="149">
        <f>P23</f>
        <v>152534200</v>
      </c>
      <c r="F23" s="1646">
        <f t="shared" si="3"/>
        <v>0</v>
      </c>
      <c r="G23" s="140"/>
      <c r="I23" s="1998">
        <v>443568647060</v>
      </c>
      <c r="J23" s="2001">
        <v>1666556.3</v>
      </c>
      <c r="K23" s="2002">
        <v>344525409703</v>
      </c>
      <c r="L23" s="2001">
        <v>790129.6</v>
      </c>
      <c r="M23" s="2002">
        <v>82268981431</v>
      </c>
      <c r="N23" s="2002">
        <v>1450165541</v>
      </c>
      <c r="O23" s="2002">
        <v>15171556185</v>
      </c>
      <c r="P23" s="2003">
        <v>152534200</v>
      </c>
      <c r="Q23" s="1994"/>
      <c r="R23" s="1994"/>
      <c r="S23" s="1994"/>
    </row>
    <row r="24" spans="1:19" ht="22.15" customHeight="1">
      <c r="A24" s="3301" t="s">
        <v>435</v>
      </c>
      <c r="B24" s="3302"/>
      <c r="C24" s="150" t="s">
        <v>432</v>
      </c>
      <c r="D24" s="147"/>
      <c r="E24" s="149">
        <f>P28</f>
        <v>30000000</v>
      </c>
      <c r="F24" s="1646">
        <f t="shared" si="3"/>
        <v>0</v>
      </c>
      <c r="G24" s="140"/>
      <c r="I24" s="1994"/>
      <c r="J24" s="1994"/>
      <c r="K24" s="1994"/>
      <c r="L24" s="1994"/>
      <c r="M24" s="1994"/>
      <c r="N24" s="1994"/>
      <c r="O24" s="1994"/>
      <c r="P24" s="1994"/>
      <c r="Q24" s="1994"/>
      <c r="R24" s="1994"/>
      <c r="S24" s="1994"/>
    </row>
    <row r="25" spans="1:19" ht="22.15" customHeight="1">
      <c r="A25" s="3301" t="s">
        <v>434</v>
      </c>
      <c r="B25" s="3302"/>
      <c r="C25" s="150" t="s">
        <v>432</v>
      </c>
      <c r="D25" s="147"/>
      <c r="E25" s="149">
        <f>Q28</f>
        <v>79277392</v>
      </c>
      <c r="F25" s="1646">
        <f t="shared" si="3"/>
        <v>0</v>
      </c>
      <c r="G25" s="140"/>
      <c r="I25" s="1994" t="s">
        <v>6620</v>
      </c>
      <c r="J25" s="1994"/>
      <c r="K25" s="1994"/>
      <c r="L25" s="1994"/>
      <c r="M25" s="1994"/>
      <c r="N25" s="1994"/>
      <c r="O25" s="1994"/>
      <c r="P25" s="1994"/>
      <c r="Q25" s="1994"/>
      <c r="R25" s="1994"/>
      <c r="S25" s="1994"/>
    </row>
    <row r="26" spans="1:19" ht="22.15" customHeight="1">
      <c r="A26" s="3301" t="s">
        <v>433</v>
      </c>
      <c r="B26" s="3302"/>
      <c r="C26" s="150" t="s">
        <v>432</v>
      </c>
      <c r="D26" s="147"/>
      <c r="E26" s="149">
        <f>R28</f>
        <v>227600</v>
      </c>
      <c r="F26" s="1646">
        <f t="shared" si="3"/>
        <v>0</v>
      </c>
      <c r="G26" s="140"/>
      <c r="I26" s="2950" t="s">
        <v>6619</v>
      </c>
      <c r="J26" s="2950" t="s">
        <v>6611</v>
      </c>
      <c r="K26" s="2950"/>
      <c r="L26" s="2950" t="s">
        <v>6612</v>
      </c>
      <c r="M26" s="2950"/>
      <c r="N26" s="2950" t="s">
        <v>6613</v>
      </c>
      <c r="O26" s="2950" t="s">
        <v>6614</v>
      </c>
      <c r="P26" s="2950" t="s">
        <v>6621</v>
      </c>
      <c r="Q26" s="2950" t="s">
        <v>6616</v>
      </c>
      <c r="R26" s="2950" t="s">
        <v>433</v>
      </c>
      <c r="S26" s="1994"/>
    </row>
    <row r="27" spans="1:19" ht="22.15" customHeight="1">
      <c r="A27" s="3301" t="s">
        <v>431</v>
      </c>
      <c r="B27" s="3302"/>
      <c r="C27" s="148">
        <f>J33</f>
        <v>5468</v>
      </c>
      <c r="D27" s="147" t="s">
        <v>430</v>
      </c>
      <c r="E27" s="146">
        <f>K33</f>
        <v>8324207857</v>
      </c>
      <c r="F27" s="1646">
        <f t="shared" si="3"/>
        <v>1.3</v>
      </c>
      <c r="I27" s="2950"/>
      <c r="J27" s="1807" t="s">
        <v>1761</v>
      </c>
      <c r="K27" s="1807" t="s">
        <v>6615</v>
      </c>
      <c r="L27" s="1807" t="s">
        <v>1761</v>
      </c>
      <c r="M27" s="1807" t="s">
        <v>6615</v>
      </c>
      <c r="N27" s="2950"/>
      <c r="O27" s="2950"/>
      <c r="P27" s="2950"/>
      <c r="Q27" s="2950"/>
      <c r="R27" s="2950"/>
      <c r="S27" s="1994"/>
    </row>
    <row r="28" spans="1:19" ht="22.15" customHeight="1">
      <c r="A28" s="3301" t="s">
        <v>429</v>
      </c>
      <c r="B28" s="3302"/>
      <c r="C28" s="144">
        <f>L33</f>
        <v>9</v>
      </c>
      <c r="D28" s="143" t="s">
        <v>427</v>
      </c>
      <c r="E28" s="145">
        <f>M33</f>
        <v>4976654800</v>
      </c>
      <c r="F28" s="1646">
        <f t="shared" si="3"/>
        <v>0.8</v>
      </c>
      <c r="I28" s="1998">
        <v>26693498576</v>
      </c>
      <c r="J28" s="2001">
        <v>98717.57</v>
      </c>
      <c r="K28" s="2002">
        <v>19353761472</v>
      </c>
      <c r="L28" s="2001">
        <v>60469.47</v>
      </c>
      <c r="M28" s="2002">
        <v>7167140490</v>
      </c>
      <c r="N28" s="2002">
        <v>16112700</v>
      </c>
      <c r="O28" s="2002">
        <v>46978922</v>
      </c>
      <c r="P28" s="2002">
        <v>30000000</v>
      </c>
      <c r="Q28" s="2002">
        <v>79277392</v>
      </c>
      <c r="R28" s="2002">
        <v>227600</v>
      </c>
      <c r="S28" s="1994"/>
    </row>
    <row r="29" spans="1:19" ht="22.15" customHeight="1">
      <c r="A29" s="3299" t="s">
        <v>428</v>
      </c>
      <c r="B29" s="3300"/>
      <c r="C29" s="144">
        <f>J37</f>
        <v>11</v>
      </c>
      <c r="D29" s="143" t="s">
        <v>427</v>
      </c>
      <c r="E29" s="142">
        <f>I37</f>
        <v>153489724872</v>
      </c>
      <c r="F29" s="1646">
        <f t="shared" si="3"/>
        <v>24.1</v>
      </c>
      <c r="G29" s="134"/>
      <c r="I29" s="1996"/>
      <c r="J29" s="1996"/>
      <c r="K29" s="1994"/>
      <c r="L29" s="1994"/>
      <c r="M29" s="1994"/>
      <c r="N29" s="1994"/>
      <c r="O29" s="1994"/>
      <c r="P29" s="1994"/>
      <c r="Q29" s="1994"/>
      <c r="R29" s="1994"/>
      <c r="S29" s="1994"/>
    </row>
    <row r="30" spans="1:19" ht="22.15" customHeight="1">
      <c r="A30" s="3282" t="s">
        <v>426</v>
      </c>
      <c r="B30" s="141" t="s">
        <v>5202</v>
      </c>
      <c r="C30" s="139"/>
      <c r="D30" s="138"/>
      <c r="E30" s="135">
        <f>N37</f>
        <v>7000000000</v>
      </c>
      <c r="F30" s="1646">
        <f t="shared" si="3"/>
        <v>1.1000000000000001</v>
      </c>
      <c r="G30" s="134"/>
      <c r="I30" s="1996" t="s">
        <v>6622</v>
      </c>
      <c r="J30" s="1996"/>
      <c r="K30" s="1994"/>
      <c r="L30" s="1994"/>
      <c r="M30" s="1994"/>
      <c r="N30" s="1994"/>
      <c r="O30" s="1994"/>
      <c r="P30" s="1994"/>
      <c r="Q30" s="1994"/>
      <c r="R30" s="1994"/>
      <c r="S30" s="1994"/>
    </row>
    <row r="31" spans="1:19" ht="22.15" customHeight="1">
      <c r="A31" s="3283"/>
      <c r="B31" s="2829" t="s">
        <v>8523</v>
      </c>
      <c r="C31" s="139"/>
      <c r="D31" s="138"/>
      <c r="E31" s="135">
        <f>L37</f>
        <v>93419180200</v>
      </c>
      <c r="F31" s="1646">
        <f t="shared" si="3"/>
        <v>14.7</v>
      </c>
      <c r="G31" s="134"/>
      <c r="I31" s="3281" t="s">
        <v>6619</v>
      </c>
      <c r="J31" s="3281" t="s">
        <v>6623</v>
      </c>
      <c r="K31" s="3281"/>
      <c r="L31" s="2950" t="s">
        <v>6624</v>
      </c>
      <c r="M31" s="2950"/>
      <c r="N31" s="1994"/>
      <c r="O31" s="1994"/>
      <c r="P31" s="1994"/>
      <c r="Q31" s="1994"/>
      <c r="R31" s="1994"/>
      <c r="S31" s="1994"/>
    </row>
    <row r="32" spans="1:19" ht="22.15" customHeight="1">
      <c r="A32" s="3283"/>
      <c r="B32" s="2539" t="s">
        <v>425</v>
      </c>
      <c r="C32" s="139"/>
      <c r="D32" s="138"/>
      <c r="E32" s="135">
        <f>K37</f>
        <v>23404371391</v>
      </c>
      <c r="F32" s="1646">
        <f t="shared" si="3"/>
        <v>3.7</v>
      </c>
      <c r="G32" s="134"/>
      <c r="H32" s="140"/>
      <c r="I32" s="3281"/>
      <c r="J32" s="1807" t="s">
        <v>6625</v>
      </c>
      <c r="K32" s="1807" t="s">
        <v>6615</v>
      </c>
      <c r="L32" s="1807" t="s">
        <v>6626</v>
      </c>
      <c r="M32" s="1807" t="s">
        <v>6615</v>
      </c>
      <c r="N32" s="1994"/>
      <c r="O32" s="1994"/>
      <c r="P32" s="1994"/>
      <c r="Q32" s="1994"/>
      <c r="R32" s="1994"/>
      <c r="S32" s="1994"/>
    </row>
    <row r="33" spans="1:19" ht="22.15" customHeight="1">
      <c r="A33" s="3283"/>
      <c r="B33" s="2539" t="s">
        <v>424</v>
      </c>
      <c r="C33" s="139"/>
      <c r="D33" s="138"/>
      <c r="E33" s="135">
        <f>M37</f>
        <v>1527735623</v>
      </c>
      <c r="F33" s="1646">
        <f t="shared" si="3"/>
        <v>0.2</v>
      </c>
      <c r="G33" s="134"/>
      <c r="H33" s="140"/>
      <c r="I33" s="1998">
        <v>13300862657</v>
      </c>
      <c r="J33" s="2002">
        <v>5468</v>
      </c>
      <c r="K33" s="2002">
        <v>8324207857</v>
      </c>
      <c r="L33" s="2002">
        <v>9</v>
      </c>
      <c r="M33" s="2002">
        <v>4976654800</v>
      </c>
      <c r="N33" s="1994"/>
      <c r="O33" s="1994"/>
      <c r="P33" s="1994"/>
      <c r="Q33" s="1994"/>
      <c r="R33" s="1994"/>
      <c r="S33" s="1994"/>
    </row>
    <row r="34" spans="1:19" ht="22.15" customHeight="1">
      <c r="A34" s="3284"/>
      <c r="B34" s="2539" t="s">
        <v>423</v>
      </c>
      <c r="C34" s="137"/>
      <c r="D34" s="136"/>
      <c r="E34" s="135">
        <f>O37</f>
        <v>28138437658</v>
      </c>
      <c r="F34" s="1646">
        <f t="shared" si="3"/>
        <v>4.4000000000000004</v>
      </c>
      <c r="G34" s="134"/>
      <c r="H34" s="140"/>
      <c r="I34" s="1994"/>
      <c r="J34" s="1994"/>
      <c r="K34" s="1994"/>
      <c r="L34" s="1994"/>
      <c r="M34" s="1994"/>
      <c r="N34" s="1994"/>
      <c r="O34" s="1994"/>
      <c r="P34" s="1994"/>
      <c r="Q34" s="1994"/>
      <c r="R34" s="1994"/>
      <c r="S34" s="1994"/>
    </row>
    <row r="35" spans="1:19" ht="22.15" customHeight="1">
      <c r="A35" s="3285" t="s">
        <v>354</v>
      </c>
      <c r="B35" s="3286"/>
      <c r="C35" s="3287"/>
      <c r="D35" s="3288"/>
      <c r="E35" s="133">
        <f>SUM(E19:E29)</f>
        <v>637052733165</v>
      </c>
      <c r="F35" s="1646">
        <f t="shared" si="3"/>
        <v>100</v>
      </c>
      <c r="G35" s="134"/>
      <c r="H35" s="140"/>
      <c r="I35" s="1994" t="s">
        <v>6627</v>
      </c>
      <c r="J35" s="1994"/>
      <c r="K35" s="1994"/>
      <c r="L35" s="1994"/>
      <c r="M35" s="1994"/>
      <c r="N35" s="1994"/>
      <c r="O35" s="1994"/>
      <c r="P35" s="1994"/>
      <c r="Q35" s="1994"/>
      <c r="R35" s="1994"/>
      <c r="S35" s="1994"/>
    </row>
    <row r="36" spans="1:19" ht="22.15" customHeight="1">
      <c r="A36" s="2828"/>
      <c r="B36" s="1747"/>
      <c r="F36" s="85" t="s">
        <v>422</v>
      </c>
      <c r="G36" s="134"/>
      <c r="I36" s="1807" t="s">
        <v>6619</v>
      </c>
      <c r="J36" s="1807" t="s">
        <v>6628</v>
      </c>
      <c r="K36" s="2529" t="s">
        <v>8522</v>
      </c>
      <c r="L36" s="2529" t="s">
        <v>8523</v>
      </c>
      <c r="M36" s="1807" t="s">
        <v>6640</v>
      </c>
      <c r="N36" s="1807" t="s">
        <v>6641</v>
      </c>
      <c r="O36" s="1807" t="s">
        <v>6617</v>
      </c>
      <c r="P36" s="1994"/>
      <c r="Q36" s="1994"/>
    </row>
    <row r="37" spans="1:19" ht="22.15" customHeight="1">
      <c r="A37" s="183"/>
      <c r="F37" s="85"/>
      <c r="I37" s="2002">
        <v>153489724872</v>
      </c>
      <c r="J37" s="2002">
        <v>11</v>
      </c>
      <c r="K37" s="2002">
        <v>23404371391</v>
      </c>
      <c r="L37" s="2002">
        <v>93419180200</v>
      </c>
      <c r="M37" s="2002">
        <v>1527735623</v>
      </c>
      <c r="N37" s="2002">
        <v>7000000000</v>
      </c>
      <c r="O37" s="2002">
        <v>28138437658</v>
      </c>
      <c r="P37" s="1994"/>
      <c r="Q37" s="1994"/>
    </row>
    <row r="38" spans="1:19" ht="22.15" customHeight="1">
      <c r="I38" s="1994"/>
      <c r="J38" s="1994"/>
      <c r="K38" s="1994"/>
      <c r="L38" s="1994"/>
      <c r="M38" s="1994"/>
      <c r="N38" s="1994"/>
      <c r="O38" s="1994"/>
      <c r="P38" s="1994"/>
      <c r="Q38" s="1994"/>
      <c r="R38" s="1994"/>
      <c r="S38" s="1994"/>
    </row>
    <row r="39" spans="1:19" ht="19.5" customHeight="1">
      <c r="I39" s="1994"/>
      <c r="J39" s="1994"/>
      <c r="K39" s="1994"/>
      <c r="L39" s="1994"/>
      <c r="M39" s="1994"/>
      <c r="N39" s="1994"/>
      <c r="O39" s="1994"/>
      <c r="P39" s="1994"/>
      <c r="Q39" s="1994"/>
      <c r="R39" s="1994"/>
      <c r="S39" s="1994"/>
    </row>
    <row r="40" spans="1:19" ht="22.5" customHeight="1">
      <c r="I40" s="1994"/>
      <c r="J40" s="1994"/>
      <c r="K40" s="1994"/>
      <c r="L40" s="1994"/>
      <c r="M40" s="1994"/>
      <c r="N40" s="1994"/>
      <c r="O40" s="1994"/>
      <c r="P40" s="1994"/>
      <c r="Q40" s="1994"/>
      <c r="R40" s="1994"/>
    </row>
    <row r="41" spans="1:19" ht="22.5" customHeight="1">
      <c r="I41" s="1994"/>
      <c r="J41" s="1994"/>
      <c r="K41" s="1994"/>
      <c r="L41" s="1994"/>
      <c r="M41" s="1994"/>
      <c r="N41" s="1994"/>
      <c r="O41" s="1994"/>
      <c r="P41" s="1994"/>
      <c r="Q41" s="1994"/>
      <c r="R41" s="1994"/>
    </row>
    <row r="46" spans="1:19" ht="22.5" customHeight="1">
      <c r="E46" s="132"/>
    </row>
  </sheetData>
  <mergeCells count="51">
    <mergeCell ref="C10:D10"/>
    <mergeCell ref="C11:D11"/>
    <mergeCell ref="C12:D12"/>
    <mergeCell ref="C13:D13"/>
    <mergeCell ref="C5:D5"/>
    <mergeCell ref="C6:D6"/>
    <mergeCell ref="C7:D7"/>
    <mergeCell ref="C8:D8"/>
    <mergeCell ref="C9:D9"/>
    <mergeCell ref="P21:P22"/>
    <mergeCell ref="A19:B19"/>
    <mergeCell ref="A20:B20"/>
    <mergeCell ref="A21:B21"/>
    <mergeCell ref="A23:B23"/>
    <mergeCell ref="I21:I22"/>
    <mergeCell ref="J21:K21"/>
    <mergeCell ref="L21:M21"/>
    <mergeCell ref="N21:N22"/>
    <mergeCell ref="O21:O22"/>
    <mergeCell ref="A24:B24"/>
    <mergeCell ref="A25:B25"/>
    <mergeCell ref="A26:B26"/>
    <mergeCell ref="A27:B27"/>
    <mergeCell ref="A28:B28"/>
    <mergeCell ref="A30:A34"/>
    <mergeCell ref="A35:B35"/>
    <mergeCell ref="C35:D35"/>
    <mergeCell ref="A1:D1"/>
    <mergeCell ref="A2:D2"/>
    <mergeCell ref="A4:B4"/>
    <mergeCell ref="C4:D4"/>
    <mergeCell ref="A6:A9"/>
    <mergeCell ref="C18:D18"/>
    <mergeCell ref="A10:A11"/>
    <mergeCell ref="A12:B12"/>
    <mergeCell ref="A13:B13"/>
    <mergeCell ref="A5:B5"/>
    <mergeCell ref="A18:B18"/>
    <mergeCell ref="A29:B29"/>
    <mergeCell ref="A22:B22"/>
    <mergeCell ref="P26:P27"/>
    <mergeCell ref="Q26:Q27"/>
    <mergeCell ref="R26:R27"/>
    <mergeCell ref="I31:I32"/>
    <mergeCell ref="J31:K31"/>
    <mergeCell ref="L31:M31"/>
    <mergeCell ref="I26:I27"/>
    <mergeCell ref="J26:K26"/>
    <mergeCell ref="L26:M26"/>
    <mergeCell ref="N26:N27"/>
    <mergeCell ref="O26:O27"/>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2"/>
  <sheetViews>
    <sheetView view="pageBreakPreview" zoomScaleNormal="100" zoomScaleSheetLayoutView="100" workbookViewId="0">
      <selection sqref="A1:D1"/>
    </sheetView>
  </sheetViews>
  <sheetFormatPr defaultColWidth="9" defaultRowHeight="22.9" customHeight="1"/>
  <cols>
    <col min="1" max="1" width="4.625" style="217" customWidth="1"/>
    <col min="2" max="2" width="17.75" style="217" customWidth="1"/>
    <col min="3" max="3" width="5.75" style="217" customWidth="1"/>
    <col min="4" max="4" width="15.625" style="217" customWidth="1"/>
    <col min="5" max="5" width="3.625" style="217" customWidth="1"/>
    <col min="6" max="8" width="10.625" style="217" customWidth="1"/>
    <col min="9" max="9" width="11.625" style="217" customWidth="1"/>
    <col min="10" max="10" width="5.625" style="90" customWidth="1"/>
    <col min="11" max="11" width="8.625" style="1748" customWidth="1"/>
    <col min="12" max="22" width="10.75" style="1748" customWidth="1"/>
    <col min="23" max="25" width="8.625" style="1748" customWidth="1"/>
    <col min="26" max="16384" width="9" style="90"/>
  </cols>
  <sheetData>
    <row r="1" spans="1:26" s="1305" customFormat="1" ht="20.100000000000001" customHeight="1">
      <c r="A1" s="2943" t="str">
        <f>HYPERLINK("#目次!A1","【目次に戻る】")</f>
        <v>【目次に戻る】</v>
      </c>
      <c r="B1" s="2943"/>
      <c r="C1" s="2943"/>
      <c r="D1" s="2943"/>
      <c r="E1" s="1346"/>
      <c r="F1" s="1346"/>
      <c r="G1" s="1346"/>
      <c r="H1" s="1346"/>
      <c r="I1" s="1346"/>
      <c r="J1" s="1346"/>
      <c r="K1" s="1812"/>
      <c r="L1" s="1812"/>
      <c r="M1" s="1812"/>
      <c r="N1" s="1812"/>
      <c r="O1" s="1812"/>
      <c r="P1" s="1812"/>
      <c r="Q1" s="1812"/>
      <c r="R1" s="1812"/>
      <c r="S1" s="1812"/>
      <c r="T1" s="1812"/>
      <c r="U1" s="1812"/>
      <c r="V1" s="1812"/>
      <c r="W1" s="1812"/>
      <c r="X1" s="1812"/>
      <c r="Y1" s="1812"/>
      <c r="Z1" s="1346"/>
    </row>
    <row r="2" spans="1:26" s="1305" customFormat="1" ht="20.100000000000001" customHeight="1">
      <c r="A2" s="2943" t="str">
        <f>HYPERLINK("#業務所管課別目次!A1","【業務所管課別目次に戻る】")</f>
        <v>【業務所管課別目次に戻る】</v>
      </c>
      <c r="B2" s="2943"/>
      <c r="C2" s="2943"/>
      <c r="D2" s="2943"/>
      <c r="E2" s="1346"/>
      <c r="F2" s="1346"/>
      <c r="G2" s="1346"/>
      <c r="H2" s="1346"/>
      <c r="I2" s="1346"/>
      <c r="J2" s="1346"/>
      <c r="K2" s="1812"/>
      <c r="L2" s="1812"/>
      <c r="M2" s="1812"/>
      <c r="N2" s="1812"/>
      <c r="O2" s="1812"/>
      <c r="P2" s="1812"/>
      <c r="Q2" s="1812"/>
      <c r="R2" s="1812"/>
      <c r="S2" s="1812"/>
      <c r="T2" s="1812"/>
      <c r="U2" s="1812"/>
      <c r="V2" s="1812"/>
      <c r="W2" s="1812"/>
      <c r="X2" s="1812"/>
      <c r="Y2" s="1812"/>
      <c r="Z2" s="1346"/>
    </row>
    <row r="3" spans="1:26" s="99" customFormat="1" ht="19.5" customHeight="1">
      <c r="A3" s="102" t="s">
        <v>5927</v>
      </c>
      <c r="C3" s="101"/>
      <c r="D3" s="101"/>
      <c r="E3" s="100"/>
      <c r="F3" s="100"/>
      <c r="K3" s="2006"/>
      <c r="L3" s="2006"/>
      <c r="M3" s="2006"/>
      <c r="N3" s="2006"/>
      <c r="O3" s="2006"/>
      <c r="P3" s="2006"/>
      <c r="Q3" s="2006"/>
      <c r="R3" s="2006"/>
      <c r="S3" s="2006"/>
      <c r="T3" s="2006"/>
      <c r="U3" s="2006"/>
      <c r="V3" s="2006"/>
      <c r="W3" s="2006"/>
      <c r="X3" s="2006"/>
      <c r="Y3" s="2006"/>
    </row>
    <row r="4" spans="1:26" s="131" customFormat="1" ht="17.100000000000001" customHeight="1">
      <c r="A4" s="318" t="s">
        <v>4406</v>
      </c>
      <c r="B4" s="221"/>
      <c r="C4" s="221"/>
      <c r="E4" s="216"/>
      <c r="F4" s="80"/>
      <c r="I4" s="216"/>
      <c r="J4" s="80"/>
      <c r="K4" s="1340"/>
      <c r="L4" s="2007"/>
      <c r="M4" s="2007"/>
      <c r="N4" s="2008"/>
      <c r="O4" s="2008"/>
      <c r="P4" s="1340"/>
      <c r="Q4" s="1340"/>
      <c r="R4" s="1340"/>
      <c r="S4" s="1340"/>
      <c r="T4" s="1340"/>
      <c r="U4" s="1340"/>
      <c r="V4" s="1340"/>
      <c r="W4" s="1340"/>
      <c r="X4" s="1340"/>
      <c r="Y4" s="1340"/>
    </row>
    <row r="5" spans="1:26" s="185" customFormat="1" ht="17.100000000000001" customHeight="1">
      <c r="A5" s="546" t="s">
        <v>4408</v>
      </c>
      <c r="B5" s="235"/>
      <c r="C5" s="235"/>
      <c r="E5" s="235"/>
      <c r="F5" s="235"/>
      <c r="K5" s="1336" t="s">
        <v>6642</v>
      </c>
      <c r="L5" s="1752"/>
      <c r="M5" s="1337" t="s">
        <v>6118</v>
      </c>
      <c r="N5" s="1856" t="str">
        <f>設定!$B$9</f>
        <v>（令和4年度末現在）</v>
      </c>
      <c r="O5" s="1752"/>
      <c r="P5" s="1752"/>
      <c r="Q5" s="2009"/>
      <c r="R5" s="2009"/>
      <c r="S5" s="2009"/>
      <c r="T5" s="2009"/>
      <c r="U5" s="2009"/>
      <c r="V5" s="2009"/>
      <c r="W5" s="2009"/>
      <c r="X5" s="2009"/>
      <c r="Y5" s="2009"/>
    </row>
    <row r="6" spans="1:26" s="185" customFormat="1" ht="17.100000000000001" customHeight="1">
      <c r="A6" s="86" t="s">
        <v>559</v>
      </c>
      <c r="B6" s="235"/>
      <c r="C6" s="235"/>
      <c r="D6" s="225" t="str">
        <f>N5</f>
        <v>（令和4年度末現在）</v>
      </c>
      <c r="E6" s="235"/>
      <c r="F6" s="235"/>
      <c r="K6" s="1705"/>
      <c r="L6" s="1340"/>
      <c r="M6" s="1337" t="s">
        <v>6119</v>
      </c>
      <c r="N6" s="1789" t="s">
        <v>6643</v>
      </c>
      <c r="O6" s="2160" t="str">
        <f>HYPERLINK("#'["&amp;設定!$A$22&amp;"]"&amp;N6&amp;"'!A1","統計表リンク")</f>
        <v>統計表リンク</v>
      </c>
      <c r="P6" s="2009"/>
      <c r="Q6" s="2009"/>
      <c r="R6" s="2009"/>
      <c r="S6" s="2009"/>
      <c r="T6" s="2009"/>
      <c r="U6" s="2009"/>
      <c r="V6" s="2009"/>
      <c r="W6" s="2009"/>
      <c r="X6" s="2009"/>
      <c r="Y6" s="2009"/>
    </row>
    <row r="7" spans="1:26" s="185" customFormat="1" ht="17.100000000000001" customHeight="1">
      <c r="A7" s="3321" t="s">
        <v>122</v>
      </c>
      <c r="B7" s="3321"/>
      <c r="C7" s="3321"/>
      <c r="D7" s="1434" t="s">
        <v>596</v>
      </c>
      <c r="E7" s="235"/>
      <c r="F7" s="235"/>
      <c r="K7" s="1914"/>
      <c r="L7" s="1914" t="s">
        <v>979</v>
      </c>
      <c r="M7" s="1913" t="s">
        <v>6644</v>
      </c>
      <c r="N7" s="1913" t="s">
        <v>6645</v>
      </c>
      <c r="O7" s="1913" t="s">
        <v>6646</v>
      </c>
      <c r="P7" s="2009"/>
      <c r="Q7" s="2009"/>
      <c r="R7" s="2009"/>
      <c r="S7" s="2009"/>
      <c r="T7" s="2009"/>
      <c r="U7" s="2009"/>
      <c r="V7" s="2009"/>
      <c r="W7" s="2009"/>
      <c r="X7" s="2009"/>
      <c r="Y7" s="2009"/>
    </row>
    <row r="8" spans="1:26" s="80" customFormat="1" ht="17.100000000000001" customHeight="1">
      <c r="A8" s="3321" t="s">
        <v>979</v>
      </c>
      <c r="B8" s="3321"/>
      <c r="C8" s="3321"/>
      <c r="D8" s="449">
        <f>L8</f>
        <v>83641</v>
      </c>
      <c r="E8" s="216"/>
      <c r="F8" s="216"/>
      <c r="K8" s="1914" t="s">
        <v>6647</v>
      </c>
      <c r="L8" s="1855">
        <v>83641</v>
      </c>
      <c r="M8" s="2004">
        <v>57528</v>
      </c>
      <c r="N8" s="2004">
        <v>823</v>
      </c>
      <c r="O8" s="2005">
        <v>25290</v>
      </c>
      <c r="P8" s="1340"/>
      <c r="Q8" s="1340"/>
      <c r="R8" s="1340"/>
      <c r="S8" s="1340"/>
      <c r="T8" s="1340"/>
      <c r="U8" s="1340"/>
      <c r="V8" s="1340"/>
      <c r="W8" s="1340"/>
      <c r="X8" s="1340"/>
      <c r="Y8" s="1340"/>
    </row>
    <row r="9" spans="1:26" s="80" customFormat="1" ht="17.100000000000001" customHeight="1">
      <c r="A9" s="3320" t="s">
        <v>982</v>
      </c>
      <c r="B9" s="3320"/>
      <c r="C9" s="3320"/>
      <c r="D9" s="449">
        <f>M8</f>
        <v>57528</v>
      </c>
      <c r="E9" s="216"/>
      <c r="F9" s="216"/>
      <c r="K9" s="2007"/>
      <c r="L9" s="1340"/>
      <c r="M9" s="1340"/>
      <c r="N9" s="1340"/>
      <c r="O9" s="1340"/>
      <c r="P9" s="1340"/>
      <c r="Q9" s="1340"/>
      <c r="R9" s="1340"/>
      <c r="S9" s="1340"/>
      <c r="T9" s="1340"/>
      <c r="U9" s="1340"/>
      <c r="V9" s="1340"/>
      <c r="W9" s="1340"/>
      <c r="X9" s="1340"/>
      <c r="Y9" s="1340"/>
    </row>
    <row r="10" spans="1:26" s="80" customFormat="1" ht="17.100000000000001" customHeight="1">
      <c r="A10" s="3320" t="s">
        <v>981</v>
      </c>
      <c r="B10" s="3320"/>
      <c r="C10" s="3320"/>
      <c r="D10" s="449">
        <f>N8</f>
        <v>823</v>
      </c>
      <c r="E10" s="216"/>
      <c r="F10" s="216"/>
      <c r="K10" s="2007"/>
      <c r="L10" s="1340"/>
      <c r="M10" s="1340"/>
      <c r="N10" s="1340"/>
      <c r="O10" s="1340"/>
      <c r="P10" s="1340"/>
      <c r="Q10" s="1340"/>
      <c r="R10" s="1340"/>
      <c r="S10" s="1340"/>
      <c r="T10" s="1340"/>
      <c r="U10" s="1340"/>
      <c r="V10" s="1340"/>
      <c r="W10" s="1340"/>
      <c r="X10" s="1340"/>
      <c r="Y10" s="1340"/>
    </row>
    <row r="11" spans="1:26" s="80" customFormat="1" ht="17.100000000000001" customHeight="1">
      <c r="A11" s="3322" t="s">
        <v>980</v>
      </c>
      <c r="B11" s="3322"/>
      <c r="C11" s="3322"/>
      <c r="D11" s="449">
        <f>O8</f>
        <v>25290</v>
      </c>
      <c r="E11" s="216" t="s">
        <v>549</v>
      </c>
      <c r="F11" s="216"/>
      <c r="K11" s="2007"/>
      <c r="L11" s="1340"/>
      <c r="M11" s="1340"/>
      <c r="N11" s="1340"/>
      <c r="O11" s="1340"/>
      <c r="P11" s="1340"/>
      <c r="Q11" s="1340"/>
      <c r="R11" s="1340"/>
      <c r="S11" s="1340"/>
      <c r="T11" s="1340"/>
      <c r="U11" s="1340"/>
      <c r="V11" s="1340"/>
      <c r="W11" s="1340"/>
      <c r="X11" s="1340"/>
      <c r="Y11" s="1340"/>
    </row>
    <row r="12" spans="1:26" s="80" customFormat="1" ht="17.100000000000001" customHeight="1">
      <c r="A12" s="450" t="s">
        <v>8886</v>
      </c>
      <c r="B12" s="451"/>
      <c r="C12" s="451"/>
      <c r="D12" s="451"/>
      <c r="E12" s="216"/>
      <c r="F12" s="216"/>
      <c r="K12" s="2007"/>
      <c r="L12" s="2007"/>
      <c r="M12" s="2007"/>
      <c r="N12" s="2007"/>
      <c r="O12" s="2007"/>
      <c r="P12" s="1340"/>
      <c r="Q12" s="1340"/>
      <c r="R12" s="1340"/>
      <c r="S12" s="1340"/>
      <c r="T12" s="1340"/>
      <c r="U12" s="1340"/>
      <c r="V12" s="1340"/>
      <c r="W12" s="1340"/>
      <c r="X12" s="1340"/>
      <c r="Y12" s="1340"/>
    </row>
    <row r="13" spans="1:26" s="80" customFormat="1" ht="17.100000000000001" customHeight="1">
      <c r="B13" s="450"/>
      <c r="C13" s="450"/>
      <c r="D13" s="450"/>
      <c r="E13" s="216"/>
      <c r="F13" s="216"/>
      <c r="K13" s="2007"/>
      <c r="L13" s="2007"/>
      <c r="M13" s="2007"/>
      <c r="N13" s="2007"/>
      <c r="O13" s="2007"/>
      <c r="P13" s="1340"/>
      <c r="Q13" s="1340"/>
      <c r="R13" s="1340"/>
      <c r="S13" s="1340"/>
      <c r="T13" s="1340"/>
      <c r="U13" s="1340"/>
      <c r="V13" s="1340"/>
      <c r="W13" s="1340"/>
      <c r="X13" s="1340"/>
      <c r="Y13" s="1340"/>
    </row>
    <row r="14" spans="1:26" s="80" customFormat="1" ht="17.100000000000001" customHeight="1">
      <c r="A14" s="221" t="s">
        <v>4407</v>
      </c>
      <c r="B14" s="235"/>
      <c r="C14" s="216"/>
      <c r="D14" s="235"/>
      <c r="E14" s="216"/>
      <c r="F14" s="216"/>
      <c r="K14" s="1336" t="s">
        <v>6649</v>
      </c>
      <c r="L14" s="1752"/>
      <c r="M14" s="1337" t="s">
        <v>6118</v>
      </c>
      <c r="N14" s="1856" t="str">
        <f>設定!$B$9</f>
        <v>（令和4年度末現在）</v>
      </c>
      <c r="O14" s="1752"/>
      <c r="P14" s="1340"/>
      <c r="Q14" s="1340"/>
      <c r="R14" s="1340"/>
      <c r="S14" s="1340"/>
      <c r="T14" s="1340"/>
      <c r="U14" s="1340"/>
      <c r="V14" s="1340"/>
      <c r="W14" s="1340"/>
      <c r="X14" s="1340"/>
      <c r="Y14" s="1340"/>
    </row>
    <row r="15" spans="1:26" s="80" customFormat="1" ht="17.100000000000001" customHeight="1">
      <c r="A15" s="235" t="s">
        <v>4409</v>
      </c>
      <c r="F15" s="235" t="s">
        <v>4410</v>
      </c>
      <c r="G15" s="280"/>
      <c r="K15" s="1705"/>
      <c r="L15" s="1340"/>
      <c r="M15" s="1337" t="s">
        <v>6119</v>
      </c>
      <c r="N15" s="1789" t="s">
        <v>6662</v>
      </c>
      <c r="O15" s="2160" t="str">
        <f>HYPERLINK("#'["&amp;設定!$A$22&amp;"]"&amp;N15&amp;"'!A1","統計表リンク")</f>
        <v>統計表リンク</v>
      </c>
      <c r="P15" s="1340"/>
      <c r="Q15" s="1340"/>
      <c r="R15" s="1340"/>
      <c r="S15" s="1340"/>
      <c r="T15" s="1340"/>
      <c r="U15" s="1340"/>
      <c r="V15" s="1340"/>
      <c r="W15" s="1340"/>
      <c r="X15" s="1340"/>
      <c r="Y15" s="1340"/>
    </row>
    <row r="16" spans="1:26" s="80" customFormat="1" ht="17.100000000000001" customHeight="1">
      <c r="A16" s="86" t="s">
        <v>559</v>
      </c>
      <c r="D16" s="225" t="str">
        <f>N14</f>
        <v>（令和4年度末現在）</v>
      </c>
      <c r="F16" s="86" t="s">
        <v>559</v>
      </c>
      <c r="H16" s="225" t="str">
        <f>N19</f>
        <v>（令和4年度末現在）</v>
      </c>
      <c r="K16" s="1914"/>
      <c r="L16" s="1914" t="s">
        <v>979</v>
      </c>
      <c r="M16" s="1913" t="s">
        <v>6651</v>
      </c>
      <c r="N16" s="1913" t="s">
        <v>6652</v>
      </c>
      <c r="O16" s="1913" t="s">
        <v>6653</v>
      </c>
      <c r="P16" s="1914" t="s">
        <v>6654</v>
      </c>
      <c r="Q16" s="1914" t="s">
        <v>6655</v>
      </c>
      <c r="R16" s="1914" t="s">
        <v>6656</v>
      </c>
      <c r="S16" s="1914" t="s">
        <v>6657</v>
      </c>
      <c r="T16" s="1914" t="s">
        <v>6658</v>
      </c>
      <c r="U16" s="1914" t="s">
        <v>6659</v>
      </c>
      <c r="V16" s="1914" t="s">
        <v>6660</v>
      </c>
      <c r="W16" s="1340"/>
      <c r="X16" s="1340"/>
      <c r="Y16" s="1340"/>
    </row>
    <row r="17" spans="1:25" s="80" customFormat="1" ht="17.100000000000001" customHeight="1">
      <c r="A17" s="3321" t="s">
        <v>122</v>
      </c>
      <c r="B17" s="3321"/>
      <c r="C17" s="3321"/>
      <c r="D17" s="1434" t="s">
        <v>596</v>
      </c>
      <c r="F17" s="3321" t="s">
        <v>122</v>
      </c>
      <c r="G17" s="3321"/>
      <c r="H17" s="1434" t="s">
        <v>596</v>
      </c>
      <c r="K17" s="1914" t="s">
        <v>6647</v>
      </c>
      <c r="L17" s="1855">
        <v>106791</v>
      </c>
      <c r="M17" s="2004">
        <v>103455</v>
      </c>
      <c r="N17" s="2004">
        <v>983</v>
      </c>
      <c r="O17" s="2005">
        <v>435</v>
      </c>
      <c r="P17" s="2010">
        <v>1658</v>
      </c>
      <c r="Q17" s="2010">
        <v>93</v>
      </c>
      <c r="R17" s="2010">
        <v>123</v>
      </c>
      <c r="S17" s="2010" t="s">
        <v>5184</v>
      </c>
      <c r="T17" s="2010" t="s">
        <v>5184</v>
      </c>
      <c r="U17" s="2010" t="s">
        <v>5184</v>
      </c>
      <c r="V17" s="2010">
        <v>44</v>
      </c>
      <c r="W17" s="1340"/>
      <c r="X17" s="1340"/>
      <c r="Y17" s="1340"/>
    </row>
    <row r="18" spans="1:25" s="80" customFormat="1" ht="17.100000000000001" customHeight="1">
      <c r="A18" s="3321" t="s">
        <v>572</v>
      </c>
      <c r="B18" s="3321"/>
      <c r="C18" s="3321"/>
      <c r="D18" s="449">
        <f>L17</f>
        <v>106791</v>
      </c>
      <c r="E18" s="216"/>
      <c r="F18" s="3321" t="s">
        <v>572</v>
      </c>
      <c r="G18" s="3321"/>
      <c r="H18" s="449">
        <f>L23</f>
        <v>3643</v>
      </c>
      <c r="K18" s="1340"/>
      <c r="L18" s="1340"/>
      <c r="M18" s="1340"/>
      <c r="N18" s="1340"/>
      <c r="O18" s="1340"/>
      <c r="P18" s="1340"/>
      <c r="Q18" s="1340"/>
      <c r="R18" s="1340"/>
      <c r="S18" s="1340"/>
      <c r="T18" s="1340"/>
      <c r="U18" s="1340"/>
      <c r="V18" s="1340"/>
      <c r="W18" s="1340"/>
      <c r="X18" s="1340"/>
      <c r="Y18" s="1340"/>
    </row>
    <row r="19" spans="1:25" s="80" customFormat="1" ht="17.100000000000001" customHeight="1">
      <c r="A19" s="3320" t="s">
        <v>978</v>
      </c>
      <c r="B19" s="3320"/>
      <c r="C19" s="3320"/>
      <c r="D19" s="281">
        <f>M17</f>
        <v>103455</v>
      </c>
      <c r="F19" s="3320" t="s">
        <v>977</v>
      </c>
      <c r="G19" s="3320"/>
      <c r="H19" s="281" t="str">
        <f>M23</f>
        <v>-</v>
      </c>
      <c r="K19" s="1336" t="s">
        <v>6661</v>
      </c>
      <c r="L19" s="1752"/>
      <c r="M19" s="1337" t="s">
        <v>6118</v>
      </c>
      <c r="N19" s="1856" t="str">
        <f>設定!$B$9</f>
        <v>（令和4年度末現在）</v>
      </c>
      <c r="O19" s="1752"/>
      <c r="P19" s="1340"/>
      <c r="Q19" s="1340"/>
      <c r="R19" s="1340"/>
      <c r="S19" s="1340"/>
      <c r="T19" s="1340"/>
      <c r="U19" s="1340"/>
      <c r="V19" s="1340"/>
      <c r="W19" s="1340"/>
      <c r="X19" s="1340"/>
      <c r="Y19" s="1340"/>
    </row>
    <row r="20" spans="1:25" s="80" customFormat="1" ht="17.100000000000001" customHeight="1">
      <c r="A20" s="3320" t="s">
        <v>977</v>
      </c>
      <c r="B20" s="3320"/>
      <c r="C20" s="3320"/>
      <c r="D20" s="281">
        <f>N17</f>
        <v>983</v>
      </c>
      <c r="F20" s="3320" t="s">
        <v>975</v>
      </c>
      <c r="G20" s="3320"/>
      <c r="H20" s="449">
        <f>Q23</f>
        <v>3643</v>
      </c>
      <c r="K20" s="1705"/>
      <c r="L20" s="1340"/>
      <c r="M20" s="1337" t="s">
        <v>6119</v>
      </c>
      <c r="N20" s="1789" t="s">
        <v>6650</v>
      </c>
      <c r="O20" s="2160" t="str">
        <f>HYPERLINK("#'["&amp;設定!$A$22&amp;"]"&amp;N20&amp;"'!A1","統計表リンク")</f>
        <v>統計表リンク</v>
      </c>
      <c r="P20" s="1340"/>
      <c r="Q20" s="1340"/>
      <c r="R20" s="1340"/>
      <c r="S20" s="1340"/>
      <c r="T20" s="1340"/>
      <c r="U20" s="1340"/>
      <c r="V20" s="1340"/>
      <c r="W20" s="1340"/>
      <c r="X20" s="1340"/>
      <c r="Y20" s="1340"/>
    </row>
    <row r="21" spans="1:25" s="80" customFormat="1" ht="17.100000000000001" customHeight="1">
      <c r="A21" s="3320" t="s">
        <v>976</v>
      </c>
      <c r="B21" s="3320"/>
      <c r="C21" s="3320"/>
      <c r="D21" s="281">
        <f>O17</f>
        <v>435</v>
      </c>
      <c r="H21" s="85" t="s">
        <v>8272</v>
      </c>
      <c r="K21" s="2011"/>
      <c r="L21" s="2950" t="s">
        <v>979</v>
      </c>
      <c r="M21" s="2950" t="s">
        <v>6652</v>
      </c>
      <c r="N21" s="2950"/>
      <c r="O21" s="2950"/>
      <c r="P21" s="2950"/>
      <c r="Q21" s="2950" t="s">
        <v>6654</v>
      </c>
      <c r="R21" s="2950"/>
      <c r="S21" s="2950"/>
      <c r="T21" s="2950"/>
      <c r="U21" s="1340"/>
      <c r="V21" s="1340"/>
      <c r="W21" s="1340"/>
      <c r="X21" s="1340"/>
      <c r="Y21" s="1340"/>
    </row>
    <row r="22" spans="1:25" s="80" customFormat="1" ht="17.100000000000001" customHeight="1">
      <c r="A22" s="3320" t="s">
        <v>975</v>
      </c>
      <c r="B22" s="3320"/>
      <c r="C22" s="3320"/>
      <c r="D22" s="281">
        <f>P17</f>
        <v>1658</v>
      </c>
      <c r="K22" s="2012"/>
      <c r="L22" s="2950"/>
      <c r="M22" s="1913" t="s">
        <v>979</v>
      </c>
      <c r="N22" s="1913" t="s">
        <v>6663</v>
      </c>
      <c r="O22" s="1913" t="s">
        <v>6664</v>
      </c>
      <c r="P22" s="1913" t="s">
        <v>6665</v>
      </c>
      <c r="Q22" s="1913" t="s">
        <v>979</v>
      </c>
      <c r="R22" s="1913" t="s">
        <v>6663</v>
      </c>
      <c r="S22" s="1913" t="s">
        <v>6664</v>
      </c>
      <c r="T22" s="1913" t="s">
        <v>6665</v>
      </c>
      <c r="U22" s="1340"/>
      <c r="V22" s="1340"/>
      <c r="W22" s="1340"/>
      <c r="X22" s="1340"/>
      <c r="Y22" s="1340"/>
    </row>
    <row r="23" spans="1:25" s="80" customFormat="1" ht="17.100000000000001" customHeight="1">
      <c r="A23" s="3320" t="s">
        <v>974</v>
      </c>
      <c r="B23" s="3320"/>
      <c r="C23" s="3320"/>
      <c r="D23" s="281">
        <f>Q17</f>
        <v>93</v>
      </c>
      <c r="K23" s="1914" t="s">
        <v>6647</v>
      </c>
      <c r="L23" s="1855">
        <v>3643</v>
      </c>
      <c r="M23" s="2004" t="s">
        <v>5184</v>
      </c>
      <c r="N23" s="2004" t="s">
        <v>5184</v>
      </c>
      <c r="O23" s="2005" t="s">
        <v>5184</v>
      </c>
      <c r="P23" s="2010" t="s">
        <v>5184</v>
      </c>
      <c r="Q23" s="1819">
        <v>3643</v>
      </c>
      <c r="R23" s="1819">
        <v>3431</v>
      </c>
      <c r="S23" s="1819">
        <v>16</v>
      </c>
      <c r="T23" s="1819">
        <v>196</v>
      </c>
      <c r="U23" s="1340"/>
      <c r="V23" s="1340"/>
      <c r="W23" s="1340"/>
      <c r="X23" s="1340"/>
      <c r="Y23" s="1340"/>
    </row>
    <row r="24" spans="1:25" s="80" customFormat="1" ht="17.100000000000001" customHeight="1">
      <c r="A24" s="3320" t="s">
        <v>973</v>
      </c>
      <c r="B24" s="3320"/>
      <c r="C24" s="3320"/>
      <c r="D24" s="281">
        <f>R17</f>
        <v>123</v>
      </c>
      <c r="K24" s="1340"/>
      <c r="L24" s="1340"/>
      <c r="M24" s="1340"/>
      <c r="N24" s="1340"/>
      <c r="O24" s="1340"/>
      <c r="P24" s="1340"/>
      <c r="Q24" s="1340"/>
      <c r="R24" s="1340"/>
      <c r="S24" s="1340"/>
      <c r="T24" s="1340"/>
      <c r="U24" s="1340"/>
      <c r="V24" s="1340"/>
      <c r="W24" s="1340"/>
      <c r="X24" s="1340"/>
      <c r="Y24" s="1340"/>
    </row>
    <row r="25" spans="1:25" s="80" customFormat="1" ht="17.100000000000001" customHeight="1">
      <c r="A25" s="3320" t="s">
        <v>972</v>
      </c>
      <c r="B25" s="3320"/>
      <c r="C25" s="3320"/>
      <c r="D25" s="281" t="str">
        <f>S17</f>
        <v>-</v>
      </c>
      <c r="K25" s="1340"/>
      <c r="L25" s="1340"/>
      <c r="M25" s="1340"/>
      <c r="N25" s="1340"/>
      <c r="O25" s="1340"/>
      <c r="P25" s="1340"/>
      <c r="Q25" s="1340"/>
      <c r="R25" s="1340"/>
      <c r="S25" s="1340"/>
      <c r="T25" s="1340"/>
      <c r="U25" s="1340"/>
      <c r="V25" s="1340"/>
      <c r="W25" s="1340"/>
      <c r="X25" s="1340"/>
      <c r="Y25" s="1340"/>
    </row>
    <row r="26" spans="1:25" s="80" customFormat="1" ht="17.100000000000001" customHeight="1">
      <c r="A26" s="3320" t="s">
        <v>971</v>
      </c>
      <c r="B26" s="3320"/>
      <c r="C26" s="3320"/>
      <c r="D26" s="281" t="str">
        <f>T17</f>
        <v>-</v>
      </c>
      <c r="J26" s="257"/>
      <c r="K26" s="1340"/>
      <c r="L26" s="1340"/>
      <c r="M26" s="1340"/>
      <c r="N26" s="1340"/>
      <c r="O26" s="1340"/>
      <c r="P26" s="1340"/>
      <c r="Q26" s="1340"/>
      <c r="R26" s="1340"/>
      <c r="S26" s="1340"/>
      <c r="T26" s="1340"/>
      <c r="U26" s="1340"/>
      <c r="V26" s="1340"/>
      <c r="W26" s="1340"/>
      <c r="X26" s="1340"/>
      <c r="Y26" s="1340"/>
    </row>
    <row r="27" spans="1:25" s="80" customFormat="1" ht="17.100000000000001" customHeight="1">
      <c r="A27" s="3320" t="s">
        <v>970</v>
      </c>
      <c r="B27" s="3320"/>
      <c r="C27" s="3320"/>
      <c r="D27" s="281" t="str">
        <f>U17</f>
        <v>-</v>
      </c>
      <c r="J27" s="90"/>
      <c r="K27" s="1748"/>
      <c r="L27" s="1748"/>
      <c r="M27" s="1748"/>
      <c r="N27" s="1748"/>
      <c r="O27" s="1748"/>
      <c r="P27" s="1748"/>
      <c r="Q27" s="1340"/>
      <c r="R27" s="1340"/>
      <c r="S27" s="1340"/>
      <c r="T27" s="1340"/>
      <c r="U27" s="1340"/>
      <c r="V27" s="1340"/>
      <c r="W27" s="1340"/>
      <c r="X27" s="1340"/>
      <c r="Y27" s="1340"/>
    </row>
    <row r="28" spans="1:25" s="80" customFormat="1" ht="17.100000000000001" customHeight="1">
      <c r="A28" s="3320" t="s">
        <v>969</v>
      </c>
      <c r="B28" s="3320"/>
      <c r="C28" s="3320"/>
      <c r="D28" s="281">
        <f>V17</f>
        <v>44</v>
      </c>
      <c r="F28" s="216"/>
      <c r="H28" s="225"/>
      <c r="J28" s="90"/>
      <c r="K28" s="1748"/>
      <c r="L28" s="1748"/>
      <c r="M28" s="1748"/>
      <c r="N28" s="1748"/>
      <c r="O28" s="1748"/>
      <c r="P28" s="1748"/>
      <c r="Q28" s="1340"/>
      <c r="R28" s="1340"/>
      <c r="S28" s="1340"/>
      <c r="T28" s="1340"/>
      <c r="U28" s="1340"/>
      <c r="V28" s="1340"/>
      <c r="W28" s="1340"/>
      <c r="X28" s="1340"/>
      <c r="Y28" s="1340"/>
    </row>
    <row r="29" spans="1:25" s="80" customFormat="1" ht="17.100000000000001" customHeight="1">
      <c r="B29" s="450"/>
      <c r="C29" s="450"/>
      <c r="D29" s="307" t="s">
        <v>8272</v>
      </c>
      <c r="E29" s="216"/>
      <c r="F29" s="216"/>
      <c r="J29" s="90"/>
      <c r="K29" s="1748"/>
      <c r="L29" s="1748"/>
      <c r="M29" s="1748"/>
      <c r="N29" s="1748"/>
      <c r="O29" s="1748"/>
      <c r="P29" s="1748"/>
      <c r="Q29" s="1340"/>
      <c r="R29" s="1340"/>
      <c r="S29" s="1340"/>
      <c r="T29" s="1340"/>
      <c r="U29" s="1340"/>
      <c r="V29" s="1340"/>
      <c r="W29" s="1340"/>
      <c r="X29" s="1340"/>
      <c r="Y29" s="1340"/>
    </row>
    <row r="30" spans="1:25" s="1747" customFormat="1" ht="17.100000000000001" customHeight="1">
      <c r="B30" s="450"/>
      <c r="C30" s="450"/>
      <c r="D30" s="307"/>
      <c r="E30" s="216"/>
      <c r="F30" s="216"/>
      <c r="J30" s="90"/>
      <c r="K30" s="1748"/>
      <c r="L30" s="1748"/>
      <c r="M30" s="1748"/>
      <c r="N30" s="1748"/>
      <c r="O30" s="1748"/>
      <c r="P30" s="1748"/>
      <c r="Q30" s="1340"/>
      <c r="R30" s="1340"/>
      <c r="S30" s="1340"/>
      <c r="T30" s="1340"/>
      <c r="U30" s="1340"/>
      <c r="V30" s="1340"/>
      <c r="W30" s="1340"/>
      <c r="X30" s="1340"/>
      <c r="Y30" s="1340"/>
    </row>
    <row r="31" spans="1:25" s="257" customFormat="1" ht="16.5" customHeight="1">
      <c r="A31" s="27" t="s">
        <v>4411</v>
      </c>
      <c r="B31" s="25"/>
      <c r="C31" s="25"/>
      <c r="D31" s="25"/>
      <c r="E31" s="25"/>
      <c r="F31" s="25"/>
      <c r="G31" s="25"/>
      <c r="H31" s="25"/>
      <c r="I31" s="25"/>
      <c r="J31" s="90"/>
      <c r="K31" s="1336" t="s">
        <v>6675</v>
      </c>
      <c r="L31" s="1752"/>
      <c r="M31" s="1337" t="s">
        <v>6118</v>
      </c>
      <c r="N31" s="1856" t="str">
        <f>設定!$B$9</f>
        <v>（令和4年度末現在）</v>
      </c>
      <c r="O31" s="1748"/>
      <c r="P31" s="1748"/>
      <c r="Q31" s="1340"/>
      <c r="R31" s="1340"/>
      <c r="S31" s="1340"/>
      <c r="T31" s="1340"/>
      <c r="U31" s="1340"/>
      <c r="V31" s="1340"/>
      <c r="W31" s="1340"/>
      <c r="X31" s="1748"/>
      <c r="Y31" s="1748"/>
    </row>
    <row r="32" spans="1:25" ht="16.5" customHeight="1">
      <c r="A32" s="2522" t="s">
        <v>4412</v>
      </c>
      <c r="B32" s="9"/>
      <c r="C32" s="9"/>
      <c r="D32" s="22"/>
      <c r="E32" s="9"/>
      <c r="F32" s="3086" t="s">
        <v>4413</v>
      </c>
      <c r="G32" s="3086"/>
      <c r="H32" s="3086"/>
      <c r="I32" s="3086"/>
      <c r="K32" s="1705"/>
      <c r="L32" s="1340"/>
      <c r="M32" s="1337" t="s">
        <v>6119</v>
      </c>
      <c r="N32" s="1789" t="s">
        <v>7158</v>
      </c>
      <c r="O32" s="2160" t="str">
        <f>HYPERLINK("#'["&amp;設定!$A$22&amp;"]"&amp;N32&amp;"'!A1","統計表リンク")</f>
        <v>統計表リンク</v>
      </c>
    </row>
    <row r="33" spans="1:25" ht="16.5" customHeight="1">
      <c r="A33" s="9" t="s">
        <v>665</v>
      </c>
      <c r="B33" s="9"/>
      <c r="C33" s="9"/>
      <c r="D33" s="4" t="str">
        <f>N31</f>
        <v>（令和4年度末現在）</v>
      </c>
      <c r="E33" s="9"/>
      <c r="F33" s="1354"/>
      <c r="G33" s="1385"/>
      <c r="H33" s="1385"/>
      <c r="I33" s="4" t="str">
        <f>N37</f>
        <v>（令和4年度）</v>
      </c>
      <c r="K33" s="2011"/>
      <c r="L33" s="2950" t="s">
        <v>6193</v>
      </c>
      <c r="M33" s="2950" t="s">
        <v>6666</v>
      </c>
      <c r="N33" s="2950"/>
      <c r="O33" s="2950"/>
      <c r="P33" s="1913" t="s">
        <v>6667</v>
      </c>
      <c r="Q33" s="3323" t="s">
        <v>6668</v>
      </c>
      <c r="R33" s="3323"/>
      <c r="S33" s="3323" t="s">
        <v>6669</v>
      </c>
      <c r="T33" s="3323"/>
      <c r="U33" s="3323" t="s">
        <v>6670</v>
      </c>
      <c r="V33" s="3323"/>
    </row>
    <row r="34" spans="1:25" ht="16.5" customHeight="1">
      <c r="A34" s="3308" t="s">
        <v>664</v>
      </c>
      <c r="B34" s="3308"/>
      <c r="C34" s="3308"/>
      <c r="D34" s="278">
        <f>L35</f>
        <v>63739</v>
      </c>
      <c r="E34" s="9"/>
      <c r="F34" s="3309" t="s">
        <v>664</v>
      </c>
      <c r="G34" s="3310"/>
      <c r="H34" s="276" t="s">
        <v>663</v>
      </c>
      <c r="I34" s="278">
        <f>U35</f>
        <v>65722</v>
      </c>
      <c r="K34" s="2012"/>
      <c r="L34" s="2950"/>
      <c r="M34" s="1913" t="s">
        <v>979</v>
      </c>
      <c r="N34" s="1913" t="s">
        <v>6671</v>
      </c>
      <c r="O34" s="1913" t="s">
        <v>6672</v>
      </c>
      <c r="P34" s="1913" t="s">
        <v>6671</v>
      </c>
      <c r="Q34" s="1808" t="s">
        <v>6193</v>
      </c>
      <c r="R34" s="1808" t="s">
        <v>6666</v>
      </c>
      <c r="S34" s="1808" t="s">
        <v>6193</v>
      </c>
      <c r="T34" s="1808" t="s">
        <v>6666</v>
      </c>
      <c r="U34" s="1808" t="s">
        <v>6673</v>
      </c>
      <c r="V34" s="1808" t="s">
        <v>6674</v>
      </c>
    </row>
    <row r="35" spans="1:25" ht="16.5" customHeight="1">
      <c r="A35" s="3308" t="s">
        <v>662</v>
      </c>
      <c r="B35" s="3308"/>
      <c r="C35" s="3308"/>
      <c r="D35" s="278">
        <f>M35</f>
        <v>89011</v>
      </c>
      <c r="E35" s="9"/>
      <c r="F35" s="3309" t="s">
        <v>662</v>
      </c>
      <c r="G35" s="3310"/>
      <c r="H35" s="276" t="s">
        <v>661</v>
      </c>
      <c r="I35" s="278">
        <f>V35</f>
        <v>92566</v>
      </c>
      <c r="K35" s="1914" t="s">
        <v>6647</v>
      </c>
      <c r="L35" s="2015">
        <v>63739</v>
      </c>
      <c r="M35" s="2016">
        <v>89011</v>
      </c>
      <c r="N35" s="2016">
        <v>50791</v>
      </c>
      <c r="O35" s="2014">
        <v>38220</v>
      </c>
      <c r="P35" s="2015">
        <v>12838</v>
      </c>
      <c r="Q35" s="2014">
        <v>-2191</v>
      </c>
      <c r="R35" s="2014">
        <v>-4749</v>
      </c>
      <c r="S35" s="2521">
        <v>25.93</v>
      </c>
      <c r="T35" s="2521">
        <v>19.13</v>
      </c>
      <c r="U35" s="2014">
        <v>65722</v>
      </c>
      <c r="V35" s="2014">
        <v>92566</v>
      </c>
    </row>
    <row r="36" spans="1:25" ht="16.5" customHeight="1">
      <c r="A36" s="3317" t="s">
        <v>660</v>
      </c>
      <c r="B36" s="3317"/>
      <c r="C36" s="3317"/>
      <c r="D36" s="277" t="s">
        <v>5184</v>
      </c>
      <c r="E36" s="9"/>
      <c r="F36" s="3309" t="s">
        <v>659</v>
      </c>
      <c r="G36" s="3310"/>
      <c r="H36" s="276" t="s">
        <v>658</v>
      </c>
      <c r="I36" s="275">
        <f>L43</f>
        <v>128503</v>
      </c>
    </row>
    <row r="37" spans="1:25" ht="16.5" customHeight="1">
      <c r="A37" s="9"/>
      <c r="B37" s="9"/>
      <c r="C37" s="9"/>
      <c r="D37" s="258" t="s">
        <v>8272</v>
      </c>
      <c r="E37" s="9"/>
      <c r="F37" s="3318" t="s">
        <v>657</v>
      </c>
      <c r="G37" s="3319"/>
      <c r="H37" s="274" t="s">
        <v>656</v>
      </c>
      <c r="I37" s="273">
        <f>ROUND(I36/I35,3)</f>
        <v>1.3879999999999999</v>
      </c>
      <c r="K37" s="1336" t="s">
        <v>6676</v>
      </c>
      <c r="L37" s="1752"/>
      <c r="M37" s="1337" t="s">
        <v>6118</v>
      </c>
      <c r="N37" s="1856" t="str">
        <f>設定!$B$11</f>
        <v>（令和4年度）</v>
      </c>
      <c r="Q37" s="1340"/>
      <c r="R37" s="1340"/>
    </row>
    <row r="38" spans="1:25" ht="16.5" customHeight="1">
      <c r="A38" s="259"/>
      <c r="B38" s="259"/>
      <c r="C38" s="259"/>
      <c r="D38" s="272"/>
      <c r="E38" s="9"/>
      <c r="F38" s="29"/>
      <c r="G38" s="29"/>
      <c r="H38" s="29"/>
      <c r="I38" s="258" t="s">
        <v>8272</v>
      </c>
      <c r="K38" s="1705"/>
      <c r="L38" s="1340"/>
      <c r="M38" s="1337" t="s">
        <v>6119</v>
      </c>
      <c r="N38" s="1789" t="s">
        <v>8204</v>
      </c>
      <c r="O38" s="2160" t="str">
        <f>HYPERLINK("#'["&amp;設定!$A$22&amp;"]"&amp;N38&amp;"'!A1","統計表リンク")</f>
        <v>統計表リンク</v>
      </c>
      <c r="W38" s="90"/>
      <c r="X38" s="90"/>
      <c r="Y38" s="90"/>
    </row>
    <row r="39" spans="1:25" ht="16.5" customHeight="1">
      <c r="A39" s="259"/>
      <c r="B39" s="259"/>
      <c r="C39" s="259"/>
      <c r="D39" s="272"/>
      <c r="E39" s="9"/>
      <c r="F39" s="29"/>
      <c r="G39" s="29"/>
      <c r="H39" s="29"/>
      <c r="I39" s="271"/>
      <c r="K39" s="1915"/>
      <c r="L39" s="3073" t="s">
        <v>1678</v>
      </c>
      <c r="M39" s="3073" t="s">
        <v>6677</v>
      </c>
      <c r="N39" s="3073" t="s">
        <v>1956</v>
      </c>
      <c r="O39" s="3073"/>
      <c r="P39" s="3073"/>
      <c r="Q39" s="3073" t="s">
        <v>6682</v>
      </c>
      <c r="W39" s="90"/>
      <c r="X39" s="90"/>
      <c r="Y39" s="90"/>
    </row>
    <row r="40" spans="1:25" ht="16.5" customHeight="1">
      <c r="A40" s="2522" t="s">
        <v>4414</v>
      </c>
      <c r="B40" s="1385"/>
      <c r="D40" s="1385"/>
      <c r="E40" s="9"/>
      <c r="F40" s="2522" t="s">
        <v>4415</v>
      </c>
      <c r="G40" s="9"/>
      <c r="H40" s="9"/>
      <c r="I40" s="22"/>
      <c r="J40" s="260"/>
      <c r="K40" s="1915"/>
      <c r="L40" s="3073"/>
      <c r="M40" s="3073"/>
      <c r="N40" s="1915" t="s">
        <v>6678</v>
      </c>
      <c r="O40" s="1915" t="s">
        <v>6679</v>
      </c>
      <c r="P40" s="1915" t="s">
        <v>6680</v>
      </c>
      <c r="Q40" s="3073"/>
      <c r="W40" s="90"/>
      <c r="X40" s="90"/>
      <c r="Y40" s="90"/>
    </row>
    <row r="41" spans="1:25" ht="16.5" customHeight="1">
      <c r="A41" s="9" t="s">
        <v>655</v>
      </c>
      <c r="B41" s="9"/>
      <c r="C41" s="270"/>
      <c r="D41" s="22" t="str">
        <f>N37</f>
        <v>（令和4年度）</v>
      </c>
      <c r="E41" s="9"/>
      <c r="F41" s="9" t="s">
        <v>655</v>
      </c>
      <c r="G41" s="9"/>
      <c r="H41" s="9"/>
      <c r="I41" s="22" t="str">
        <f>N37</f>
        <v>（令和4年度）</v>
      </c>
      <c r="J41" s="260"/>
      <c r="K41" s="1915" t="s">
        <v>6681</v>
      </c>
      <c r="L41" s="2000">
        <v>1542033</v>
      </c>
      <c r="M41" s="2017">
        <v>34624958783</v>
      </c>
      <c r="N41" s="2017">
        <v>25363146713</v>
      </c>
      <c r="O41" s="2000">
        <v>8067026622</v>
      </c>
      <c r="P41" s="2000">
        <v>1194785448</v>
      </c>
      <c r="Q41" s="1998">
        <v>22454</v>
      </c>
      <c r="W41" s="90"/>
      <c r="X41" s="90"/>
      <c r="Y41" s="90"/>
    </row>
    <row r="42" spans="1:25" ht="16.5" customHeight="1">
      <c r="A42" s="3309" t="s">
        <v>654</v>
      </c>
      <c r="B42" s="3310"/>
      <c r="C42" s="1386" t="s">
        <v>653</v>
      </c>
      <c r="D42" s="173">
        <f>M41</f>
        <v>34624958783</v>
      </c>
      <c r="E42" s="9"/>
      <c r="F42" s="3318" t="s">
        <v>652</v>
      </c>
      <c r="G42" s="3319"/>
      <c r="H42" s="269" t="s">
        <v>651</v>
      </c>
      <c r="I42" s="268">
        <f>ROUND(D42/I35,0)</f>
        <v>374057</v>
      </c>
      <c r="L42" s="2013" t="s">
        <v>6683</v>
      </c>
      <c r="W42" s="90"/>
      <c r="X42" s="90"/>
      <c r="Y42" s="90"/>
    </row>
    <row r="43" spans="1:25" ht="16.5" customHeight="1">
      <c r="A43" s="3311" t="s">
        <v>426</v>
      </c>
      <c r="B43" s="3309" t="s">
        <v>650</v>
      </c>
      <c r="C43" s="3314"/>
      <c r="D43" s="266">
        <f>N41</f>
        <v>25363146713</v>
      </c>
      <c r="E43" s="9"/>
      <c r="F43" s="3315" t="s">
        <v>649</v>
      </c>
      <c r="G43" s="3316"/>
      <c r="H43" s="1347" t="s">
        <v>648</v>
      </c>
      <c r="I43" s="268">
        <f>ROUND(D44/I35,0)</f>
        <v>87149</v>
      </c>
      <c r="L43" s="2018">
        <f>ROUND(L41/12,0)</f>
        <v>128503</v>
      </c>
      <c r="W43" s="90"/>
      <c r="X43" s="90"/>
      <c r="Y43" s="90"/>
    </row>
    <row r="44" spans="1:25" ht="16.5" customHeight="1">
      <c r="A44" s="3312"/>
      <c r="B44" s="1353" t="s">
        <v>647</v>
      </c>
      <c r="C44" s="267" t="s">
        <v>646</v>
      </c>
      <c r="D44" s="266">
        <f>O41</f>
        <v>8067026622</v>
      </c>
      <c r="E44" s="263"/>
      <c r="F44" s="265"/>
      <c r="G44" s="265"/>
      <c r="H44" s="264"/>
      <c r="I44" s="279" t="s">
        <v>8272</v>
      </c>
      <c r="J44" s="257"/>
    </row>
    <row r="45" spans="1:25" ht="16.5" customHeight="1">
      <c r="A45" s="3313"/>
      <c r="B45" s="3309" t="s">
        <v>645</v>
      </c>
      <c r="C45" s="3314"/>
      <c r="D45" s="178">
        <f>P41</f>
        <v>1194785448</v>
      </c>
      <c r="E45" s="263"/>
      <c r="F45" s="259"/>
      <c r="G45" s="259"/>
      <c r="H45" s="262"/>
      <c r="I45" s="261"/>
    </row>
    <row r="46" spans="1:25" ht="16.5" customHeight="1">
      <c r="A46" s="259"/>
      <c r="B46" s="259"/>
      <c r="C46" s="259"/>
      <c r="D46" s="258" t="s">
        <v>8272</v>
      </c>
      <c r="E46" s="9"/>
      <c r="I46" s="258"/>
    </row>
    <row r="47" spans="1:25" ht="16.5" customHeight="1">
      <c r="A47" s="75"/>
      <c r="B47" s="75"/>
      <c r="C47" s="75"/>
      <c r="D47" s="75"/>
      <c r="E47" s="9"/>
      <c r="K47" s="1336" t="s">
        <v>6176</v>
      </c>
      <c r="L47" s="1752"/>
      <c r="M47" s="1337" t="s">
        <v>6118</v>
      </c>
      <c r="N47" s="1856" t="str">
        <f>設定!$B$9</f>
        <v>（令和4年度末現在）</v>
      </c>
      <c r="O47" s="1752"/>
    </row>
    <row r="48" spans="1:25" s="257" customFormat="1" ht="16.5" customHeight="1">
      <c r="A48" s="27" t="s">
        <v>4416</v>
      </c>
      <c r="B48" s="25"/>
      <c r="C48" s="25"/>
      <c r="D48" s="25"/>
      <c r="E48" s="25"/>
      <c r="F48" s="25"/>
      <c r="G48" s="25"/>
      <c r="H48" s="25"/>
      <c r="I48" s="25"/>
      <c r="J48" s="90"/>
      <c r="K48" s="1705"/>
      <c r="L48" s="1340"/>
      <c r="M48" s="1337" t="s">
        <v>6119</v>
      </c>
      <c r="N48" s="1789" t="s">
        <v>6684</v>
      </c>
      <c r="O48" s="2160" t="str">
        <f>HYPERLINK("#'["&amp;設定!$A$22&amp;"]"&amp;N48&amp;"'!A1","統計表リンク")</f>
        <v>統計表リンク</v>
      </c>
      <c r="P48" s="1340"/>
      <c r="Q48" s="1748"/>
      <c r="R48" s="1748"/>
      <c r="S48" s="1748"/>
      <c r="T48" s="1748"/>
      <c r="U48" s="1748"/>
      <c r="V48" s="1748"/>
      <c r="W48" s="1748"/>
      <c r="X48" s="1748"/>
      <c r="Y48" s="1748"/>
    </row>
    <row r="49" spans="1:25" ht="16.5" customHeight="1">
      <c r="A49" s="9" t="s">
        <v>120</v>
      </c>
      <c r="B49" s="9"/>
      <c r="C49" s="9"/>
      <c r="D49" s="22" t="str">
        <f>N47</f>
        <v>（令和4年度末現在）</v>
      </c>
      <c r="E49" s="9"/>
      <c r="F49" s="9"/>
      <c r="G49" s="9"/>
      <c r="H49" s="9"/>
      <c r="I49" s="9"/>
      <c r="K49" s="2011"/>
      <c r="L49" s="1913" t="s">
        <v>6685</v>
      </c>
      <c r="P49" s="1340"/>
    </row>
    <row r="50" spans="1:25" ht="16.5" customHeight="1">
      <c r="A50" s="3307" t="s">
        <v>667</v>
      </c>
      <c r="B50" s="3307"/>
      <c r="C50" s="3307"/>
      <c r="D50" s="275">
        <f>L50</f>
        <v>59906</v>
      </c>
      <c r="E50" s="218" t="s">
        <v>666</v>
      </c>
      <c r="F50" s="9"/>
      <c r="G50" s="9"/>
      <c r="H50" s="9"/>
      <c r="I50" s="9"/>
      <c r="K50" s="1914" t="s">
        <v>6647</v>
      </c>
      <c r="L50" s="2003">
        <v>59906</v>
      </c>
      <c r="U50" s="90"/>
      <c r="V50" s="90"/>
      <c r="W50" s="90"/>
      <c r="X50" s="90"/>
      <c r="Y50" s="90"/>
    </row>
    <row r="51" spans="1:25" ht="16.5" customHeight="1">
      <c r="U51" s="90"/>
      <c r="V51" s="90"/>
      <c r="W51" s="90"/>
      <c r="X51" s="90"/>
      <c r="Y51" s="90"/>
    </row>
    <row r="52" spans="1:25" ht="16.5" customHeight="1">
      <c r="Q52" s="90"/>
      <c r="R52" s="90"/>
      <c r="S52" s="90"/>
      <c r="T52" s="90"/>
      <c r="U52" s="90"/>
      <c r="V52" s="90"/>
      <c r="W52" s="90"/>
      <c r="X52" s="90"/>
      <c r="Y52" s="90"/>
    </row>
    <row r="53" spans="1:25" ht="16.5" customHeight="1">
      <c r="Q53" s="90"/>
      <c r="R53" s="90"/>
      <c r="S53" s="90"/>
      <c r="T53" s="90"/>
      <c r="U53" s="90"/>
      <c r="V53" s="90"/>
      <c r="W53" s="90"/>
      <c r="X53" s="90"/>
      <c r="Y53" s="90"/>
    </row>
    <row r="54" spans="1:25" ht="16.5" customHeight="1"/>
    <row r="55" spans="1:25" ht="16.5" customHeight="1"/>
    <row r="56" spans="1:25" ht="16.5" customHeight="1"/>
    <row r="57" spans="1:25" ht="16.5" customHeight="1"/>
    <row r="58" spans="1:25" ht="16.5" customHeight="1"/>
    <row r="59" spans="1:25" ht="16.5" customHeight="1"/>
    <row r="60" spans="1:25" ht="16.5" customHeight="1"/>
    <row r="61" spans="1:25" ht="16.5" customHeight="1"/>
    <row r="62" spans="1:25" ht="16.5" customHeight="1"/>
  </sheetData>
  <mergeCells count="50">
    <mergeCell ref="U33:V33"/>
    <mergeCell ref="L39:L40"/>
    <mergeCell ref="N39:P39"/>
    <mergeCell ref="M39:M40"/>
    <mergeCell ref="Q39:Q40"/>
    <mergeCell ref="L21:L22"/>
    <mergeCell ref="M21:P21"/>
    <mergeCell ref="Q21:T21"/>
    <mergeCell ref="L33:L34"/>
    <mergeCell ref="M33:O33"/>
    <mergeCell ref="Q33:R33"/>
    <mergeCell ref="S33:T33"/>
    <mergeCell ref="A21:C21"/>
    <mergeCell ref="A24:C24"/>
    <mergeCell ref="A25:C25"/>
    <mergeCell ref="A26:C26"/>
    <mergeCell ref="A27:C27"/>
    <mergeCell ref="A23:C23"/>
    <mergeCell ref="A28:C28"/>
    <mergeCell ref="F42:G42"/>
    <mergeCell ref="A7:C7"/>
    <mergeCell ref="A9:C9"/>
    <mergeCell ref="A10:C10"/>
    <mergeCell ref="A11:C11"/>
    <mergeCell ref="A8:C8"/>
    <mergeCell ref="A18:C18"/>
    <mergeCell ref="F17:G17"/>
    <mergeCell ref="F19:G19"/>
    <mergeCell ref="F20:G20"/>
    <mergeCell ref="F18:G18"/>
    <mergeCell ref="A17:C17"/>
    <mergeCell ref="A19:C19"/>
    <mergeCell ref="A20:C20"/>
    <mergeCell ref="A22:C22"/>
    <mergeCell ref="A1:D1"/>
    <mergeCell ref="A2:D2"/>
    <mergeCell ref="A50:C50"/>
    <mergeCell ref="F32:I32"/>
    <mergeCell ref="A34:C34"/>
    <mergeCell ref="F34:G34"/>
    <mergeCell ref="A43:A45"/>
    <mergeCell ref="B43:C43"/>
    <mergeCell ref="F43:G43"/>
    <mergeCell ref="B45:C45"/>
    <mergeCell ref="A35:C35"/>
    <mergeCell ref="F35:G35"/>
    <mergeCell ref="A36:C36"/>
    <mergeCell ref="F36:G36"/>
    <mergeCell ref="F37:G37"/>
    <mergeCell ref="A42:B42"/>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281"/>
  <sheetViews>
    <sheetView tabSelected="1" view="pageBreakPreview" zoomScaleNormal="100" zoomScaleSheetLayoutView="100" workbookViewId="0">
      <pane ySplit="1" topLeftCell="A2" activePane="bottomLeft" state="frozen"/>
      <selection activeCell="A2" sqref="A2:D2"/>
      <selection pane="bottomLeft"/>
    </sheetView>
  </sheetViews>
  <sheetFormatPr defaultRowHeight="13.5"/>
  <cols>
    <col min="1" max="1" width="4.625" style="1300" customWidth="1"/>
    <col min="2" max="2" width="67.625" style="1299" customWidth="1"/>
    <col min="3" max="4" width="9.25" style="1297" customWidth="1"/>
    <col min="5" max="16384" width="9" style="1300"/>
  </cols>
  <sheetData>
    <row r="1" spans="1:4" s="1298" customFormat="1" ht="24.95" customHeight="1">
      <c r="A1" s="1533" t="str">
        <f>HYPERLINK("#A2","上へ戻る")</f>
        <v>上へ戻る</v>
      </c>
      <c r="B1" s="1312" t="s">
        <v>4142</v>
      </c>
      <c r="C1" s="1313" t="s">
        <v>3997</v>
      </c>
      <c r="D1" s="1314" t="s">
        <v>4065</v>
      </c>
    </row>
    <row r="2" spans="1:4" s="1298" customFormat="1" ht="20.100000000000001" customHeight="1">
      <c r="A2" s="1323" t="s">
        <v>4140</v>
      </c>
      <c r="B2" s="1319"/>
      <c r="C2" s="1320"/>
      <c r="D2" s="1316"/>
    </row>
    <row r="3" spans="1:4" s="1298" customFormat="1" ht="20.100000000000001" customHeight="1">
      <c r="A3" s="1322"/>
      <c r="B3" s="1530" t="s">
        <v>4692</v>
      </c>
      <c r="C3" s="421" t="s">
        <v>4139</v>
      </c>
      <c r="D3" s="1532" t="str">
        <f t="shared" ref="D3:D12" si="0">HYPERLINK("#A"&amp;MATCH(B3,$A:$A,0)+1,"リンク")</f>
        <v>リンク</v>
      </c>
    </row>
    <row r="4" spans="1:4" s="1298" customFormat="1" ht="20.100000000000001" customHeight="1">
      <c r="A4" s="1322"/>
      <c r="B4" s="1531" t="s">
        <v>4693</v>
      </c>
      <c r="C4" s="421" t="s">
        <v>4139</v>
      </c>
      <c r="D4" s="1532" t="str">
        <f t="shared" si="0"/>
        <v>リンク</v>
      </c>
    </row>
    <row r="5" spans="1:4" s="1298" customFormat="1" ht="20.100000000000001" customHeight="1">
      <c r="A5" s="1322"/>
      <c r="B5" s="1531" t="s">
        <v>4694</v>
      </c>
      <c r="C5" s="421" t="s">
        <v>4139</v>
      </c>
      <c r="D5" s="1532" t="str">
        <f t="shared" si="0"/>
        <v>リンク</v>
      </c>
    </row>
    <row r="6" spans="1:4" s="1298" customFormat="1" ht="20.100000000000001" customHeight="1">
      <c r="A6" s="1322"/>
      <c r="B6" s="1531" t="s">
        <v>5928</v>
      </c>
      <c r="C6" s="421" t="s">
        <v>4139</v>
      </c>
      <c r="D6" s="1532" t="str">
        <f t="shared" si="0"/>
        <v>リンク</v>
      </c>
    </row>
    <row r="7" spans="1:4" s="1298" customFormat="1" ht="20.100000000000001" customHeight="1">
      <c r="A7" s="1322"/>
      <c r="B7" s="1531" t="s">
        <v>4695</v>
      </c>
      <c r="C7" s="421" t="s">
        <v>4139</v>
      </c>
      <c r="D7" s="1532" t="str">
        <f t="shared" si="0"/>
        <v>リンク</v>
      </c>
    </row>
    <row r="8" spans="1:4" s="1298" customFormat="1" ht="20.100000000000001" customHeight="1">
      <c r="A8" s="1322"/>
      <c r="B8" s="1531" t="s">
        <v>4696</v>
      </c>
      <c r="C8" s="421" t="s">
        <v>4139</v>
      </c>
      <c r="D8" s="1532" t="str">
        <f t="shared" si="0"/>
        <v>リンク</v>
      </c>
    </row>
    <row r="9" spans="1:4" s="1298" customFormat="1" ht="20.100000000000001" customHeight="1">
      <c r="A9" s="1322"/>
      <c r="B9" s="1531" t="s">
        <v>4697</v>
      </c>
      <c r="C9" s="421" t="s">
        <v>4139</v>
      </c>
      <c r="D9" s="1532" t="str">
        <f t="shared" si="0"/>
        <v>リンク</v>
      </c>
    </row>
    <row r="10" spans="1:4" s="1298" customFormat="1" ht="20.100000000000001" customHeight="1">
      <c r="A10" s="1322"/>
      <c r="B10" s="1531" t="s">
        <v>4698</v>
      </c>
      <c r="C10" s="421" t="s">
        <v>4139</v>
      </c>
      <c r="D10" s="1532" t="str">
        <f t="shared" si="0"/>
        <v>リンク</v>
      </c>
    </row>
    <row r="11" spans="1:4" s="1298" customFormat="1" ht="20.100000000000001" customHeight="1">
      <c r="A11" s="1322"/>
      <c r="B11" s="1531" t="s">
        <v>4699</v>
      </c>
      <c r="C11" s="421" t="s">
        <v>4139</v>
      </c>
      <c r="D11" s="1532" t="str">
        <f t="shared" si="0"/>
        <v>リンク</v>
      </c>
    </row>
    <row r="12" spans="1:4" s="1298" customFormat="1" ht="20.100000000000001" customHeight="1">
      <c r="A12" s="1322"/>
      <c r="B12" s="1531" t="s">
        <v>4700</v>
      </c>
      <c r="C12" s="421" t="s">
        <v>4139</v>
      </c>
      <c r="D12" s="1532" t="str">
        <f t="shared" si="0"/>
        <v>リンク</v>
      </c>
    </row>
    <row r="13" spans="1:4" s="1298" customFormat="1" ht="20.100000000000001" customHeight="1">
      <c r="A13" s="1319" t="s">
        <v>4692</v>
      </c>
      <c r="B13" s="1319"/>
      <c r="C13" s="1320"/>
      <c r="D13" s="1316"/>
    </row>
    <row r="14" spans="1:4" ht="20.100000000000001" customHeight="1">
      <c r="A14" s="1310"/>
      <c r="B14" s="1317" t="s">
        <v>4709</v>
      </c>
      <c r="C14" s="1315">
        <v>1</v>
      </c>
      <c r="D14" s="1309" t="str">
        <f t="shared" ref="D14:D22" si="1">IF(C14="","",HYPERLINK("#'"&amp;C14&amp;"'!A1","リンク"))</f>
        <v>リンク</v>
      </c>
    </row>
    <row r="15" spans="1:4" ht="20.100000000000001" customHeight="1">
      <c r="A15" s="1310"/>
      <c r="B15" s="1317" t="s">
        <v>8180</v>
      </c>
      <c r="C15" s="1315">
        <v>1</v>
      </c>
      <c r="D15" s="1309" t="str">
        <f t="shared" si="1"/>
        <v>リンク</v>
      </c>
    </row>
    <row r="16" spans="1:4" ht="20.100000000000001" customHeight="1">
      <c r="A16" s="1310"/>
      <c r="B16" s="1317" t="s">
        <v>8181</v>
      </c>
      <c r="C16" s="1315">
        <v>1</v>
      </c>
      <c r="D16" s="1309" t="str">
        <f t="shared" si="1"/>
        <v>リンク</v>
      </c>
    </row>
    <row r="17" spans="1:4" ht="20.100000000000001" customHeight="1">
      <c r="A17" s="1310"/>
      <c r="B17" s="1317" t="s">
        <v>8182</v>
      </c>
      <c r="C17" s="1315">
        <v>2</v>
      </c>
      <c r="D17" s="1309" t="str">
        <f t="shared" si="1"/>
        <v>リンク</v>
      </c>
    </row>
    <row r="18" spans="1:4" ht="20.100000000000001" customHeight="1">
      <c r="A18" s="1310"/>
      <c r="B18" s="1317" t="s">
        <v>3974</v>
      </c>
      <c r="C18" s="1315">
        <v>2</v>
      </c>
      <c r="D18" s="1309" t="str">
        <f t="shared" si="1"/>
        <v>リンク</v>
      </c>
    </row>
    <row r="19" spans="1:4" ht="20.100000000000001" customHeight="1">
      <c r="A19" s="1310"/>
      <c r="B19" s="1317" t="s">
        <v>8229</v>
      </c>
      <c r="C19" s="1315">
        <v>2</v>
      </c>
      <c r="D19" s="1309" t="str">
        <f t="shared" si="1"/>
        <v>リンク</v>
      </c>
    </row>
    <row r="20" spans="1:4" ht="20.100000000000001" customHeight="1">
      <c r="A20" s="1310"/>
      <c r="B20" s="1317" t="s">
        <v>8232</v>
      </c>
      <c r="C20" s="1315">
        <v>2</v>
      </c>
      <c r="D20" s="1309" t="str">
        <f t="shared" si="1"/>
        <v>リンク</v>
      </c>
    </row>
    <row r="21" spans="1:4" ht="20.100000000000001" customHeight="1">
      <c r="A21" s="1310"/>
      <c r="B21" s="1317" t="s">
        <v>8235</v>
      </c>
      <c r="C21" s="1315">
        <v>3</v>
      </c>
      <c r="D21" s="1309" t="str">
        <f t="shared" si="1"/>
        <v>リンク</v>
      </c>
    </row>
    <row r="22" spans="1:4" ht="20.100000000000001" customHeight="1">
      <c r="A22" s="1310"/>
      <c r="B22" s="1317" t="s">
        <v>8183</v>
      </c>
      <c r="C22" s="1315">
        <v>3</v>
      </c>
      <c r="D22" s="1309" t="str">
        <f t="shared" si="1"/>
        <v>リンク</v>
      </c>
    </row>
    <row r="23" spans="1:4" ht="20.100000000000001" customHeight="1">
      <c r="A23" s="1310"/>
      <c r="B23" s="1317" t="s">
        <v>8184</v>
      </c>
      <c r="C23" s="1315">
        <v>3</v>
      </c>
      <c r="D23" s="1309" t="str">
        <f t="shared" ref="D23:D75" si="2">IF(C23="","",HYPERLINK("#'"&amp;C23&amp;"'!A1","リンク"))</f>
        <v>リンク</v>
      </c>
    </row>
    <row r="24" spans="1:4" ht="20.100000000000001" customHeight="1">
      <c r="A24" s="1310"/>
      <c r="B24" s="1317" t="s">
        <v>8238</v>
      </c>
      <c r="C24" s="1315">
        <v>3</v>
      </c>
      <c r="D24" s="1309" t="str">
        <f t="shared" si="2"/>
        <v>リンク</v>
      </c>
    </row>
    <row r="25" spans="1:4" ht="20.100000000000001" customHeight="1">
      <c r="A25" s="1310"/>
      <c r="B25" s="1317" t="s">
        <v>4722</v>
      </c>
      <c r="C25" s="1315">
        <v>3</v>
      </c>
      <c r="D25" s="1309" t="str">
        <f t="shared" si="2"/>
        <v>リンク</v>
      </c>
    </row>
    <row r="26" spans="1:4" ht="20.100000000000001" customHeight="1">
      <c r="A26" s="1310"/>
      <c r="B26" s="1317" t="s">
        <v>8241</v>
      </c>
      <c r="C26" s="1315">
        <v>4</v>
      </c>
      <c r="D26" s="1309" t="str">
        <f t="shared" si="2"/>
        <v>リンク</v>
      </c>
    </row>
    <row r="27" spans="1:4" ht="20.100000000000001" customHeight="1">
      <c r="A27" s="1319" t="s">
        <v>4701</v>
      </c>
      <c r="B27" s="1319"/>
      <c r="C27" s="1320"/>
      <c r="D27" s="1554" t="str">
        <f t="shared" si="2"/>
        <v/>
      </c>
    </row>
    <row r="28" spans="1:4" ht="20.100000000000001" customHeight="1">
      <c r="A28" s="1310"/>
      <c r="B28" s="1317" t="s">
        <v>4710</v>
      </c>
      <c r="C28" s="1315">
        <v>5</v>
      </c>
      <c r="D28" s="1309" t="str">
        <f t="shared" si="2"/>
        <v>リンク</v>
      </c>
    </row>
    <row r="29" spans="1:4" ht="20.100000000000001" customHeight="1">
      <c r="A29" s="1310"/>
      <c r="B29" s="1317" t="s">
        <v>4713</v>
      </c>
      <c r="C29" s="1315">
        <v>5</v>
      </c>
      <c r="D29" s="1309" t="str">
        <f t="shared" si="2"/>
        <v>リンク</v>
      </c>
    </row>
    <row r="30" spans="1:4" ht="20.100000000000001" customHeight="1">
      <c r="A30" s="1310"/>
      <c r="B30" s="1317" t="s">
        <v>4795</v>
      </c>
      <c r="C30" s="1315">
        <v>5</v>
      </c>
      <c r="D30" s="1309" t="str">
        <f t="shared" si="2"/>
        <v>リンク</v>
      </c>
    </row>
    <row r="31" spans="1:4" ht="20.100000000000001" customHeight="1">
      <c r="A31" s="1310"/>
      <c r="B31" s="1317" t="s">
        <v>4799</v>
      </c>
      <c r="C31" s="1315">
        <v>5</v>
      </c>
      <c r="D31" s="1309" t="str">
        <f t="shared" si="2"/>
        <v>リンク</v>
      </c>
    </row>
    <row r="32" spans="1:4" ht="20.100000000000001" customHeight="1">
      <c r="A32" s="1310"/>
      <c r="B32" s="1317" t="s">
        <v>4800</v>
      </c>
      <c r="C32" s="1315">
        <v>5</v>
      </c>
      <c r="D32" s="1309" t="str">
        <f t="shared" si="2"/>
        <v>リンク</v>
      </c>
    </row>
    <row r="33" spans="1:4" ht="20.100000000000001" customHeight="1">
      <c r="A33" s="1310"/>
      <c r="B33" s="1317" t="s">
        <v>4801</v>
      </c>
      <c r="C33" s="1315">
        <v>6</v>
      </c>
      <c r="D33" s="1309" t="str">
        <f t="shared" si="2"/>
        <v>リンク</v>
      </c>
    </row>
    <row r="34" spans="1:4" ht="20.100000000000001" customHeight="1">
      <c r="A34" s="1310"/>
      <c r="B34" s="1317" t="s">
        <v>4802</v>
      </c>
      <c r="C34" s="1315">
        <v>7</v>
      </c>
      <c r="D34" s="1309" t="str">
        <f t="shared" si="2"/>
        <v>リンク</v>
      </c>
    </row>
    <row r="35" spans="1:4" ht="20.100000000000001" customHeight="1">
      <c r="A35" s="1310"/>
      <c r="B35" s="1317" t="s">
        <v>8245</v>
      </c>
      <c r="C35" s="1315">
        <v>7</v>
      </c>
      <c r="D35" s="1309" t="str">
        <f t="shared" si="2"/>
        <v>リンク</v>
      </c>
    </row>
    <row r="36" spans="1:4" ht="20.100000000000001" customHeight="1">
      <c r="A36" s="1310"/>
      <c r="B36" s="1317" t="s">
        <v>3975</v>
      </c>
      <c r="C36" s="1315">
        <v>7</v>
      </c>
      <c r="D36" s="1309" t="str">
        <f t="shared" si="2"/>
        <v>リンク</v>
      </c>
    </row>
    <row r="37" spans="1:4" ht="20.100000000000001" customHeight="1">
      <c r="A37" s="1310"/>
      <c r="B37" s="1317" t="s">
        <v>8250</v>
      </c>
      <c r="C37" s="1315">
        <v>7</v>
      </c>
      <c r="D37" s="1309" t="str">
        <f t="shared" si="2"/>
        <v>リンク</v>
      </c>
    </row>
    <row r="38" spans="1:4" ht="20.100000000000001" customHeight="1">
      <c r="A38" s="1310"/>
      <c r="B38" s="1317" t="s">
        <v>8249</v>
      </c>
      <c r="C38" s="1315">
        <v>8</v>
      </c>
      <c r="D38" s="1309" t="str">
        <f t="shared" si="2"/>
        <v>リンク</v>
      </c>
    </row>
    <row r="39" spans="1:4" ht="20.100000000000001" customHeight="1">
      <c r="A39" s="1310"/>
      <c r="B39" s="1317" t="s">
        <v>4803</v>
      </c>
      <c r="C39" s="1535" t="s">
        <v>8185</v>
      </c>
      <c r="D39" s="1309" t="str">
        <f t="shared" si="2"/>
        <v>リンク</v>
      </c>
    </row>
    <row r="40" spans="1:4" ht="20.100000000000001" customHeight="1">
      <c r="A40" s="1310"/>
      <c r="B40" s="1317" t="s">
        <v>8254</v>
      </c>
      <c r="C40" s="1534" t="s">
        <v>8186</v>
      </c>
      <c r="D40" s="1309" t="str">
        <f t="shared" si="2"/>
        <v>リンク</v>
      </c>
    </row>
    <row r="41" spans="1:4" ht="20.100000000000001" customHeight="1">
      <c r="A41" s="1319" t="s">
        <v>4702</v>
      </c>
      <c r="B41" s="1319"/>
      <c r="C41" s="1320"/>
      <c r="D41" s="1554" t="str">
        <f t="shared" si="2"/>
        <v/>
      </c>
    </row>
    <row r="42" spans="1:4" ht="20.100000000000001" customHeight="1">
      <c r="A42" s="1310"/>
      <c r="B42" s="1317" t="s">
        <v>8256</v>
      </c>
      <c r="C42" s="1315">
        <v>17</v>
      </c>
      <c r="D42" s="1309" t="str">
        <f t="shared" si="2"/>
        <v>リンク</v>
      </c>
    </row>
    <row r="43" spans="1:4" ht="20.100000000000001" customHeight="1">
      <c r="A43" s="1311"/>
      <c r="B43" s="1317" t="s">
        <v>4723</v>
      </c>
      <c r="C43" s="1315">
        <v>17</v>
      </c>
      <c r="D43" s="1309" t="str">
        <f t="shared" si="2"/>
        <v>リンク</v>
      </c>
    </row>
    <row r="44" spans="1:4" ht="20.100000000000001" customHeight="1">
      <c r="A44" s="1310"/>
      <c r="B44" s="1317" t="s">
        <v>3976</v>
      </c>
      <c r="C44" s="1315">
        <v>17</v>
      </c>
      <c r="D44" s="1309" t="str">
        <f t="shared" si="2"/>
        <v>リンク</v>
      </c>
    </row>
    <row r="45" spans="1:4" ht="20.100000000000001" customHeight="1">
      <c r="A45" s="1310"/>
      <c r="B45" s="1539" t="s">
        <v>4724</v>
      </c>
      <c r="C45" s="1315">
        <v>17</v>
      </c>
      <c r="D45" s="1309" t="str">
        <f t="shared" si="2"/>
        <v>リンク</v>
      </c>
    </row>
    <row r="46" spans="1:4" ht="20.100000000000001" customHeight="1">
      <c r="A46" s="1310"/>
      <c r="B46" s="1539" t="s">
        <v>4725</v>
      </c>
      <c r="C46" s="1315">
        <v>17</v>
      </c>
      <c r="D46" s="1309" t="str">
        <f t="shared" si="2"/>
        <v>リンク</v>
      </c>
    </row>
    <row r="47" spans="1:4" ht="20.100000000000001" customHeight="1">
      <c r="A47" s="1310"/>
      <c r="B47" s="1539" t="s">
        <v>4726</v>
      </c>
      <c r="C47" s="1315">
        <v>18</v>
      </c>
      <c r="D47" s="1309" t="str">
        <f t="shared" si="2"/>
        <v>リンク</v>
      </c>
    </row>
    <row r="48" spans="1:4" ht="20.100000000000001" customHeight="1">
      <c r="A48" s="1310"/>
      <c r="B48" s="1317" t="s">
        <v>4727</v>
      </c>
      <c r="C48" s="1315">
        <v>18</v>
      </c>
      <c r="D48" s="1309" t="str">
        <f t="shared" si="2"/>
        <v>リンク</v>
      </c>
    </row>
    <row r="49" spans="1:4" ht="20.100000000000001" customHeight="1">
      <c r="A49" s="1310"/>
      <c r="B49" s="1317" t="s">
        <v>4804</v>
      </c>
      <c r="C49" s="1315">
        <v>19</v>
      </c>
      <c r="D49" s="1309" t="str">
        <f t="shared" si="2"/>
        <v>リンク</v>
      </c>
    </row>
    <row r="50" spans="1:4" ht="20.100000000000001" customHeight="1">
      <c r="A50" s="1310"/>
      <c r="B50" s="1317" t="s">
        <v>4728</v>
      </c>
      <c r="C50" s="1315">
        <v>19</v>
      </c>
      <c r="D50" s="1309" t="str">
        <f t="shared" si="2"/>
        <v>リンク</v>
      </c>
    </row>
    <row r="51" spans="1:4" ht="20.100000000000001" customHeight="1">
      <c r="A51" s="1310"/>
      <c r="B51" s="1317" t="s">
        <v>4714</v>
      </c>
      <c r="C51" s="1315">
        <v>20</v>
      </c>
      <c r="D51" s="1309" t="str">
        <f t="shared" si="2"/>
        <v>リンク</v>
      </c>
    </row>
    <row r="52" spans="1:4" ht="20.100000000000001" customHeight="1">
      <c r="A52" s="1310"/>
      <c r="B52" s="1317" t="s">
        <v>4729</v>
      </c>
      <c r="C52" s="1315">
        <v>20</v>
      </c>
      <c r="D52" s="1309" t="str">
        <f t="shared" si="2"/>
        <v>リンク</v>
      </c>
    </row>
    <row r="53" spans="1:4" ht="20.100000000000001" customHeight="1">
      <c r="A53" s="1319" t="s">
        <v>5929</v>
      </c>
      <c r="B53" s="1319"/>
      <c r="C53" s="1320"/>
      <c r="D53" s="1554" t="str">
        <f t="shared" si="2"/>
        <v/>
      </c>
    </row>
    <row r="54" spans="1:4" ht="20.100000000000001" customHeight="1">
      <c r="A54" s="1310"/>
      <c r="B54" s="1227" t="s">
        <v>4806</v>
      </c>
      <c r="C54" s="1315">
        <v>21</v>
      </c>
      <c r="D54" s="1309" t="str">
        <f t="shared" ref="D54:D62" si="3">IF(C54="","",HYPERLINK("#'"&amp;C54&amp;"'!A1","リンク"))</f>
        <v>リンク</v>
      </c>
    </row>
    <row r="55" spans="1:4" ht="20.100000000000001" customHeight="1">
      <c r="A55" s="1310"/>
      <c r="B55" s="1227" t="s">
        <v>4807</v>
      </c>
      <c r="C55" s="1315">
        <v>21</v>
      </c>
      <c r="D55" s="1309" t="str">
        <f t="shared" si="3"/>
        <v>リンク</v>
      </c>
    </row>
    <row r="56" spans="1:4" ht="20.100000000000001" customHeight="1">
      <c r="A56" s="1310"/>
      <c r="B56" s="1227" t="s">
        <v>4808</v>
      </c>
      <c r="C56" s="1315">
        <v>21</v>
      </c>
      <c r="D56" s="1309" t="str">
        <f t="shared" si="3"/>
        <v>リンク</v>
      </c>
    </row>
    <row r="57" spans="1:4" ht="20.100000000000001" customHeight="1">
      <c r="A57" s="1310"/>
      <c r="B57" s="1227" t="s">
        <v>4809</v>
      </c>
      <c r="C57" s="1315">
        <v>21</v>
      </c>
      <c r="D57" s="1309" t="str">
        <f t="shared" si="3"/>
        <v>リンク</v>
      </c>
    </row>
    <row r="58" spans="1:4" ht="20.100000000000001" customHeight="1">
      <c r="A58" s="1310"/>
      <c r="B58" s="1227" t="s">
        <v>5837</v>
      </c>
      <c r="C58" s="1315">
        <v>21</v>
      </c>
      <c r="D58" s="1309" t="str">
        <f t="shared" si="3"/>
        <v>リンク</v>
      </c>
    </row>
    <row r="59" spans="1:4" ht="20.100000000000001" customHeight="1">
      <c r="A59" s="1310"/>
      <c r="B59" s="1227" t="s">
        <v>5838</v>
      </c>
      <c r="C59" s="1315">
        <v>21</v>
      </c>
      <c r="D59" s="1309" t="str">
        <f t="shared" si="3"/>
        <v>リンク</v>
      </c>
    </row>
    <row r="60" spans="1:4" ht="20.100000000000001" customHeight="1">
      <c r="A60" s="1310"/>
      <c r="B60" s="1227" t="s">
        <v>5839</v>
      </c>
      <c r="C60" s="1315">
        <v>21</v>
      </c>
      <c r="D60" s="1309" t="str">
        <f t="shared" si="3"/>
        <v>リンク</v>
      </c>
    </row>
    <row r="61" spans="1:4" ht="20.100000000000001" customHeight="1">
      <c r="A61" s="1310"/>
      <c r="B61" s="1227" t="s">
        <v>5840</v>
      </c>
      <c r="C61" s="1315">
        <v>21</v>
      </c>
      <c r="D61" s="1309" t="str">
        <f t="shared" si="3"/>
        <v>リンク</v>
      </c>
    </row>
    <row r="62" spans="1:4" ht="20.100000000000001" customHeight="1">
      <c r="A62" s="1310"/>
      <c r="B62" s="1227" t="s">
        <v>4810</v>
      </c>
      <c r="C62" s="1315">
        <v>21</v>
      </c>
      <c r="D62" s="1309" t="str">
        <f t="shared" si="3"/>
        <v>リンク</v>
      </c>
    </row>
    <row r="63" spans="1:4" ht="20.100000000000001" customHeight="1">
      <c r="A63" s="1319" t="s">
        <v>4703</v>
      </c>
      <c r="B63" s="1319"/>
      <c r="C63" s="1320"/>
      <c r="D63" s="1554" t="str">
        <f t="shared" si="2"/>
        <v/>
      </c>
    </row>
    <row r="64" spans="1:4" ht="20.100000000000001" customHeight="1">
      <c r="A64" s="1310"/>
      <c r="B64" s="1317" t="s">
        <v>4819</v>
      </c>
      <c r="C64" s="1315">
        <v>22</v>
      </c>
      <c r="D64" s="1309" t="str">
        <f>IF(C64="","",HYPERLINK("#'"&amp;C64&amp;"'!A1","リンク"))</f>
        <v>リンク</v>
      </c>
    </row>
    <row r="65" spans="1:4" ht="20.100000000000001" customHeight="1">
      <c r="A65" s="1310"/>
      <c r="B65" s="1317" t="s">
        <v>4792</v>
      </c>
      <c r="C65" s="1315">
        <v>22</v>
      </c>
      <c r="D65" s="1309" t="str">
        <f>IF(C65="","",HYPERLINK("#'"&amp;C65&amp;"'!A1","リンク"))</f>
        <v>リンク</v>
      </c>
    </row>
    <row r="66" spans="1:4" ht="20.100000000000001" customHeight="1">
      <c r="A66" s="1310"/>
      <c r="B66" s="1317" t="s">
        <v>3996</v>
      </c>
      <c r="C66" s="1315">
        <v>22</v>
      </c>
      <c r="D66" s="1309" t="str">
        <f>IF(C66="","",HYPERLINK("#'"&amp;C66&amp;"'!A1","リンク"))</f>
        <v>リンク</v>
      </c>
    </row>
    <row r="67" spans="1:4" ht="20.100000000000001" customHeight="1">
      <c r="A67" s="1319" t="s">
        <v>4704</v>
      </c>
      <c r="B67" s="1319"/>
      <c r="C67" s="1320"/>
      <c r="D67" s="1554" t="str">
        <f t="shared" si="2"/>
        <v/>
      </c>
    </row>
    <row r="68" spans="1:4" ht="20.100000000000001" customHeight="1">
      <c r="A68" s="1311"/>
      <c r="B68" s="1317" t="s">
        <v>4820</v>
      </c>
      <c r="C68" s="1315">
        <v>23</v>
      </c>
      <c r="D68" s="1309" t="str">
        <f t="shared" si="2"/>
        <v>リンク</v>
      </c>
    </row>
    <row r="69" spans="1:4" ht="20.100000000000001" customHeight="1">
      <c r="A69" s="1310"/>
      <c r="B69" s="1317" t="s">
        <v>3977</v>
      </c>
      <c r="C69" s="1315">
        <v>23</v>
      </c>
      <c r="D69" s="1309" t="str">
        <f t="shared" si="2"/>
        <v>リンク</v>
      </c>
    </row>
    <row r="70" spans="1:4" ht="20.100000000000001" customHeight="1">
      <c r="A70" s="1310"/>
      <c r="B70" s="1539" t="s">
        <v>4730</v>
      </c>
      <c r="C70" s="1315">
        <v>23</v>
      </c>
      <c r="D70" s="1309" t="str">
        <f t="shared" si="2"/>
        <v>リンク</v>
      </c>
    </row>
    <row r="71" spans="1:4" ht="20.100000000000001" customHeight="1">
      <c r="A71" s="1310"/>
      <c r="B71" s="1539" t="s">
        <v>4731</v>
      </c>
      <c r="C71" s="1315">
        <v>23</v>
      </c>
      <c r="D71" s="1309" t="str">
        <f t="shared" si="2"/>
        <v>リンク</v>
      </c>
    </row>
    <row r="72" spans="1:4" ht="20.100000000000001" customHeight="1">
      <c r="A72" s="1310"/>
      <c r="B72" s="1539" t="s">
        <v>4732</v>
      </c>
      <c r="C72" s="1315">
        <v>24</v>
      </c>
      <c r="D72" s="1309" t="str">
        <f t="shared" si="2"/>
        <v>リンク</v>
      </c>
    </row>
    <row r="73" spans="1:4" ht="20.100000000000001" customHeight="1">
      <c r="A73" s="1310"/>
      <c r="B73" s="1539" t="s">
        <v>4733</v>
      </c>
      <c r="C73" s="1315">
        <v>24</v>
      </c>
      <c r="D73" s="1309" t="str">
        <f t="shared" si="2"/>
        <v>リンク</v>
      </c>
    </row>
    <row r="74" spans="1:4" ht="20.100000000000001" customHeight="1">
      <c r="A74" s="1310"/>
      <c r="B74" s="1539" t="s">
        <v>4734</v>
      </c>
      <c r="C74" s="1315">
        <v>24</v>
      </c>
      <c r="D74" s="1309" t="str">
        <f t="shared" si="2"/>
        <v>リンク</v>
      </c>
    </row>
    <row r="75" spans="1:4" ht="20.100000000000001" customHeight="1">
      <c r="A75" s="1310"/>
      <c r="B75" s="1317" t="s">
        <v>4715</v>
      </c>
      <c r="C75" s="1315">
        <v>25</v>
      </c>
      <c r="D75" s="1309" t="str">
        <f t="shared" si="2"/>
        <v>リンク</v>
      </c>
    </row>
    <row r="76" spans="1:4" ht="20.100000000000001" customHeight="1">
      <c r="A76" s="1310"/>
      <c r="B76" s="1317" t="s">
        <v>8258</v>
      </c>
      <c r="C76" s="1315">
        <v>25</v>
      </c>
      <c r="D76" s="1309" t="str">
        <f>IF(C76="","",HYPERLINK("#'"&amp;C76&amp;"'!A1","リンク"))</f>
        <v>リンク</v>
      </c>
    </row>
    <row r="77" spans="1:4" ht="20.100000000000001" customHeight="1">
      <c r="A77" s="1310"/>
      <c r="B77" s="1317" t="s">
        <v>8259</v>
      </c>
      <c r="C77" s="1315">
        <v>26</v>
      </c>
      <c r="D77" s="1309" t="str">
        <f t="shared" ref="D77:D119" si="4">IF(C77="","",HYPERLINK("#'"&amp;C77&amp;"'!A1","リンク"))</f>
        <v>リンク</v>
      </c>
    </row>
    <row r="78" spans="1:4" ht="20.100000000000001" customHeight="1">
      <c r="A78" s="1310"/>
      <c r="B78" s="1317" t="s">
        <v>8260</v>
      </c>
      <c r="C78" s="1315">
        <v>26</v>
      </c>
      <c r="D78" s="1309" t="str">
        <f t="shared" si="4"/>
        <v>リンク</v>
      </c>
    </row>
    <row r="79" spans="1:4" ht="20.100000000000001" customHeight="1">
      <c r="A79" s="1310"/>
      <c r="B79" s="1317" t="s">
        <v>4811</v>
      </c>
      <c r="C79" s="1315">
        <v>27</v>
      </c>
      <c r="D79" s="1309" t="str">
        <f t="shared" si="4"/>
        <v>リンク</v>
      </c>
    </row>
    <row r="80" spans="1:4" ht="20.100000000000001" customHeight="1">
      <c r="A80" s="1310"/>
      <c r="B80" s="1317" t="s">
        <v>3978</v>
      </c>
      <c r="C80" s="1315">
        <v>27</v>
      </c>
      <c r="D80" s="1309" t="str">
        <f t="shared" si="4"/>
        <v>リンク</v>
      </c>
    </row>
    <row r="81" spans="1:4" ht="20.100000000000001" customHeight="1">
      <c r="A81" s="1310"/>
      <c r="B81" s="1317" t="s">
        <v>3979</v>
      </c>
      <c r="C81" s="1315">
        <v>27</v>
      </c>
      <c r="D81" s="1309" t="str">
        <f t="shared" si="4"/>
        <v>リンク</v>
      </c>
    </row>
    <row r="82" spans="1:4" ht="20.100000000000001" customHeight="1">
      <c r="A82" s="1310"/>
      <c r="B82" s="1317" t="s">
        <v>4805</v>
      </c>
      <c r="C82" s="1315">
        <v>27</v>
      </c>
      <c r="D82" s="1309" t="str">
        <f t="shared" si="4"/>
        <v>リンク</v>
      </c>
    </row>
    <row r="83" spans="1:4" ht="20.100000000000001" customHeight="1">
      <c r="A83" s="1310"/>
      <c r="B83" s="1317" t="s">
        <v>8880</v>
      </c>
      <c r="C83" s="1315">
        <v>27</v>
      </c>
      <c r="D83" s="1309" t="str">
        <f t="shared" si="4"/>
        <v>リンク</v>
      </c>
    </row>
    <row r="84" spans="1:4" ht="20.100000000000001" customHeight="1">
      <c r="A84" s="1310"/>
      <c r="B84" s="1317" t="s">
        <v>5181</v>
      </c>
      <c r="C84" s="1315">
        <v>28</v>
      </c>
      <c r="D84" s="1309" t="str">
        <f t="shared" si="4"/>
        <v>リンク</v>
      </c>
    </row>
    <row r="85" spans="1:4" ht="20.100000000000001" customHeight="1">
      <c r="A85" s="1310"/>
      <c r="B85" s="1317" t="s">
        <v>4821</v>
      </c>
      <c r="C85" s="1315">
        <v>29</v>
      </c>
      <c r="D85" s="1309" t="str">
        <f t="shared" si="4"/>
        <v>リンク</v>
      </c>
    </row>
    <row r="86" spans="1:4" ht="20.100000000000001" customHeight="1">
      <c r="A86" s="1310"/>
      <c r="B86" s="1317" t="s">
        <v>3980</v>
      </c>
      <c r="C86" s="1315">
        <v>29</v>
      </c>
      <c r="D86" s="1309" t="str">
        <f t="shared" si="4"/>
        <v>リンク</v>
      </c>
    </row>
    <row r="87" spans="1:4" ht="20.100000000000001" customHeight="1">
      <c r="A87" s="1310"/>
      <c r="B87" s="1539" t="s">
        <v>4735</v>
      </c>
      <c r="C87" s="1315">
        <v>29</v>
      </c>
      <c r="D87" s="1309" t="str">
        <f t="shared" si="4"/>
        <v>リンク</v>
      </c>
    </row>
    <row r="88" spans="1:4" ht="20.100000000000001" customHeight="1">
      <c r="A88" s="1310"/>
      <c r="B88" s="1539" t="s">
        <v>4814</v>
      </c>
      <c r="C88" s="1315">
        <v>29</v>
      </c>
      <c r="D88" s="1309" t="str">
        <f t="shared" si="4"/>
        <v>リンク</v>
      </c>
    </row>
    <row r="89" spans="1:4" ht="20.100000000000001" customHeight="1">
      <c r="A89" s="1310"/>
      <c r="B89" s="1539" t="s">
        <v>4815</v>
      </c>
      <c r="C89" s="1315">
        <v>29</v>
      </c>
      <c r="D89" s="1309" t="str">
        <f t="shared" si="4"/>
        <v>リンク</v>
      </c>
    </row>
    <row r="90" spans="1:4" ht="20.100000000000001" customHeight="1">
      <c r="A90" s="1310"/>
      <c r="B90" s="1539" t="s">
        <v>4736</v>
      </c>
      <c r="C90" s="1315">
        <v>29</v>
      </c>
      <c r="D90" s="1309" t="str">
        <f t="shared" si="4"/>
        <v>リンク</v>
      </c>
    </row>
    <row r="91" spans="1:4" ht="20.100000000000001" customHeight="1">
      <c r="A91" s="1310"/>
      <c r="B91" s="1539" t="s">
        <v>4737</v>
      </c>
      <c r="C91" s="1315">
        <v>29</v>
      </c>
      <c r="D91" s="1309" t="str">
        <f t="shared" si="4"/>
        <v>リンク</v>
      </c>
    </row>
    <row r="92" spans="1:4" ht="20.100000000000001" customHeight="1">
      <c r="A92" s="1310"/>
      <c r="B92" s="1539" t="s">
        <v>4738</v>
      </c>
      <c r="C92" s="1315">
        <v>29</v>
      </c>
      <c r="D92" s="1309" t="str">
        <f t="shared" si="4"/>
        <v>リンク</v>
      </c>
    </row>
    <row r="93" spans="1:4" ht="20.100000000000001" customHeight="1">
      <c r="A93" s="1310"/>
      <c r="B93" s="1539" t="s">
        <v>4813</v>
      </c>
      <c r="C93" s="1315">
        <v>29</v>
      </c>
      <c r="D93" s="1309" t="str">
        <f t="shared" si="4"/>
        <v>リンク</v>
      </c>
    </row>
    <row r="94" spans="1:4" ht="20.100000000000001" customHeight="1">
      <c r="A94" s="1310"/>
      <c r="B94" s="1539" t="s">
        <v>4739</v>
      </c>
      <c r="C94" s="1315">
        <v>30</v>
      </c>
      <c r="D94" s="1309" t="str">
        <f t="shared" si="4"/>
        <v>リンク</v>
      </c>
    </row>
    <row r="95" spans="1:4" ht="20.100000000000001" customHeight="1">
      <c r="A95" s="1310"/>
      <c r="B95" s="1317" t="s">
        <v>4812</v>
      </c>
      <c r="C95" s="1315">
        <v>30</v>
      </c>
      <c r="D95" s="1309" t="str">
        <f t="shared" si="4"/>
        <v>リンク</v>
      </c>
    </row>
    <row r="96" spans="1:4" ht="20.100000000000001" customHeight="1">
      <c r="A96" s="1310"/>
      <c r="B96" s="1539" t="s">
        <v>4740</v>
      </c>
      <c r="C96" s="1315">
        <v>30</v>
      </c>
      <c r="D96" s="1309" t="str">
        <f t="shared" si="4"/>
        <v>リンク</v>
      </c>
    </row>
    <row r="97" spans="1:4" ht="20.100000000000001" customHeight="1">
      <c r="A97" s="1310"/>
      <c r="B97" s="1539" t="s">
        <v>4741</v>
      </c>
      <c r="C97" s="1315">
        <v>31</v>
      </c>
      <c r="D97" s="1309" t="str">
        <f t="shared" si="4"/>
        <v>リンク</v>
      </c>
    </row>
    <row r="98" spans="1:4" ht="20.100000000000001" customHeight="1">
      <c r="A98" s="1310"/>
      <c r="B98" s="1317" t="s">
        <v>4742</v>
      </c>
      <c r="C98" s="1315">
        <v>31</v>
      </c>
      <c r="D98" s="1309" t="str">
        <f t="shared" si="4"/>
        <v>リンク</v>
      </c>
    </row>
    <row r="99" spans="1:4" ht="20.100000000000001" customHeight="1">
      <c r="A99" s="1310"/>
      <c r="B99" s="1539" t="s">
        <v>4743</v>
      </c>
      <c r="C99" s="1315">
        <v>31</v>
      </c>
      <c r="D99" s="1309" t="str">
        <f t="shared" si="4"/>
        <v>リンク</v>
      </c>
    </row>
    <row r="100" spans="1:4" ht="20.100000000000001" customHeight="1">
      <c r="A100" s="1310"/>
      <c r="B100" s="1539" t="s">
        <v>4744</v>
      </c>
      <c r="C100" s="1315">
        <v>31</v>
      </c>
      <c r="D100" s="1309" t="str">
        <f t="shared" si="4"/>
        <v>リンク</v>
      </c>
    </row>
    <row r="101" spans="1:4" ht="20.100000000000001" customHeight="1">
      <c r="A101" s="1310"/>
      <c r="B101" s="1539" t="s">
        <v>4745</v>
      </c>
      <c r="C101" s="1315">
        <v>31</v>
      </c>
      <c r="D101" s="1309" t="str">
        <f t="shared" si="4"/>
        <v>リンク</v>
      </c>
    </row>
    <row r="102" spans="1:4" ht="20.100000000000001" customHeight="1">
      <c r="A102" s="1310"/>
      <c r="B102" s="1539" t="s">
        <v>4746</v>
      </c>
      <c r="C102" s="1315">
        <v>32</v>
      </c>
      <c r="D102" s="1309" t="str">
        <f t="shared" si="4"/>
        <v>リンク</v>
      </c>
    </row>
    <row r="103" spans="1:4" ht="20.100000000000001" customHeight="1">
      <c r="A103" s="1310"/>
      <c r="B103" s="1539" t="s">
        <v>4816</v>
      </c>
      <c r="C103" s="1315">
        <v>32</v>
      </c>
      <c r="D103" s="1309" t="str">
        <f t="shared" si="4"/>
        <v>リンク</v>
      </c>
    </row>
    <row r="104" spans="1:4" ht="20.100000000000001" customHeight="1">
      <c r="A104" s="1310"/>
      <c r="B104" s="1539" t="s">
        <v>5825</v>
      </c>
      <c r="C104" s="1315">
        <v>33</v>
      </c>
      <c r="D104" s="1309" t="str">
        <f t="shared" si="4"/>
        <v>リンク</v>
      </c>
    </row>
    <row r="105" spans="1:4" ht="20.100000000000001" customHeight="1">
      <c r="A105" s="1310"/>
      <c r="B105" s="1539" t="s">
        <v>5826</v>
      </c>
      <c r="C105" s="1315">
        <v>33</v>
      </c>
      <c r="D105" s="1309" t="str">
        <f t="shared" ref="D105" si="5">IF(C105="","",HYPERLINK("#'"&amp;C105&amp;"'!A1","リンク"))</f>
        <v>リンク</v>
      </c>
    </row>
    <row r="106" spans="1:4" ht="20.100000000000001" customHeight="1">
      <c r="A106" s="1310"/>
      <c r="B106" s="1539" t="s">
        <v>5827</v>
      </c>
      <c r="C106" s="1315">
        <v>33</v>
      </c>
      <c r="D106" s="1309" t="str">
        <f t="shared" si="4"/>
        <v>リンク</v>
      </c>
    </row>
    <row r="107" spans="1:4" ht="20.100000000000001" customHeight="1">
      <c r="A107" s="1310"/>
      <c r="B107" s="1539" t="s">
        <v>5828</v>
      </c>
      <c r="C107" s="1315">
        <v>33</v>
      </c>
      <c r="D107" s="1309" t="str">
        <f t="shared" si="4"/>
        <v>リンク</v>
      </c>
    </row>
    <row r="108" spans="1:4" ht="20.100000000000001" customHeight="1">
      <c r="A108" s="1310"/>
      <c r="B108" s="1539" t="s">
        <v>5829</v>
      </c>
      <c r="C108" s="1315">
        <v>34</v>
      </c>
      <c r="D108" s="1309" t="str">
        <f t="shared" si="4"/>
        <v>リンク</v>
      </c>
    </row>
    <row r="109" spans="1:4" ht="20.100000000000001" customHeight="1">
      <c r="A109" s="1310"/>
      <c r="B109" s="1539" t="s">
        <v>5830</v>
      </c>
      <c r="C109" s="1315">
        <v>34</v>
      </c>
      <c r="D109" s="1309" t="str">
        <f t="shared" si="4"/>
        <v>リンク</v>
      </c>
    </row>
    <row r="110" spans="1:4" ht="20.100000000000001" customHeight="1">
      <c r="A110" s="1310"/>
      <c r="B110" s="1317" t="s">
        <v>4817</v>
      </c>
      <c r="C110" s="1315">
        <v>34</v>
      </c>
      <c r="D110" s="1309" t="str">
        <f t="shared" si="4"/>
        <v>リンク</v>
      </c>
    </row>
    <row r="111" spans="1:4" ht="20.100000000000001" customHeight="1">
      <c r="A111" s="1310"/>
      <c r="B111" s="1317" t="s">
        <v>4747</v>
      </c>
      <c r="C111" s="1315">
        <v>35</v>
      </c>
      <c r="D111" s="1309" t="str">
        <f t="shared" si="4"/>
        <v>リンク</v>
      </c>
    </row>
    <row r="112" spans="1:4" ht="20.100000000000001" customHeight="1">
      <c r="A112" s="1310"/>
      <c r="B112" s="1317" t="s">
        <v>4748</v>
      </c>
      <c r="C112" s="1315">
        <v>35</v>
      </c>
      <c r="D112" s="1309" t="str">
        <f t="shared" si="4"/>
        <v>リンク</v>
      </c>
    </row>
    <row r="113" spans="1:4" ht="20.100000000000001" customHeight="1">
      <c r="A113" s="1310"/>
      <c r="B113" s="1317" t="s">
        <v>4749</v>
      </c>
      <c r="C113" s="1315">
        <v>35</v>
      </c>
      <c r="D113" s="1309" t="str">
        <f t="shared" si="4"/>
        <v>リンク</v>
      </c>
    </row>
    <row r="114" spans="1:4" ht="20.100000000000001" customHeight="1">
      <c r="A114" s="1310"/>
      <c r="B114" s="1317" t="s">
        <v>6022</v>
      </c>
      <c r="C114" s="1315">
        <v>35</v>
      </c>
      <c r="D114" s="1309" t="str">
        <f t="shared" ref="D114" si="6">IF(C114="","",HYPERLINK("#'"&amp;C114&amp;"'!A1","リンク"))</f>
        <v>リンク</v>
      </c>
    </row>
    <row r="115" spans="1:4" ht="20.100000000000001" customHeight="1">
      <c r="A115" s="1310"/>
      <c r="B115" s="1317" t="s">
        <v>4822</v>
      </c>
      <c r="C115" s="1315">
        <v>36</v>
      </c>
      <c r="D115" s="1309" t="str">
        <f t="shared" si="4"/>
        <v>リンク</v>
      </c>
    </row>
    <row r="116" spans="1:4" ht="20.100000000000001" customHeight="1">
      <c r="A116" s="1310"/>
      <c r="B116" s="1317" t="s">
        <v>4750</v>
      </c>
      <c r="C116" s="1315">
        <v>36</v>
      </c>
      <c r="D116" s="1309" t="str">
        <f t="shared" si="4"/>
        <v>リンク</v>
      </c>
    </row>
    <row r="117" spans="1:4" ht="20.100000000000001" customHeight="1">
      <c r="A117" s="1310"/>
      <c r="B117" s="1539" t="s">
        <v>9024</v>
      </c>
      <c r="C117" s="1315">
        <v>36</v>
      </c>
      <c r="D117" s="1309" t="str">
        <f t="shared" si="4"/>
        <v>リンク</v>
      </c>
    </row>
    <row r="118" spans="1:4" ht="20.100000000000001" customHeight="1">
      <c r="A118" s="1310"/>
      <c r="B118" s="1539" t="s">
        <v>9025</v>
      </c>
      <c r="C118" s="1315">
        <v>36</v>
      </c>
      <c r="D118" s="1309" t="str">
        <f t="shared" si="4"/>
        <v>リンク</v>
      </c>
    </row>
    <row r="119" spans="1:4" ht="20.100000000000001" customHeight="1">
      <c r="A119" s="1310"/>
      <c r="B119" s="1317" t="s">
        <v>4818</v>
      </c>
      <c r="C119" s="1315">
        <v>36</v>
      </c>
      <c r="D119" s="1309" t="str">
        <f t="shared" si="4"/>
        <v>リンク</v>
      </c>
    </row>
    <row r="120" spans="1:4" ht="20.100000000000001" customHeight="1">
      <c r="A120" s="1310"/>
      <c r="B120" s="1317" t="s">
        <v>4711</v>
      </c>
      <c r="C120" s="1315">
        <v>37</v>
      </c>
      <c r="D120" s="1309" t="str">
        <f t="shared" ref="D120:D165" si="7">IF(C120="","",HYPERLINK("#'"&amp;C120&amp;"'!A1","リンク"))</f>
        <v>リンク</v>
      </c>
    </row>
    <row r="121" spans="1:4" ht="20.100000000000001" customHeight="1">
      <c r="A121" s="1310"/>
      <c r="B121" s="1539" t="s">
        <v>4751</v>
      </c>
      <c r="C121" s="1315">
        <v>37</v>
      </c>
      <c r="D121" s="1309" t="str">
        <f t="shared" si="7"/>
        <v>リンク</v>
      </c>
    </row>
    <row r="122" spans="1:4" ht="20.100000000000001" customHeight="1">
      <c r="A122" s="1310"/>
      <c r="B122" s="1539" t="s">
        <v>4752</v>
      </c>
      <c r="C122" s="1315">
        <v>37</v>
      </c>
      <c r="D122" s="1309" t="str">
        <f t="shared" si="7"/>
        <v>リンク</v>
      </c>
    </row>
    <row r="123" spans="1:4" ht="20.100000000000001" customHeight="1">
      <c r="A123" s="1310"/>
      <c r="B123" s="1539" t="s">
        <v>4753</v>
      </c>
      <c r="C123" s="1315">
        <v>39</v>
      </c>
      <c r="D123" s="1309" t="str">
        <f t="shared" si="7"/>
        <v>リンク</v>
      </c>
    </row>
    <row r="124" spans="1:4" ht="20.100000000000001" customHeight="1">
      <c r="A124" s="1310"/>
      <c r="B124" s="1539" t="s">
        <v>4754</v>
      </c>
      <c r="C124" s="1315">
        <v>39</v>
      </c>
      <c r="D124" s="1309" t="str">
        <f t="shared" si="7"/>
        <v>リンク</v>
      </c>
    </row>
    <row r="125" spans="1:4" ht="20.100000000000001" customHeight="1">
      <c r="A125" s="1310"/>
      <c r="B125" s="1539" t="s">
        <v>4755</v>
      </c>
      <c r="C125" s="1315">
        <v>39</v>
      </c>
      <c r="D125" s="1309" t="str">
        <f t="shared" si="7"/>
        <v>リンク</v>
      </c>
    </row>
    <row r="126" spans="1:4" ht="20.100000000000001" customHeight="1">
      <c r="A126" s="1310"/>
      <c r="B126" s="1317" t="s">
        <v>4756</v>
      </c>
      <c r="C126" s="1315">
        <v>39</v>
      </c>
      <c r="D126" s="1309" t="str">
        <f t="shared" si="7"/>
        <v>リンク</v>
      </c>
    </row>
    <row r="127" spans="1:4" ht="20.100000000000001" customHeight="1">
      <c r="A127" s="1310"/>
      <c r="B127" s="1317" t="s">
        <v>3981</v>
      </c>
      <c r="C127" s="1315">
        <v>39</v>
      </c>
      <c r="D127" s="1309" t="str">
        <f t="shared" si="7"/>
        <v>リンク</v>
      </c>
    </row>
    <row r="128" spans="1:4" ht="20.100000000000001" customHeight="1">
      <c r="A128" s="1310"/>
      <c r="B128" s="1317" t="s">
        <v>3982</v>
      </c>
      <c r="C128" s="1315">
        <v>39</v>
      </c>
      <c r="D128" s="1309" t="str">
        <f t="shared" si="7"/>
        <v>リンク</v>
      </c>
    </row>
    <row r="129" spans="1:4" ht="20.100000000000001" customHeight="1">
      <c r="A129" s="1310"/>
      <c r="B129" s="1317" t="s">
        <v>4757</v>
      </c>
      <c r="C129" s="1315">
        <v>39</v>
      </c>
      <c r="D129" s="1309" t="str">
        <f t="shared" si="7"/>
        <v>リンク</v>
      </c>
    </row>
    <row r="130" spans="1:4" ht="20.100000000000001" customHeight="1">
      <c r="A130" s="1310"/>
      <c r="B130" s="1317" t="s">
        <v>4823</v>
      </c>
      <c r="C130" s="1315">
        <v>40</v>
      </c>
      <c r="D130" s="1309" t="str">
        <f>IF(C130="","",HYPERLINK("#'"&amp;C130&amp;"'!A1","リンク"))</f>
        <v>リンク</v>
      </c>
    </row>
    <row r="131" spans="1:4" ht="20.100000000000001" customHeight="1">
      <c r="A131" s="1310"/>
      <c r="B131" s="1317" t="s">
        <v>4948</v>
      </c>
      <c r="C131" s="1315">
        <v>40</v>
      </c>
      <c r="D131" s="1309" t="str">
        <f>IF(C131="","",HYPERLINK("#'"&amp;C131&amp;"'!A1","リンク"))</f>
        <v>リンク</v>
      </c>
    </row>
    <row r="132" spans="1:4" ht="20.100000000000001" customHeight="1">
      <c r="A132" s="1310"/>
      <c r="B132" s="1317" t="s">
        <v>4949</v>
      </c>
      <c r="C132" s="1315">
        <v>40</v>
      </c>
      <c r="D132" s="1309" t="str">
        <f>IF(C132="","",HYPERLINK("#'"&amp;C132&amp;"'!A1","リンク"))</f>
        <v>リンク</v>
      </c>
    </row>
    <row r="133" spans="1:4" ht="20.100000000000001" customHeight="1">
      <c r="A133" s="1310"/>
      <c r="B133" s="1317" t="s">
        <v>4824</v>
      </c>
      <c r="C133" s="1315">
        <v>40</v>
      </c>
      <c r="D133" s="1309" t="str">
        <f>IF(C133="","",HYPERLINK("#'"&amp;C133&amp;"'!A1","リンク"))</f>
        <v>リンク</v>
      </c>
    </row>
    <row r="134" spans="1:4" ht="20.100000000000001" customHeight="1">
      <c r="A134" s="1310"/>
      <c r="B134" s="1317" t="s">
        <v>4825</v>
      </c>
      <c r="C134" s="1315">
        <v>40</v>
      </c>
      <c r="D134" s="1309" t="str">
        <f>IF(C134="","",HYPERLINK("#'"&amp;C134&amp;"'!A1","リンク"))</f>
        <v>リンク</v>
      </c>
    </row>
    <row r="135" spans="1:4" ht="20.100000000000001" customHeight="1">
      <c r="A135" s="1319" t="s">
        <v>4705</v>
      </c>
      <c r="B135" s="1319"/>
      <c r="C135" s="1320"/>
      <c r="D135" s="1554" t="str">
        <f t="shared" si="7"/>
        <v/>
      </c>
    </row>
    <row r="136" spans="1:4" ht="20.100000000000001" customHeight="1">
      <c r="A136" s="1310"/>
      <c r="B136" s="1317" t="s">
        <v>4826</v>
      </c>
      <c r="C136" s="1315">
        <v>41</v>
      </c>
      <c r="D136" s="1309" t="str">
        <f t="shared" si="7"/>
        <v>リンク</v>
      </c>
    </row>
    <row r="137" spans="1:4" ht="20.100000000000001" customHeight="1">
      <c r="A137" s="1310"/>
      <c r="B137" s="1317" t="s">
        <v>4758</v>
      </c>
      <c r="C137" s="1315">
        <v>41</v>
      </c>
      <c r="D137" s="1309" t="str">
        <f t="shared" si="7"/>
        <v>リンク</v>
      </c>
    </row>
    <row r="138" spans="1:4" ht="20.100000000000001" customHeight="1">
      <c r="A138" s="1310"/>
      <c r="B138" s="1317" t="s">
        <v>4759</v>
      </c>
      <c r="C138" s="1315">
        <v>41</v>
      </c>
      <c r="D138" s="1309" t="str">
        <f t="shared" si="7"/>
        <v>リンク</v>
      </c>
    </row>
    <row r="139" spans="1:4" ht="20.100000000000001" customHeight="1">
      <c r="A139" s="1310"/>
      <c r="B139" s="1317" t="s">
        <v>4717</v>
      </c>
      <c r="C139" s="1315">
        <v>42</v>
      </c>
      <c r="D139" s="1309" t="str">
        <f t="shared" si="7"/>
        <v>リンク</v>
      </c>
    </row>
    <row r="140" spans="1:4" ht="20.100000000000001" customHeight="1">
      <c r="A140" s="1310"/>
      <c r="B140" s="1317" t="s">
        <v>4760</v>
      </c>
      <c r="C140" s="1315">
        <v>42</v>
      </c>
      <c r="D140" s="1309" t="str">
        <f t="shared" si="7"/>
        <v>リンク</v>
      </c>
    </row>
    <row r="141" spans="1:4" ht="20.100000000000001" customHeight="1">
      <c r="A141" s="1310"/>
      <c r="B141" s="1539" t="s">
        <v>5058</v>
      </c>
      <c r="C141" s="1315">
        <v>42</v>
      </c>
      <c r="D141" s="1309" t="str">
        <f t="shared" si="7"/>
        <v>リンク</v>
      </c>
    </row>
    <row r="142" spans="1:4" ht="20.100000000000001" customHeight="1">
      <c r="A142" s="1310"/>
      <c r="B142" s="1539" t="s">
        <v>5059</v>
      </c>
      <c r="C142" s="1315">
        <v>43</v>
      </c>
      <c r="D142" s="1309" t="str">
        <f t="shared" si="7"/>
        <v>リンク</v>
      </c>
    </row>
    <row r="143" spans="1:4" ht="20.100000000000001" customHeight="1">
      <c r="A143" s="1310"/>
      <c r="B143" s="1539" t="s">
        <v>4761</v>
      </c>
      <c r="C143" s="1315">
        <v>45</v>
      </c>
      <c r="D143" s="1309" t="str">
        <f t="shared" si="7"/>
        <v>リンク</v>
      </c>
    </row>
    <row r="144" spans="1:4" ht="20.100000000000001" customHeight="1">
      <c r="A144" s="1310"/>
      <c r="B144" s="1539" t="s">
        <v>4762</v>
      </c>
      <c r="C144" s="1315">
        <v>45</v>
      </c>
      <c r="D144" s="1309" t="str">
        <f t="shared" si="7"/>
        <v>リンク</v>
      </c>
    </row>
    <row r="145" spans="1:4" ht="20.100000000000001" customHeight="1">
      <c r="A145" s="1310"/>
      <c r="B145" s="1317" t="s">
        <v>4763</v>
      </c>
      <c r="C145" s="1315">
        <v>45</v>
      </c>
      <c r="D145" s="1309" t="str">
        <f t="shared" si="7"/>
        <v>リンク</v>
      </c>
    </row>
    <row r="146" spans="1:4" ht="20.100000000000001" customHeight="1">
      <c r="A146" s="1310"/>
      <c r="B146" s="1317" t="s">
        <v>4764</v>
      </c>
      <c r="C146" s="1315">
        <v>46</v>
      </c>
      <c r="D146" s="1309" t="str">
        <f t="shared" si="7"/>
        <v>リンク</v>
      </c>
    </row>
    <row r="147" spans="1:4" ht="20.100000000000001" customHeight="1">
      <c r="A147" s="1310"/>
      <c r="B147" s="1317" t="s">
        <v>4765</v>
      </c>
      <c r="C147" s="1315">
        <v>46</v>
      </c>
      <c r="D147" s="1309" t="str">
        <f t="shared" si="7"/>
        <v>リンク</v>
      </c>
    </row>
    <row r="148" spans="1:4" ht="20.100000000000001" customHeight="1">
      <c r="A148" s="1310"/>
      <c r="B148" s="1317" t="s">
        <v>4766</v>
      </c>
      <c r="C148" s="1315">
        <v>46</v>
      </c>
      <c r="D148" s="1309" t="str">
        <f t="shared" si="7"/>
        <v>リンク</v>
      </c>
    </row>
    <row r="149" spans="1:4" ht="20.100000000000001" customHeight="1">
      <c r="A149" s="1310"/>
      <c r="B149" s="1317" t="s">
        <v>5060</v>
      </c>
      <c r="C149" s="1315">
        <v>46</v>
      </c>
      <c r="D149" s="1309" t="str">
        <f t="shared" si="7"/>
        <v>リンク</v>
      </c>
    </row>
    <row r="150" spans="1:4" ht="20.100000000000001" customHeight="1">
      <c r="A150" s="1310"/>
      <c r="B150" s="1539" t="s">
        <v>5061</v>
      </c>
      <c r="C150" s="1315">
        <v>46</v>
      </c>
      <c r="D150" s="1309" t="str">
        <f t="shared" si="7"/>
        <v>リンク</v>
      </c>
    </row>
    <row r="151" spans="1:4" ht="20.100000000000001" customHeight="1">
      <c r="A151" s="1310"/>
      <c r="B151" s="1539" t="s">
        <v>5062</v>
      </c>
      <c r="C151" s="1315">
        <v>47</v>
      </c>
      <c r="D151" s="1309" t="str">
        <f t="shared" si="7"/>
        <v>リンク</v>
      </c>
    </row>
    <row r="152" spans="1:4" ht="20.100000000000001" customHeight="1">
      <c r="A152" s="1310"/>
      <c r="B152" s="1317" t="s">
        <v>4712</v>
      </c>
      <c r="C152" s="1315">
        <v>49</v>
      </c>
      <c r="D152" s="1309" t="str">
        <f t="shared" si="7"/>
        <v>リンク</v>
      </c>
    </row>
    <row r="153" spans="1:4" ht="20.100000000000001" customHeight="1">
      <c r="A153" s="1310"/>
      <c r="B153" s="1317" t="s">
        <v>4827</v>
      </c>
      <c r="C153" s="1315">
        <v>49</v>
      </c>
      <c r="D153" s="1309" t="str">
        <f t="shared" si="7"/>
        <v>リンク</v>
      </c>
    </row>
    <row r="154" spans="1:4" ht="20.100000000000001" customHeight="1">
      <c r="A154" s="1310"/>
      <c r="B154" s="1317" t="s">
        <v>4767</v>
      </c>
      <c r="C154" s="1315">
        <v>49</v>
      </c>
      <c r="D154" s="1309" t="str">
        <f t="shared" si="7"/>
        <v>リンク</v>
      </c>
    </row>
    <row r="155" spans="1:4" ht="20.100000000000001" customHeight="1">
      <c r="A155" s="1310"/>
      <c r="B155" s="1317" t="s">
        <v>4768</v>
      </c>
      <c r="C155" s="1315">
        <v>49</v>
      </c>
      <c r="D155" s="1309" t="str">
        <f t="shared" si="7"/>
        <v>リンク</v>
      </c>
    </row>
    <row r="156" spans="1:4" ht="20.100000000000001" customHeight="1">
      <c r="A156" s="1310"/>
      <c r="B156" s="1317" t="s">
        <v>4769</v>
      </c>
      <c r="C156" s="1315">
        <v>49</v>
      </c>
      <c r="D156" s="1309" t="str">
        <f t="shared" si="7"/>
        <v>リンク</v>
      </c>
    </row>
    <row r="157" spans="1:4" ht="20.100000000000001" customHeight="1">
      <c r="A157" s="1310"/>
      <c r="B157" s="1317" t="s">
        <v>4770</v>
      </c>
      <c r="C157" s="1315">
        <v>49</v>
      </c>
      <c r="D157" s="1309" t="str">
        <f t="shared" si="7"/>
        <v>リンク</v>
      </c>
    </row>
    <row r="158" spans="1:4" ht="20.100000000000001" customHeight="1">
      <c r="A158" s="1310"/>
      <c r="B158" s="1317" t="s">
        <v>4771</v>
      </c>
      <c r="C158" s="1315">
        <v>49</v>
      </c>
      <c r="D158" s="1309" t="str">
        <f t="shared" si="7"/>
        <v>リンク</v>
      </c>
    </row>
    <row r="159" spans="1:4" ht="20.100000000000001" customHeight="1">
      <c r="A159" s="1311"/>
      <c r="B159" s="1317" t="s">
        <v>4828</v>
      </c>
      <c r="C159" s="1315">
        <v>50</v>
      </c>
      <c r="D159" s="1309" t="str">
        <f>IF(C159="","",HYPERLINK("#'"&amp;C159&amp;"'!A1","リンク"))</f>
        <v>リンク</v>
      </c>
    </row>
    <row r="160" spans="1:4" ht="20.100000000000001" customHeight="1">
      <c r="A160" s="1310"/>
      <c r="B160" s="1317" t="s">
        <v>4829</v>
      </c>
      <c r="C160" s="1315">
        <v>51</v>
      </c>
      <c r="D160" s="1309" t="str">
        <f t="shared" si="7"/>
        <v>リンク</v>
      </c>
    </row>
    <row r="161" spans="1:4" ht="20.100000000000001" customHeight="1">
      <c r="A161" s="1310"/>
      <c r="B161" s="1317" t="s">
        <v>4774</v>
      </c>
      <c r="C161" s="1315">
        <v>51</v>
      </c>
      <c r="D161" s="1309" t="str">
        <f t="shared" si="7"/>
        <v>リンク</v>
      </c>
    </row>
    <row r="162" spans="1:4" ht="20.100000000000001" customHeight="1">
      <c r="A162" s="1310"/>
      <c r="B162" s="1539" t="s">
        <v>4775</v>
      </c>
      <c r="C162" s="1315">
        <v>51</v>
      </c>
      <c r="D162" s="1309" t="str">
        <f t="shared" si="7"/>
        <v>リンク</v>
      </c>
    </row>
    <row r="163" spans="1:4" ht="20.100000000000001" customHeight="1">
      <c r="A163" s="1310"/>
      <c r="B163" s="1539" t="s">
        <v>4776</v>
      </c>
      <c r="C163" s="1315">
        <v>52</v>
      </c>
      <c r="D163" s="1309" t="str">
        <f t="shared" si="7"/>
        <v>リンク</v>
      </c>
    </row>
    <row r="164" spans="1:4" ht="20.100000000000001" customHeight="1">
      <c r="A164" s="1310"/>
      <c r="B164" s="1539" t="s">
        <v>4777</v>
      </c>
      <c r="C164" s="1315">
        <v>53</v>
      </c>
      <c r="D164" s="1309" t="str">
        <f t="shared" si="7"/>
        <v>リンク</v>
      </c>
    </row>
    <row r="165" spans="1:4" ht="20.100000000000001" customHeight="1">
      <c r="A165" s="1310"/>
      <c r="B165" s="1539" t="s">
        <v>5848</v>
      </c>
      <c r="C165" s="1315">
        <v>54</v>
      </c>
      <c r="D165" s="1309" t="str">
        <f t="shared" si="7"/>
        <v>リンク</v>
      </c>
    </row>
    <row r="166" spans="1:4" ht="20.100000000000001" customHeight="1">
      <c r="A166" s="1310"/>
      <c r="B166" s="1539" t="s">
        <v>8784</v>
      </c>
      <c r="C166" s="1315">
        <v>54</v>
      </c>
      <c r="D166" s="1309" t="str">
        <f t="shared" ref="D166:D230" si="8">IF(C166="","",HYPERLINK("#'"&amp;C166&amp;"'!A1","リンク"))</f>
        <v>リンク</v>
      </c>
    </row>
    <row r="167" spans="1:4" ht="20.100000000000001" customHeight="1">
      <c r="A167" s="1310"/>
      <c r="B167" s="1539" t="s">
        <v>4830</v>
      </c>
      <c r="C167" s="1315">
        <v>54</v>
      </c>
      <c r="D167" s="1309" t="str">
        <f t="shared" ref="D167" si="9">IF(C167="","",HYPERLINK("#'"&amp;C167&amp;"'!A1","リンク"))</f>
        <v>リンク</v>
      </c>
    </row>
    <row r="168" spans="1:4" ht="20.100000000000001" customHeight="1">
      <c r="A168" s="1310"/>
      <c r="B168" s="1539" t="s">
        <v>4831</v>
      </c>
      <c r="C168" s="1315">
        <v>54</v>
      </c>
      <c r="D168" s="1309" t="str">
        <f t="shared" si="8"/>
        <v>リンク</v>
      </c>
    </row>
    <row r="169" spans="1:4" ht="20.100000000000001" customHeight="1">
      <c r="A169" s="1310"/>
      <c r="B169" s="1539" t="s">
        <v>4832</v>
      </c>
      <c r="C169" s="1315">
        <v>54</v>
      </c>
      <c r="D169" s="1309" t="str">
        <f t="shared" ref="D169" si="10">IF(C169="","",HYPERLINK("#'"&amp;C169&amp;"'!A1","リンク"))</f>
        <v>リンク</v>
      </c>
    </row>
    <row r="170" spans="1:4" ht="20.100000000000001" customHeight="1">
      <c r="A170" s="1310"/>
      <c r="B170" s="1317" t="s">
        <v>4778</v>
      </c>
      <c r="C170" s="1315">
        <v>55</v>
      </c>
      <c r="D170" s="1309" t="str">
        <f t="shared" si="8"/>
        <v>リンク</v>
      </c>
    </row>
    <row r="171" spans="1:4" ht="20.100000000000001" customHeight="1">
      <c r="A171" s="1310"/>
      <c r="B171" s="1317" t="s">
        <v>4833</v>
      </c>
      <c r="C171" s="1315">
        <v>55</v>
      </c>
      <c r="D171" s="1309" t="str">
        <f t="shared" si="8"/>
        <v>リンク</v>
      </c>
    </row>
    <row r="172" spans="1:4" ht="20.100000000000001" customHeight="1">
      <c r="A172" s="1310"/>
      <c r="B172" s="1317" t="s">
        <v>4834</v>
      </c>
      <c r="C172" s="1315">
        <v>55</v>
      </c>
      <c r="D172" s="1309" t="str">
        <f t="shared" si="8"/>
        <v>リンク</v>
      </c>
    </row>
    <row r="173" spans="1:4" ht="20.100000000000001" customHeight="1">
      <c r="A173" s="1310"/>
      <c r="B173" s="1317" t="s">
        <v>4835</v>
      </c>
      <c r="C173" s="1315">
        <v>56</v>
      </c>
      <c r="D173" s="1309" t="str">
        <f t="shared" si="8"/>
        <v>リンク</v>
      </c>
    </row>
    <row r="174" spans="1:4" ht="20.100000000000001" customHeight="1">
      <c r="A174" s="1310"/>
      <c r="B174" s="1317" t="s">
        <v>4837</v>
      </c>
      <c r="C174" s="1315">
        <v>56</v>
      </c>
      <c r="D174" s="1309" t="str">
        <f t="shared" si="8"/>
        <v>リンク</v>
      </c>
    </row>
    <row r="175" spans="1:4" ht="20.100000000000001" customHeight="1">
      <c r="A175" s="1310"/>
      <c r="B175" s="1317" t="s">
        <v>4836</v>
      </c>
      <c r="C175" s="1315">
        <v>56</v>
      </c>
      <c r="D175" s="1309" t="str">
        <f t="shared" si="8"/>
        <v>リンク</v>
      </c>
    </row>
    <row r="176" spans="1:4" ht="20.100000000000001" customHeight="1">
      <c r="A176" s="1310"/>
      <c r="B176" s="1317" t="s">
        <v>4838</v>
      </c>
      <c r="C176" s="1315">
        <v>56</v>
      </c>
      <c r="D176" s="1309" t="str">
        <f t="shared" si="8"/>
        <v>リンク</v>
      </c>
    </row>
    <row r="177" spans="1:4" ht="20.100000000000001" customHeight="1">
      <c r="A177" s="1310"/>
      <c r="B177" s="1317" t="s">
        <v>4841</v>
      </c>
      <c r="C177" s="1315">
        <v>57</v>
      </c>
      <c r="D177" s="1309" t="str">
        <f t="shared" ref="D177" si="11">IF(C177="","",HYPERLINK("#'"&amp;C177&amp;"'!A1","リンク"))</f>
        <v>リンク</v>
      </c>
    </row>
    <row r="178" spans="1:4" ht="20.100000000000001" customHeight="1">
      <c r="A178" s="1310"/>
      <c r="B178" s="1317" t="s">
        <v>4842</v>
      </c>
      <c r="C178" s="1315">
        <v>57</v>
      </c>
      <c r="D178" s="1309" t="str">
        <f t="shared" si="8"/>
        <v>リンク</v>
      </c>
    </row>
    <row r="179" spans="1:4" ht="20.100000000000001" customHeight="1">
      <c r="A179" s="1310"/>
      <c r="B179" s="1317" t="s">
        <v>4843</v>
      </c>
      <c r="C179" s="1315">
        <v>57</v>
      </c>
      <c r="D179" s="1309" t="str">
        <f t="shared" si="8"/>
        <v>リンク</v>
      </c>
    </row>
    <row r="180" spans="1:4" ht="20.100000000000001" customHeight="1">
      <c r="A180" s="1310"/>
      <c r="B180" s="1317" t="s">
        <v>4844</v>
      </c>
      <c r="C180" s="1315">
        <v>57</v>
      </c>
      <c r="D180" s="1309" t="str">
        <f t="shared" si="8"/>
        <v>リンク</v>
      </c>
    </row>
    <row r="181" spans="1:4" ht="20.100000000000001" customHeight="1">
      <c r="A181" s="1310"/>
      <c r="B181" s="1317" t="s">
        <v>5114</v>
      </c>
      <c r="C181" s="1315">
        <v>58</v>
      </c>
      <c r="D181" s="1309" t="str">
        <f t="shared" si="8"/>
        <v>リンク</v>
      </c>
    </row>
    <row r="182" spans="1:4" ht="20.100000000000001" customHeight="1">
      <c r="A182" s="1310"/>
      <c r="B182" s="1317" t="s">
        <v>3977</v>
      </c>
      <c r="C182" s="1315">
        <v>58</v>
      </c>
      <c r="D182" s="1309" t="str">
        <f t="shared" si="8"/>
        <v>リンク</v>
      </c>
    </row>
    <row r="183" spans="1:4" ht="20.100000000000001" customHeight="1">
      <c r="A183" s="1310"/>
      <c r="B183" s="1539" t="s">
        <v>9026</v>
      </c>
      <c r="C183" s="1315">
        <v>58</v>
      </c>
      <c r="D183" s="1309" t="str">
        <f t="shared" ref="D183" si="12">IF(C183="","",HYPERLINK("#'"&amp;C183&amp;"'!A1","リンク"))</f>
        <v>リンク</v>
      </c>
    </row>
    <row r="184" spans="1:4" ht="20.100000000000001" customHeight="1">
      <c r="A184" s="1310"/>
      <c r="B184" s="1539" t="s">
        <v>9027</v>
      </c>
      <c r="C184" s="1315">
        <v>58</v>
      </c>
      <c r="D184" s="1309" t="str">
        <f t="shared" ref="D184" si="13">IF(C184="","",HYPERLINK("#'"&amp;C184&amp;"'!A1","リンク"))</f>
        <v>リンク</v>
      </c>
    </row>
    <row r="185" spans="1:4" ht="20.100000000000001" customHeight="1">
      <c r="A185" s="1310"/>
      <c r="B185" s="1317" t="s">
        <v>4773</v>
      </c>
      <c r="C185" s="1315">
        <v>59</v>
      </c>
      <c r="D185" s="1309" t="str">
        <f t="shared" si="8"/>
        <v>リンク</v>
      </c>
    </row>
    <row r="186" spans="1:4" ht="20.100000000000001" customHeight="1">
      <c r="A186" s="1310"/>
      <c r="B186" s="1539" t="s">
        <v>9026</v>
      </c>
      <c r="C186" s="1315">
        <v>59</v>
      </c>
      <c r="D186" s="1309" t="str">
        <f t="shared" si="8"/>
        <v>リンク</v>
      </c>
    </row>
    <row r="187" spans="1:4" ht="20.100000000000001" customHeight="1">
      <c r="A187" s="1310"/>
      <c r="B187" s="1539" t="s">
        <v>9028</v>
      </c>
      <c r="C187" s="1315">
        <v>59</v>
      </c>
      <c r="D187" s="1309" t="str">
        <f t="shared" si="8"/>
        <v>リンク</v>
      </c>
    </row>
    <row r="188" spans="1:4" ht="20.100000000000001" customHeight="1">
      <c r="A188" s="1310"/>
      <c r="B188" s="1539" t="s">
        <v>9029</v>
      </c>
      <c r="C188" s="1315">
        <v>59</v>
      </c>
      <c r="D188" s="1309" t="str">
        <f t="shared" ref="D188" si="14">IF(C188="","",HYPERLINK("#'"&amp;C188&amp;"'!A1","リンク"))</f>
        <v>リンク</v>
      </c>
    </row>
    <row r="189" spans="1:4" ht="20.100000000000001" customHeight="1">
      <c r="A189" s="1310"/>
      <c r="B189" s="1317" t="s">
        <v>3991</v>
      </c>
      <c r="C189" s="1315">
        <v>59</v>
      </c>
      <c r="D189" s="1309" t="str">
        <f t="shared" si="8"/>
        <v>リンク</v>
      </c>
    </row>
    <row r="190" spans="1:4" ht="20.100000000000001" customHeight="1">
      <c r="A190" s="1310"/>
      <c r="B190" s="1317" t="s">
        <v>3992</v>
      </c>
      <c r="C190" s="1315">
        <v>59</v>
      </c>
      <c r="D190" s="1309" t="str">
        <f t="shared" si="8"/>
        <v>リンク</v>
      </c>
    </row>
    <row r="191" spans="1:4" ht="20.100000000000001" customHeight="1">
      <c r="A191" s="1319" t="s">
        <v>4706</v>
      </c>
      <c r="B191" s="1319"/>
      <c r="C191" s="1320"/>
      <c r="D191" s="1554" t="str">
        <f t="shared" si="8"/>
        <v/>
      </c>
    </row>
    <row r="192" spans="1:4" ht="20.100000000000001" customHeight="1">
      <c r="A192" s="1310"/>
      <c r="B192" s="1317" t="s">
        <v>4716</v>
      </c>
      <c r="C192" s="1315">
        <v>60</v>
      </c>
      <c r="D192" s="1309" t="str">
        <f t="shared" si="8"/>
        <v>リンク</v>
      </c>
    </row>
    <row r="193" spans="1:4" ht="20.100000000000001" customHeight="1">
      <c r="A193" s="1310"/>
      <c r="B193" s="1317" t="s">
        <v>4779</v>
      </c>
      <c r="C193" s="1315">
        <v>60</v>
      </c>
      <c r="D193" s="1309" t="str">
        <f t="shared" si="8"/>
        <v>リンク</v>
      </c>
    </row>
    <row r="194" spans="1:4" ht="20.100000000000001" customHeight="1">
      <c r="A194" s="1310"/>
      <c r="B194" s="1317" t="s">
        <v>4780</v>
      </c>
      <c r="C194" s="1315">
        <v>60</v>
      </c>
      <c r="D194" s="1309" t="str">
        <f t="shared" si="8"/>
        <v>リンク</v>
      </c>
    </row>
    <row r="195" spans="1:4" ht="20.100000000000001" customHeight="1">
      <c r="A195" s="1310"/>
      <c r="B195" s="1317" t="s">
        <v>4781</v>
      </c>
      <c r="C195" s="1315">
        <v>60</v>
      </c>
      <c r="D195" s="1309" t="str">
        <f t="shared" si="8"/>
        <v>リンク</v>
      </c>
    </row>
    <row r="196" spans="1:4" ht="20.100000000000001" customHeight="1">
      <c r="A196" s="1310"/>
      <c r="B196" s="1317" t="s">
        <v>4782</v>
      </c>
      <c r="C196" s="1315">
        <v>60</v>
      </c>
      <c r="D196" s="1309" t="str">
        <f t="shared" si="8"/>
        <v>リンク</v>
      </c>
    </row>
    <row r="197" spans="1:4" ht="20.100000000000001" customHeight="1">
      <c r="A197" s="1310"/>
      <c r="B197" s="1317" t="s">
        <v>4783</v>
      </c>
      <c r="C197" s="1315">
        <v>60</v>
      </c>
      <c r="D197" s="1309" t="str">
        <f t="shared" si="8"/>
        <v>リンク</v>
      </c>
    </row>
    <row r="198" spans="1:4" ht="20.100000000000001" customHeight="1">
      <c r="A198" s="1310"/>
      <c r="B198" s="1317" t="s">
        <v>4845</v>
      </c>
      <c r="C198" s="1315">
        <v>61</v>
      </c>
      <c r="D198" s="1309" t="str">
        <f>IF(C198="","",HYPERLINK("#'"&amp;C198&amp;"'!A1","リンク"))</f>
        <v>リンク</v>
      </c>
    </row>
    <row r="199" spans="1:4" ht="20.100000000000001" customHeight="1">
      <c r="A199" s="1310"/>
      <c r="B199" s="1317" t="s">
        <v>4846</v>
      </c>
      <c r="C199" s="1315">
        <v>61</v>
      </c>
      <c r="D199" s="1309" t="str">
        <f>IF(C199="","",HYPERLINK("#'"&amp;C199&amp;"'!A1","リンク"))</f>
        <v>リンク</v>
      </c>
    </row>
    <row r="200" spans="1:4" ht="20.100000000000001" customHeight="1">
      <c r="A200" s="1310"/>
      <c r="B200" s="1317" t="s">
        <v>5841</v>
      </c>
      <c r="C200" s="1315">
        <v>61</v>
      </c>
      <c r="D200" s="1309" t="str">
        <f t="shared" si="8"/>
        <v>リンク</v>
      </c>
    </row>
    <row r="201" spans="1:4" ht="20.100000000000001" customHeight="1">
      <c r="A201" s="1310"/>
      <c r="B201" s="1317" t="s">
        <v>3983</v>
      </c>
      <c r="C201" s="1315">
        <v>61</v>
      </c>
      <c r="D201" s="1309" t="str">
        <f t="shared" si="8"/>
        <v>リンク</v>
      </c>
    </row>
    <row r="202" spans="1:4" ht="20.100000000000001" customHeight="1">
      <c r="A202" s="1310"/>
      <c r="B202" s="1317" t="s">
        <v>3984</v>
      </c>
      <c r="C202" s="1315">
        <v>61</v>
      </c>
      <c r="D202" s="1309" t="str">
        <f t="shared" si="8"/>
        <v>リンク</v>
      </c>
    </row>
    <row r="203" spans="1:4" ht="20.100000000000001" customHeight="1">
      <c r="A203" s="1310"/>
      <c r="B203" s="1317" t="s">
        <v>4784</v>
      </c>
      <c r="C203" s="1315">
        <v>61</v>
      </c>
      <c r="D203" s="1309" t="str">
        <f t="shared" si="8"/>
        <v>リンク</v>
      </c>
    </row>
    <row r="204" spans="1:4" ht="20.100000000000001" customHeight="1">
      <c r="A204" s="1310"/>
      <c r="B204" s="1317" t="s">
        <v>4847</v>
      </c>
      <c r="C204" s="1315">
        <v>62</v>
      </c>
      <c r="D204" s="1309" t="str">
        <f t="shared" ref="D204" si="15">IF(C204="","",HYPERLINK("#'"&amp;C204&amp;"'!A1","リンク"))</f>
        <v>リンク</v>
      </c>
    </row>
    <row r="205" spans="1:4" ht="20.100000000000001" customHeight="1">
      <c r="A205" s="1310"/>
      <c r="B205" s="1317" t="s">
        <v>4848</v>
      </c>
      <c r="C205" s="1315">
        <v>63</v>
      </c>
      <c r="D205" s="1309" t="str">
        <f t="shared" si="8"/>
        <v>リンク</v>
      </c>
    </row>
    <row r="206" spans="1:4" ht="20.100000000000001" customHeight="1">
      <c r="A206" s="1310"/>
      <c r="B206" s="1317" t="s">
        <v>4849</v>
      </c>
      <c r="C206" s="1315">
        <v>63</v>
      </c>
      <c r="D206" s="1309" t="str">
        <f t="shared" si="8"/>
        <v>リンク</v>
      </c>
    </row>
    <row r="207" spans="1:4" ht="20.100000000000001" customHeight="1">
      <c r="A207" s="1310"/>
      <c r="B207" s="1317" t="s">
        <v>4850</v>
      </c>
      <c r="C207" s="1315">
        <v>63</v>
      </c>
      <c r="D207" s="1309" t="str">
        <f t="shared" si="8"/>
        <v>リンク</v>
      </c>
    </row>
    <row r="208" spans="1:4" ht="20.100000000000001" customHeight="1">
      <c r="A208" s="1310"/>
      <c r="B208" s="1317" t="s">
        <v>4851</v>
      </c>
      <c r="C208" s="1315">
        <v>63</v>
      </c>
      <c r="D208" s="1309" t="str">
        <f t="shared" ref="D208" si="16">IF(C208="","",HYPERLINK("#'"&amp;C208&amp;"'!A1","リンク"))</f>
        <v>リンク</v>
      </c>
    </row>
    <row r="209" spans="1:4" ht="20.100000000000001" customHeight="1">
      <c r="A209" s="1310"/>
      <c r="B209" s="1317" t="s">
        <v>4853</v>
      </c>
      <c r="C209" s="1315">
        <v>63</v>
      </c>
      <c r="D209" s="1309" t="str">
        <f>IF(C209="","",HYPERLINK("#'"&amp;C209&amp;"'!A1","リンク"))</f>
        <v>リンク</v>
      </c>
    </row>
    <row r="210" spans="1:4" ht="20.100000000000001" customHeight="1">
      <c r="A210" s="1310"/>
      <c r="B210" s="1317" t="s">
        <v>4772</v>
      </c>
      <c r="C210" s="1315">
        <v>63</v>
      </c>
      <c r="D210" s="1309" t="str">
        <f>IF(C210="","",HYPERLINK("#'"&amp;C210&amp;"'!A1","リンク"))</f>
        <v>リンク</v>
      </c>
    </row>
    <row r="211" spans="1:4" ht="20.100000000000001" customHeight="1">
      <c r="A211" s="1310"/>
      <c r="B211" s="1317" t="s">
        <v>4773</v>
      </c>
      <c r="C211" s="1315">
        <v>63</v>
      </c>
      <c r="D211" s="1309" t="str">
        <f>IF(C211="","",HYPERLINK("#'"&amp;C211&amp;"'!A1","リンク"))</f>
        <v>リンク</v>
      </c>
    </row>
    <row r="212" spans="1:4" ht="20.100000000000001" customHeight="1">
      <c r="A212" s="1310"/>
      <c r="B212" s="1317" t="s">
        <v>4854</v>
      </c>
      <c r="C212" s="1315">
        <v>64</v>
      </c>
      <c r="D212" s="1309" t="str">
        <f t="shared" si="8"/>
        <v>リンク</v>
      </c>
    </row>
    <row r="213" spans="1:4" ht="20.100000000000001" customHeight="1">
      <c r="A213" s="1310"/>
      <c r="B213" s="1317" t="s">
        <v>3985</v>
      </c>
      <c r="C213" s="1315">
        <v>64</v>
      </c>
      <c r="D213" s="1309" t="str">
        <f t="shared" si="8"/>
        <v>リンク</v>
      </c>
    </row>
    <row r="214" spans="1:4" ht="20.100000000000001" customHeight="1">
      <c r="A214" s="1310"/>
      <c r="B214" s="1317" t="s">
        <v>3986</v>
      </c>
      <c r="C214" s="1315">
        <v>64</v>
      </c>
      <c r="D214" s="1309" t="str">
        <f t="shared" si="8"/>
        <v>リンク</v>
      </c>
    </row>
    <row r="215" spans="1:4" ht="20.100000000000001" customHeight="1">
      <c r="A215" s="1310"/>
      <c r="B215" s="1317" t="s">
        <v>3987</v>
      </c>
      <c r="C215" s="1315">
        <v>64</v>
      </c>
      <c r="D215" s="1309" t="str">
        <f t="shared" si="8"/>
        <v>リンク</v>
      </c>
    </row>
    <row r="216" spans="1:4" ht="20.100000000000001" customHeight="1">
      <c r="A216" s="1310"/>
      <c r="B216" s="1317" t="s">
        <v>4718</v>
      </c>
      <c r="C216" s="1315">
        <v>64</v>
      </c>
      <c r="D216" s="1309" t="str">
        <f>IF(C216="","",HYPERLINK("#'"&amp;C216&amp;"'!A1","リンク"))</f>
        <v>リンク</v>
      </c>
    </row>
    <row r="217" spans="1:4" ht="20.100000000000001" customHeight="1">
      <c r="A217" s="1310"/>
      <c r="B217" s="1317" t="s">
        <v>4907</v>
      </c>
      <c r="C217" s="1315">
        <v>64</v>
      </c>
      <c r="D217" s="1309" t="str">
        <f>IF(C217="","",HYPERLINK("#'"&amp;C217&amp;"'!A1","リンク"))</f>
        <v>リンク</v>
      </c>
    </row>
    <row r="218" spans="1:4" ht="20.100000000000001" customHeight="1">
      <c r="A218" s="1310"/>
      <c r="B218" s="1317" t="s">
        <v>4908</v>
      </c>
      <c r="C218" s="1315">
        <v>65</v>
      </c>
      <c r="D218" s="1309" t="str">
        <f t="shared" si="8"/>
        <v>リンク</v>
      </c>
    </row>
    <row r="219" spans="1:4" ht="20.100000000000001" customHeight="1">
      <c r="A219" s="1310"/>
      <c r="B219" s="1317" t="s">
        <v>4909</v>
      </c>
      <c r="C219" s="1315">
        <v>65</v>
      </c>
      <c r="D219" s="1309" t="str">
        <f t="shared" si="8"/>
        <v>リンク</v>
      </c>
    </row>
    <row r="220" spans="1:4" ht="20.100000000000001" customHeight="1">
      <c r="A220" s="1310"/>
      <c r="B220" s="1317" t="s">
        <v>4910</v>
      </c>
      <c r="C220" s="1315">
        <v>65</v>
      </c>
      <c r="D220" s="1309" t="str">
        <f t="shared" si="8"/>
        <v>リンク</v>
      </c>
    </row>
    <row r="221" spans="1:4" ht="20.100000000000001" customHeight="1">
      <c r="A221" s="1310"/>
      <c r="B221" s="1317" t="s">
        <v>8813</v>
      </c>
      <c r="C221" s="1315">
        <v>65</v>
      </c>
      <c r="D221" s="1309" t="str">
        <f t="shared" si="8"/>
        <v>リンク</v>
      </c>
    </row>
    <row r="222" spans="1:4" ht="20.100000000000001" customHeight="1">
      <c r="A222" s="1310"/>
      <c r="B222" s="1317" t="s">
        <v>4911</v>
      </c>
      <c r="C222" s="1315">
        <v>66</v>
      </c>
      <c r="D222" s="1309" t="str">
        <f>IF(C222="","",HYPERLINK("#'"&amp;C222&amp;"'!A1","リンク"))</f>
        <v>リンク</v>
      </c>
    </row>
    <row r="223" spans="1:4" ht="20.100000000000001" customHeight="1">
      <c r="A223" s="1310"/>
      <c r="B223" s="1317" t="s">
        <v>4862</v>
      </c>
      <c r="C223" s="1315">
        <v>66</v>
      </c>
      <c r="D223" s="1309" t="str">
        <f t="shared" si="8"/>
        <v>リンク</v>
      </c>
    </row>
    <row r="224" spans="1:4" ht="20.100000000000001" customHeight="1">
      <c r="A224" s="1310"/>
      <c r="B224" s="1317" t="s">
        <v>8263</v>
      </c>
      <c r="C224" s="1315">
        <v>66</v>
      </c>
      <c r="D224" s="1309" t="str">
        <f t="shared" si="8"/>
        <v>リンク</v>
      </c>
    </row>
    <row r="225" spans="1:4" ht="20.100000000000001" customHeight="1">
      <c r="A225" s="1310"/>
      <c r="B225" s="1317" t="s">
        <v>4912</v>
      </c>
      <c r="C225" s="1315">
        <v>67</v>
      </c>
      <c r="D225" s="1309" t="str">
        <f t="shared" si="8"/>
        <v>リンク</v>
      </c>
    </row>
    <row r="226" spans="1:4" ht="20.100000000000001" customHeight="1">
      <c r="A226" s="1310"/>
      <c r="B226" s="1539" t="s">
        <v>4785</v>
      </c>
      <c r="C226" s="1315">
        <v>67</v>
      </c>
      <c r="D226" s="1309" t="str">
        <f t="shared" si="8"/>
        <v>リンク</v>
      </c>
    </row>
    <row r="227" spans="1:4" ht="20.100000000000001" customHeight="1">
      <c r="A227" s="1310"/>
      <c r="B227" s="1539" t="s">
        <v>4786</v>
      </c>
      <c r="C227" s="1315">
        <v>69</v>
      </c>
      <c r="D227" s="1309" t="str">
        <f t="shared" si="8"/>
        <v>リンク</v>
      </c>
    </row>
    <row r="228" spans="1:4" ht="20.100000000000001" customHeight="1">
      <c r="A228" s="1310"/>
      <c r="B228" s="1539" t="s">
        <v>4787</v>
      </c>
      <c r="C228" s="1315">
        <v>70</v>
      </c>
      <c r="D228" s="1309" t="str">
        <f t="shared" si="8"/>
        <v>リンク</v>
      </c>
    </row>
    <row r="229" spans="1:4" ht="20.100000000000001" customHeight="1">
      <c r="A229" s="1310"/>
      <c r="B229" s="1318" t="s">
        <v>4914</v>
      </c>
      <c r="C229" s="1315">
        <v>72</v>
      </c>
      <c r="D229" s="1309" t="str">
        <f t="shared" si="8"/>
        <v>リンク</v>
      </c>
    </row>
    <row r="230" spans="1:4" ht="20.100000000000001" customHeight="1">
      <c r="A230" s="1310"/>
      <c r="B230" s="1317" t="s">
        <v>5169</v>
      </c>
      <c r="C230" s="1315">
        <v>72</v>
      </c>
      <c r="D230" s="1309" t="str">
        <f t="shared" si="8"/>
        <v>リンク</v>
      </c>
    </row>
    <row r="231" spans="1:4" ht="20.100000000000001" customHeight="1">
      <c r="A231" s="1310"/>
      <c r="B231" s="1317" t="s">
        <v>5170</v>
      </c>
      <c r="C231" s="1315">
        <v>72</v>
      </c>
      <c r="D231" s="1309" t="str">
        <f t="shared" ref="D231:D280" si="17">IF(C231="","",HYPERLINK("#'"&amp;C231&amp;"'!A1","リンク"))</f>
        <v>リンク</v>
      </c>
    </row>
    <row r="232" spans="1:4" ht="20.100000000000001" customHeight="1">
      <c r="A232" s="1310"/>
      <c r="B232" s="1317" t="s">
        <v>4917</v>
      </c>
      <c r="C232" s="1315">
        <v>72</v>
      </c>
      <c r="D232" s="1309" t="str">
        <f t="shared" si="17"/>
        <v>リンク</v>
      </c>
    </row>
    <row r="233" spans="1:4" ht="20.100000000000001" customHeight="1">
      <c r="A233" s="1310"/>
      <c r="B233" s="1317" t="s">
        <v>5171</v>
      </c>
      <c r="C233" s="1315">
        <v>72</v>
      </c>
      <c r="D233" s="1309" t="str">
        <f t="shared" si="17"/>
        <v>リンク</v>
      </c>
    </row>
    <row r="234" spans="1:4" ht="20.100000000000001" customHeight="1">
      <c r="A234" s="1310"/>
      <c r="B234" s="1317" t="s">
        <v>5172</v>
      </c>
      <c r="C234" s="1315">
        <v>72</v>
      </c>
      <c r="D234" s="1309" t="str">
        <f t="shared" si="17"/>
        <v>リンク</v>
      </c>
    </row>
    <row r="235" spans="1:4" ht="20.100000000000001" customHeight="1">
      <c r="A235" s="1310"/>
      <c r="B235" s="1317" t="s">
        <v>4855</v>
      </c>
      <c r="C235" s="1315">
        <v>73</v>
      </c>
      <c r="D235" s="1309" t="str">
        <f t="shared" si="17"/>
        <v>リンク</v>
      </c>
    </row>
    <row r="236" spans="1:4" ht="20.100000000000001" customHeight="1">
      <c r="A236" s="1310"/>
      <c r="B236" s="1317" t="s">
        <v>8265</v>
      </c>
      <c r="C236" s="1315">
        <v>73</v>
      </c>
      <c r="D236" s="1309" t="str">
        <f t="shared" si="17"/>
        <v>リンク</v>
      </c>
    </row>
    <row r="237" spans="1:4" ht="20.100000000000001" customHeight="1">
      <c r="A237" s="1310"/>
      <c r="B237" s="1317" t="s">
        <v>4788</v>
      </c>
      <c r="C237" s="1315">
        <v>73</v>
      </c>
      <c r="D237" s="1309" t="str">
        <f t="shared" si="17"/>
        <v>リンク</v>
      </c>
    </row>
    <row r="238" spans="1:4" ht="20.100000000000001" customHeight="1">
      <c r="A238" s="1310"/>
      <c r="B238" s="1317" t="s">
        <v>4719</v>
      </c>
      <c r="C238" s="1315">
        <v>73</v>
      </c>
      <c r="D238" s="1309" t="str">
        <f t="shared" si="17"/>
        <v>リンク</v>
      </c>
    </row>
    <row r="239" spans="1:4" ht="20.100000000000001" customHeight="1">
      <c r="A239" s="1310"/>
      <c r="B239" s="1317" t="s">
        <v>8976</v>
      </c>
      <c r="C239" s="1315">
        <v>74</v>
      </c>
      <c r="D239" s="1309" t="str">
        <f t="shared" si="17"/>
        <v>リンク</v>
      </c>
    </row>
    <row r="240" spans="1:4" ht="20.100000000000001" customHeight="1">
      <c r="A240" s="1310"/>
      <c r="B240" s="1317" t="s">
        <v>4789</v>
      </c>
      <c r="C240" s="1315">
        <v>74</v>
      </c>
      <c r="D240" s="1309" t="str">
        <f t="shared" si="17"/>
        <v>リンク</v>
      </c>
    </row>
    <row r="241" spans="1:4" ht="20.100000000000001" customHeight="1">
      <c r="A241" s="1310"/>
      <c r="B241" s="1227" t="s">
        <v>3988</v>
      </c>
      <c r="C241" s="1315">
        <v>74</v>
      </c>
      <c r="D241" s="1309" t="str">
        <f t="shared" si="17"/>
        <v>リンク</v>
      </c>
    </row>
    <row r="242" spans="1:4" ht="20.100000000000001" customHeight="1">
      <c r="A242" s="1310"/>
      <c r="B242" s="1317" t="s">
        <v>4920</v>
      </c>
      <c r="C242" s="1315">
        <v>75</v>
      </c>
      <c r="D242" s="1309" t="str">
        <f t="shared" ref="D242:D243" si="18">IF(C242="","",HYPERLINK("#'"&amp;C242&amp;"'!A1","リンク"))</f>
        <v>リンク</v>
      </c>
    </row>
    <row r="243" spans="1:4" ht="20.100000000000001" customHeight="1">
      <c r="A243" s="1310"/>
      <c r="B243" s="1317" t="s">
        <v>6113</v>
      </c>
      <c r="C243" s="1315">
        <v>75</v>
      </c>
      <c r="D243" s="1309" t="str">
        <f t="shared" si="18"/>
        <v>リンク</v>
      </c>
    </row>
    <row r="244" spans="1:4" ht="20.100000000000001" customHeight="1">
      <c r="A244" s="1310"/>
      <c r="B244" s="1317" t="s">
        <v>4921</v>
      </c>
      <c r="C244" s="1315">
        <v>75</v>
      </c>
      <c r="D244" s="1309" t="str">
        <f t="shared" si="17"/>
        <v>リンク</v>
      </c>
    </row>
    <row r="245" spans="1:4" ht="20.100000000000001" customHeight="1">
      <c r="A245" s="1310"/>
      <c r="B245" s="1317" t="s">
        <v>4922</v>
      </c>
      <c r="C245" s="1315">
        <v>75</v>
      </c>
      <c r="D245" s="1309" t="str">
        <f t="shared" si="17"/>
        <v>リンク</v>
      </c>
    </row>
    <row r="246" spans="1:4" ht="20.100000000000001" customHeight="1">
      <c r="A246" s="1310"/>
      <c r="B246" s="1317" t="s">
        <v>4923</v>
      </c>
      <c r="C246" s="1315">
        <v>75</v>
      </c>
      <c r="D246" s="1309" t="str">
        <f t="shared" si="17"/>
        <v>リンク</v>
      </c>
    </row>
    <row r="247" spans="1:4" ht="20.100000000000001" customHeight="1">
      <c r="A247" s="1310"/>
      <c r="B247" s="1317" t="s">
        <v>4924</v>
      </c>
      <c r="C247" s="1315">
        <v>75</v>
      </c>
      <c r="D247" s="1309" t="str">
        <f t="shared" si="17"/>
        <v>リンク</v>
      </c>
    </row>
    <row r="248" spans="1:4" ht="20.100000000000001" customHeight="1">
      <c r="A248" s="1310"/>
      <c r="B248" s="1317" t="s">
        <v>4925</v>
      </c>
      <c r="C248" s="1315">
        <v>76</v>
      </c>
      <c r="D248" s="1309" t="str">
        <f t="shared" si="17"/>
        <v>リンク</v>
      </c>
    </row>
    <row r="249" spans="1:4" ht="20.100000000000001" customHeight="1">
      <c r="A249" s="1310"/>
      <c r="B249" s="1317" t="s">
        <v>3989</v>
      </c>
      <c r="C249" s="1315">
        <v>76</v>
      </c>
      <c r="D249" s="1309" t="str">
        <f t="shared" si="17"/>
        <v>リンク</v>
      </c>
    </row>
    <row r="250" spans="1:4" ht="20.100000000000001" customHeight="1">
      <c r="A250" s="1310"/>
      <c r="B250" s="1317" t="s">
        <v>8978</v>
      </c>
      <c r="C250" s="1315">
        <v>76</v>
      </c>
      <c r="D250" s="1309" t="str">
        <f t="shared" si="17"/>
        <v>リンク</v>
      </c>
    </row>
    <row r="251" spans="1:4" ht="20.100000000000001" customHeight="1">
      <c r="A251" s="1310"/>
      <c r="B251" s="1317" t="s">
        <v>8979</v>
      </c>
      <c r="C251" s="1315">
        <v>76</v>
      </c>
      <c r="D251" s="1309" t="str">
        <f t="shared" si="17"/>
        <v>リンク</v>
      </c>
    </row>
    <row r="252" spans="1:4" ht="20.100000000000001" customHeight="1">
      <c r="A252" s="1310"/>
      <c r="B252" s="1317" t="s">
        <v>8982</v>
      </c>
      <c r="C252" s="1315">
        <v>76</v>
      </c>
      <c r="D252" s="1309" t="str">
        <f t="shared" si="17"/>
        <v>リンク</v>
      </c>
    </row>
    <row r="253" spans="1:4" ht="20.100000000000001" customHeight="1">
      <c r="A253" s="1310"/>
      <c r="B253" s="1317" t="s">
        <v>4790</v>
      </c>
      <c r="C253" s="1315">
        <v>77</v>
      </c>
      <c r="D253" s="1309" t="str">
        <f t="shared" si="17"/>
        <v>リンク</v>
      </c>
    </row>
    <row r="254" spans="1:4" ht="20.100000000000001" customHeight="1">
      <c r="A254" s="1310"/>
      <c r="B254" s="1317" t="s">
        <v>3990</v>
      </c>
      <c r="C254" s="1315">
        <v>77</v>
      </c>
      <c r="D254" s="1309" t="str">
        <f t="shared" si="17"/>
        <v>リンク</v>
      </c>
    </row>
    <row r="255" spans="1:4" ht="20.100000000000001" customHeight="1">
      <c r="A255" s="1310"/>
      <c r="B255" s="1317" t="s">
        <v>4980</v>
      </c>
      <c r="C255" s="1315">
        <v>77</v>
      </c>
      <c r="D255" s="1309" t="str">
        <f>IF(C255="","",HYPERLINK("#'"&amp;C255&amp;"'!A1","リンク"))</f>
        <v>リンク</v>
      </c>
    </row>
    <row r="256" spans="1:4" ht="20.100000000000001" customHeight="1">
      <c r="A256" s="1310"/>
      <c r="B256" s="1317" t="s">
        <v>4981</v>
      </c>
      <c r="C256" s="1315">
        <v>77</v>
      </c>
      <c r="D256" s="1309" t="str">
        <f>IF(C256="","",HYPERLINK("#'"&amp;C256&amp;"'!A1","リンク"))</f>
        <v>リンク</v>
      </c>
    </row>
    <row r="257" spans="1:4" ht="20.100000000000001" customHeight="1">
      <c r="A257" s="1310"/>
      <c r="B257" s="1317" t="s">
        <v>4982</v>
      </c>
      <c r="C257" s="1315">
        <v>78</v>
      </c>
      <c r="D257" s="1309" t="str">
        <f t="shared" si="17"/>
        <v>リンク</v>
      </c>
    </row>
    <row r="258" spans="1:4" ht="20.100000000000001" customHeight="1">
      <c r="A258" s="1310"/>
      <c r="B258" s="1317" t="s">
        <v>4983</v>
      </c>
      <c r="C258" s="1315">
        <v>78</v>
      </c>
      <c r="D258" s="1309" t="str">
        <f t="shared" si="17"/>
        <v>リンク</v>
      </c>
    </row>
    <row r="259" spans="1:4" ht="20.100000000000001" customHeight="1">
      <c r="A259" s="1310"/>
      <c r="B259" s="1318" t="s">
        <v>4984</v>
      </c>
      <c r="C259" s="1315">
        <v>78</v>
      </c>
      <c r="D259" s="1309" t="str">
        <f t="shared" si="17"/>
        <v>リンク</v>
      </c>
    </row>
    <row r="260" spans="1:4" ht="20.100000000000001" customHeight="1">
      <c r="A260" s="1310"/>
      <c r="B260" s="1317" t="s">
        <v>4985</v>
      </c>
      <c r="C260" s="1315">
        <v>78</v>
      </c>
      <c r="D260" s="1309" t="str">
        <f t="shared" si="17"/>
        <v>リンク</v>
      </c>
    </row>
    <row r="261" spans="1:4" ht="20.100000000000001" customHeight="1">
      <c r="A261" s="1310"/>
      <c r="B261" s="1317" t="s">
        <v>4986</v>
      </c>
      <c r="C261" s="1315">
        <v>78</v>
      </c>
      <c r="D261" s="1309" t="str">
        <f t="shared" ref="D261" si="19">IF(C261="","",HYPERLINK("#'"&amp;C261&amp;"'!A1","リンク"))</f>
        <v>リンク</v>
      </c>
    </row>
    <row r="262" spans="1:4" ht="20.100000000000001" customHeight="1">
      <c r="A262" s="1319" t="s">
        <v>4707</v>
      </c>
      <c r="B262" s="1319"/>
      <c r="C262" s="1320"/>
      <c r="D262" s="1554" t="str">
        <f t="shared" si="17"/>
        <v/>
      </c>
    </row>
    <row r="263" spans="1:4" ht="20.100000000000001" customHeight="1">
      <c r="A263" s="1310"/>
      <c r="B263" s="1317" t="s">
        <v>4926</v>
      </c>
      <c r="C263" s="1315">
        <v>79</v>
      </c>
      <c r="D263" s="1309" t="str">
        <f>IF(C263="","",HYPERLINK("#'"&amp;C263&amp;"'!A1","リンク"))</f>
        <v>リンク</v>
      </c>
    </row>
    <row r="264" spans="1:4" ht="20.100000000000001" customHeight="1">
      <c r="A264" s="1310"/>
      <c r="B264" s="1538" t="s">
        <v>2937</v>
      </c>
      <c r="C264" s="1315">
        <v>79</v>
      </c>
      <c r="D264" s="1309" t="str">
        <f>IF(C264="","",HYPERLINK("#'"&amp;C264&amp;"'!A1","リンク"))</f>
        <v>リンク</v>
      </c>
    </row>
    <row r="265" spans="1:4" ht="20.100000000000001" customHeight="1">
      <c r="A265" s="1310"/>
      <c r="B265" s="1317" t="s">
        <v>4927</v>
      </c>
      <c r="C265" s="1315">
        <v>79</v>
      </c>
      <c r="D265" s="1309" t="str">
        <f t="shared" si="17"/>
        <v>リンク</v>
      </c>
    </row>
    <row r="266" spans="1:4" ht="20.100000000000001" customHeight="1">
      <c r="A266" s="1310"/>
      <c r="B266" s="1317" t="s">
        <v>3993</v>
      </c>
      <c r="C266" s="1315">
        <v>79</v>
      </c>
      <c r="D266" s="1309" t="str">
        <f t="shared" si="17"/>
        <v>リンク</v>
      </c>
    </row>
    <row r="267" spans="1:4" ht="20.100000000000001" customHeight="1">
      <c r="A267" s="1310"/>
      <c r="B267" s="1317" t="s">
        <v>5900</v>
      </c>
      <c r="C267" s="1315">
        <v>79</v>
      </c>
      <c r="D267" s="1309" t="str">
        <f t="shared" si="17"/>
        <v>リンク</v>
      </c>
    </row>
    <row r="268" spans="1:4" ht="20.100000000000001" customHeight="1">
      <c r="A268" s="1310"/>
      <c r="B268" s="1317" t="s">
        <v>5901</v>
      </c>
      <c r="C268" s="1315">
        <v>79</v>
      </c>
      <c r="D268" s="1309" t="str">
        <f t="shared" si="17"/>
        <v>リンク</v>
      </c>
    </row>
    <row r="269" spans="1:4" ht="20.100000000000001" customHeight="1">
      <c r="A269" s="1310"/>
      <c r="B269" s="1317" t="s">
        <v>5842</v>
      </c>
      <c r="C269" s="1315">
        <v>80</v>
      </c>
      <c r="D269" s="1309" t="str">
        <f t="shared" si="17"/>
        <v>リンク</v>
      </c>
    </row>
    <row r="270" spans="1:4" ht="20.100000000000001" customHeight="1">
      <c r="A270" s="1310"/>
      <c r="B270" s="1317" t="s">
        <v>3994</v>
      </c>
      <c r="C270" s="1315">
        <v>80</v>
      </c>
      <c r="D270" s="1309" t="str">
        <f t="shared" si="17"/>
        <v>リンク</v>
      </c>
    </row>
    <row r="271" spans="1:4" ht="20.100000000000001" customHeight="1">
      <c r="A271" s="1310"/>
      <c r="B271" s="1317" t="s">
        <v>3995</v>
      </c>
      <c r="C271" s="1315">
        <v>80</v>
      </c>
      <c r="D271" s="1309" t="str">
        <f t="shared" si="17"/>
        <v>リンク</v>
      </c>
    </row>
    <row r="272" spans="1:4" ht="20.100000000000001" customHeight="1">
      <c r="A272" s="1310"/>
      <c r="B272" s="1317" t="s">
        <v>4720</v>
      </c>
      <c r="C272" s="1315">
        <v>81</v>
      </c>
      <c r="D272" s="1309" t="str">
        <f t="shared" si="17"/>
        <v>リンク</v>
      </c>
    </row>
    <row r="273" spans="1:4" ht="20.100000000000001" customHeight="1">
      <c r="A273" s="1310"/>
      <c r="B273" s="1317" t="s">
        <v>4791</v>
      </c>
      <c r="C273" s="1315">
        <v>81</v>
      </c>
      <c r="D273" s="1309" t="str">
        <f t="shared" si="17"/>
        <v>リンク</v>
      </c>
    </row>
    <row r="274" spans="1:4" ht="20.100000000000001" customHeight="1">
      <c r="A274" s="1310"/>
      <c r="B274" s="1317" t="s">
        <v>4721</v>
      </c>
      <c r="C274" s="1315">
        <v>82</v>
      </c>
      <c r="D274" s="1309" t="str">
        <f t="shared" si="17"/>
        <v>リンク</v>
      </c>
    </row>
    <row r="275" spans="1:4" ht="20.100000000000001" customHeight="1">
      <c r="A275" s="1310"/>
      <c r="B275" s="1317" t="s">
        <v>8268</v>
      </c>
      <c r="C275" s="1315">
        <v>82</v>
      </c>
      <c r="D275" s="1309" t="str">
        <f t="shared" ref="D275" si="20">IF(C275="","",HYPERLINK("#'"&amp;C275&amp;"'!A1","リンク"))</f>
        <v>リンク</v>
      </c>
    </row>
    <row r="276" spans="1:4" ht="20.100000000000001" customHeight="1">
      <c r="A276" s="1310"/>
      <c r="B276" s="1317" t="s">
        <v>4960</v>
      </c>
      <c r="C276" s="1315">
        <v>82</v>
      </c>
      <c r="D276" s="1309" t="str">
        <f t="shared" ref="D276" si="21">IF(C276="","",HYPERLINK("#'"&amp;C276&amp;"'!A1","リンク"))</f>
        <v>リンク</v>
      </c>
    </row>
    <row r="277" spans="1:4" ht="20.100000000000001" customHeight="1">
      <c r="A277" s="1311"/>
      <c r="B277" s="1317" t="s">
        <v>4928</v>
      </c>
      <c r="C277" s="1315">
        <v>82</v>
      </c>
      <c r="D277" s="1309" t="str">
        <f t="shared" si="17"/>
        <v>リンク</v>
      </c>
    </row>
    <row r="278" spans="1:4" ht="20.100000000000001" customHeight="1">
      <c r="A278" s="1319" t="s">
        <v>4708</v>
      </c>
      <c r="B278" s="1319"/>
      <c r="C278" s="1320"/>
      <c r="D278" s="1554" t="str">
        <f t="shared" si="17"/>
        <v/>
      </c>
    </row>
    <row r="279" spans="1:4" ht="20.100000000000001" customHeight="1">
      <c r="A279" s="1310"/>
      <c r="B279" s="1317" t="s">
        <v>5075</v>
      </c>
      <c r="C279" s="1315">
        <v>83</v>
      </c>
      <c r="D279" s="1309" t="str">
        <f t="shared" si="17"/>
        <v>リンク</v>
      </c>
    </row>
    <row r="280" spans="1:4" ht="20.100000000000001" customHeight="1">
      <c r="A280" s="1310"/>
      <c r="B280" s="1317" t="s">
        <v>4793</v>
      </c>
      <c r="C280" s="1315">
        <v>84</v>
      </c>
      <c r="D280" s="1309" t="str">
        <f t="shared" si="17"/>
        <v>リンク</v>
      </c>
    </row>
    <row r="281" spans="1:4" ht="20.100000000000001" customHeight="1">
      <c r="A281" s="1310"/>
      <c r="B281" s="1317" t="s">
        <v>4794</v>
      </c>
      <c r="C281" s="1315">
        <v>84</v>
      </c>
      <c r="D281" s="1309" t="str">
        <f t="shared" ref="D281" si="22">IF(C281="","",HYPERLINK("#'"&amp;C281&amp;"'!A1","リンク"))</f>
        <v>リンク</v>
      </c>
    </row>
  </sheetData>
  <autoFilter ref="A1:D281"/>
  <phoneticPr fontId="2"/>
  <pageMargins left="0.23622047244094491" right="0.23622047244094491" top="0.15748031496062992" bottom="0.15748031496062992" header="0.31496062992125984" footer="0"/>
  <pageSetup paperSize="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9"/>
  <sheetViews>
    <sheetView view="pageBreakPreview" zoomScaleNormal="100" zoomScaleSheetLayoutView="100" workbookViewId="0">
      <selection sqref="A1:D1"/>
    </sheetView>
  </sheetViews>
  <sheetFormatPr defaultRowHeight="19.5" customHeight="1"/>
  <cols>
    <col min="1" max="1" width="22.625" style="2" customWidth="1"/>
    <col min="2" max="3" width="5.625" style="2" customWidth="1"/>
    <col min="4" max="8" width="11.125" style="2" customWidth="1"/>
    <col min="9" max="9" width="5.625" style="2" customWidth="1"/>
    <col min="10" max="18" width="10.625" style="2" customWidth="1"/>
    <col min="19" max="16384" width="9" style="2"/>
  </cols>
  <sheetData>
    <row r="1" spans="1:30" s="209" customFormat="1" ht="20.100000000000001" customHeight="1">
      <c r="A1" s="2943" t="str">
        <f>HYPERLINK("#目次!A1","【目次に戻る】")</f>
        <v>【目次に戻る】</v>
      </c>
      <c r="B1" s="2943"/>
      <c r="C1" s="2943"/>
      <c r="D1" s="2943"/>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row>
    <row r="2" spans="1:30" s="209" customFormat="1" ht="20.100000000000001" customHeight="1">
      <c r="A2" s="2943" t="str">
        <f>HYPERLINK("#業務所管課別目次!A1","【業務所管課別目次に戻る】")</f>
        <v>【業務所管課別目次に戻る】</v>
      </c>
      <c r="B2" s="2943"/>
      <c r="C2" s="2943"/>
      <c r="D2" s="2943"/>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row>
    <row r="3" spans="1:30" s="99" customFormat="1" ht="19.5" customHeight="1">
      <c r="A3" s="102" t="s">
        <v>4418</v>
      </c>
      <c r="B3" s="101"/>
      <c r="C3" s="101"/>
      <c r="D3" s="101"/>
      <c r="E3" s="100"/>
      <c r="F3" s="100"/>
    </row>
    <row r="4" spans="1:30" s="40" customFormat="1" ht="20.100000000000001" customHeight="1">
      <c r="A4" s="1232" t="s">
        <v>4622</v>
      </c>
    </row>
    <row r="5" spans="1:30" s="24" customFormat="1" ht="20.100000000000001" customHeight="1">
      <c r="A5" s="250" t="s">
        <v>3567</v>
      </c>
      <c r="J5" s="1336" t="s">
        <v>6686</v>
      </c>
      <c r="K5" s="1752"/>
      <c r="L5" s="1337" t="s">
        <v>6118</v>
      </c>
      <c r="M5" s="1856" t="str">
        <f>設定!$B$14</f>
        <v>（令和5年4月1日現在）</v>
      </c>
      <c r="N5" s="1752"/>
      <c r="O5" s="1752"/>
    </row>
    <row r="6" spans="1:30" ht="20.100000000000001" customHeight="1">
      <c r="A6" s="1229" t="s">
        <v>1703</v>
      </c>
      <c r="E6" s="4" t="str">
        <f>M5</f>
        <v>（令和5年4月1日現在）</v>
      </c>
      <c r="J6" s="1705"/>
      <c r="K6" s="1340"/>
      <c r="L6" s="1337" t="s">
        <v>6119</v>
      </c>
      <c r="M6" s="1789" t="s">
        <v>6688</v>
      </c>
      <c r="N6" s="2160" t="str">
        <f>HYPERLINK("#'["&amp;設定!$A$22&amp;"]"&amp;M6&amp;"'!A1","統計表リンク")</f>
        <v>統計表リンク</v>
      </c>
      <c r="O6" s="1752"/>
    </row>
    <row r="7" spans="1:30" ht="24.95" customHeight="1">
      <c r="A7" s="2078" t="s">
        <v>493</v>
      </c>
      <c r="B7" s="3333" t="s">
        <v>492</v>
      </c>
      <c r="C7" s="3334"/>
      <c r="D7" s="1542" t="s">
        <v>491</v>
      </c>
      <c r="E7" s="1541" t="s">
        <v>490</v>
      </c>
    </row>
    <row r="8" spans="1:30" s="1230" customFormat="1" ht="20.100000000000001" customHeight="1">
      <c r="A8" s="2079" t="s">
        <v>1718</v>
      </c>
      <c r="B8" s="3335" t="s">
        <v>5956</v>
      </c>
      <c r="C8" s="3336"/>
      <c r="D8" s="1543" t="s">
        <v>5955</v>
      </c>
      <c r="E8" s="1547">
        <v>2394.06</v>
      </c>
      <c r="F8" s="2" t="s">
        <v>3566</v>
      </c>
    </row>
    <row r="9" spans="1:30" s="1230" customFormat="1" ht="20.100000000000001" customHeight="1">
      <c r="A9" s="975"/>
      <c r="B9" s="415"/>
      <c r="C9" s="415"/>
      <c r="D9" s="415"/>
      <c r="F9" s="415"/>
      <c r="G9" s="1231"/>
      <c r="H9" s="1231"/>
    </row>
    <row r="10" spans="1:30" ht="20.100000000000001" customHeight="1">
      <c r="A10" s="1229" t="s">
        <v>1702</v>
      </c>
      <c r="G10" s="242" t="str">
        <f>M10</f>
        <v>（令和4年度）</v>
      </c>
      <c r="J10" s="1336" t="s">
        <v>6687</v>
      </c>
      <c r="K10" s="1752"/>
      <c r="L10" s="1337" t="s">
        <v>6118</v>
      </c>
      <c r="M10" s="1856" t="str">
        <f>設定!$B$11</f>
        <v>（令和4年度）</v>
      </c>
      <c r="O10" s="229" t="s">
        <v>6810</v>
      </c>
      <c r="P10" s="1856" t="str">
        <f>設定!$B$9</f>
        <v>（令和4年度末現在）</v>
      </c>
    </row>
    <row r="11" spans="1:30" ht="30" customHeight="1">
      <c r="A11" s="2078" t="s">
        <v>3557</v>
      </c>
      <c r="B11" s="2994" t="s">
        <v>4624</v>
      </c>
      <c r="C11" s="3337"/>
      <c r="D11" s="1542" t="s">
        <v>4623</v>
      </c>
      <c r="E11" s="1542" t="s">
        <v>3565</v>
      </c>
      <c r="F11" s="1542" t="s">
        <v>3564</v>
      </c>
      <c r="G11" s="1541" t="s">
        <v>1714</v>
      </c>
      <c r="J11" s="1705"/>
      <c r="K11" s="1340"/>
      <c r="L11" s="1337" t="s">
        <v>6119</v>
      </c>
      <c r="M11" s="1789" t="s">
        <v>6839</v>
      </c>
      <c r="N11" s="2160" t="str">
        <f>HYPERLINK("#'["&amp;設定!$A$22&amp;"]"&amp;M11&amp;"'!A1","統計表リンク")</f>
        <v>統計表リンク</v>
      </c>
    </row>
    <row r="12" spans="1:30" ht="20.100000000000001" customHeight="1">
      <c r="A12" s="2080" t="s">
        <v>2945</v>
      </c>
      <c r="B12" s="3338">
        <f>K17</f>
        <v>3776</v>
      </c>
      <c r="C12" s="3339"/>
      <c r="D12" s="1545">
        <f>M17</f>
        <v>306</v>
      </c>
      <c r="E12" s="1545">
        <f>O17</f>
        <v>346</v>
      </c>
      <c r="F12" s="1545">
        <f>Q17</f>
        <v>250</v>
      </c>
      <c r="G12" s="1545">
        <f>S17</f>
        <v>630</v>
      </c>
    </row>
    <row r="13" spans="1:30" ht="20.100000000000001" customHeight="1">
      <c r="A13" s="2080" t="s">
        <v>3559</v>
      </c>
      <c r="B13" s="3338">
        <f>L17</f>
        <v>57920</v>
      </c>
      <c r="C13" s="3339"/>
      <c r="D13" s="1545">
        <f>N17</f>
        <v>5350</v>
      </c>
      <c r="E13" s="1545">
        <f>P17</f>
        <v>3357</v>
      </c>
      <c r="F13" s="1545">
        <f>R17</f>
        <v>2254</v>
      </c>
      <c r="G13" s="1545">
        <f>T17</f>
        <v>23624</v>
      </c>
    </row>
    <row r="14" spans="1:30" ht="9.9499999999999993" customHeight="1">
      <c r="A14" s="1348"/>
      <c r="B14" s="183"/>
      <c r="C14" s="183"/>
      <c r="D14" s="1226"/>
      <c r="E14" s="1226"/>
      <c r="F14" s="1226"/>
      <c r="G14" s="1228"/>
      <c r="H14" s="1226"/>
      <c r="I14" s="1226"/>
    </row>
    <row r="15" spans="1:30" ht="15" customHeight="1">
      <c r="A15" s="3330" t="s">
        <v>3557</v>
      </c>
      <c r="B15" s="3332" t="s">
        <v>1713</v>
      </c>
      <c r="C15" s="3332"/>
      <c r="D15" s="3332"/>
      <c r="E15" s="3332"/>
      <c r="F15" s="3332"/>
      <c r="G15" s="3332"/>
      <c r="H15" s="1367"/>
      <c r="I15" s="5"/>
      <c r="J15" s="3324" t="s">
        <v>7159</v>
      </c>
      <c r="K15" s="3327" t="s">
        <v>979</v>
      </c>
      <c r="L15" s="3329"/>
      <c r="M15" s="3327" t="s">
        <v>7160</v>
      </c>
      <c r="N15" s="3329"/>
      <c r="O15" s="3327" t="s">
        <v>3565</v>
      </c>
      <c r="P15" s="3329"/>
      <c r="Q15" s="3327" t="s">
        <v>3564</v>
      </c>
      <c r="R15" s="3329"/>
      <c r="S15" s="3327" t="s">
        <v>7161</v>
      </c>
      <c r="T15" s="3329"/>
      <c r="U15" s="3327" t="s">
        <v>7162</v>
      </c>
      <c r="V15" s="3329"/>
      <c r="W15" s="3327" t="s">
        <v>7163</v>
      </c>
      <c r="X15" s="3329"/>
      <c r="Y15" s="3327" t="s">
        <v>7164</v>
      </c>
      <c r="Z15" s="3329"/>
      <c r="AA15" s="3327" t="s">
        <v>1711</v>
      </c>
      <c r="AB15" s="3329"/>
      <c r="AC15" s="3327" t="s">
        <v>1710</v>
      </c>
      <c r="AD15" s="3329"/>
    </row>
    <row r="16" spans="1:30" ht="15" customHeight="1">
      <c r="A16" s="3331"/>
      <c r="B16" s="3340" t="s">
        <v>3563</v>
      </c>
      <c r="C16" s="3341"/>
      <c r="D16" s="1546" t="s">
        <v>3562</v>
      </c>
      <c r="E16" s="1546" t="s">
        <v>3561</v>
      </c>
      <c r="F16" s="1546" t="s">
        <v>3560</v>
      </c>
      <c r="G16" s="1546" t="s">
        <v>1710</v>
      </c>
      <c r="J16" s="3325"/>
      <c r="K16" s="2147" t="s">
        <v>1678</v>
      </c>
      <c r="L16" s="2147" t="s">
        <v>7165</v>
      </c>
      <c r="M16" s="2147" t="s">
        <v>1678</v>
      </c>
      <c r="N16" s="2147" t="s">
        <v>7165</v>
      </c>
      <c r="O16" s="2147" t="s">
        <v>1678</v>
      </c>
      <c r="P16" s="2147" t="s">
        <v>7165</v>
      </c>
      <c r="Q16" s="2147" t="s">
        <v>1678</v>
      </c>
      <c r="R16" s="2147" t="s">
        <v>7165</v>
      </c>
      <c r="S16" s="2147" t="s">
        <v>1678</v>
      </c>
      <c r="T16" s="2147" t="s">
        <v>7165</v>
      </c>
      <c r="U16" s="2147" t="s">
        <v>1678</v>
      </c>
      <c r="V16" s="2147" t="s">
        <v>7165</v>
      </c>
      <c r="W16" s="2147" t="s">
        <v>1678</v>
      </c>
      <c r="X16" s="2147" t="s">
        <v>7165</v>
      </c>
      <c r="Y16" s="2147" t="s">
        <v>1678</v>
      </c>
      <c r="Z16" s="2147" t="s">
        <v>7165</v>
      </c>
      <c r="AA16" s="2147" t="s">
        <v>1678</v>
      </c>
      <c r="AB16" s="2147" t="s">
        <v>7165</v>
      </c>
      <c r="AC16" s="2147" t="s">
        <v>1678</v>
      </c>
      <c r="AD16" s="2147" t="s">
        <v>7165</v>
      </c>
    </row>
    <row r="17" spans="1:30" ht="20.100000000000001" customHeight="1">
      <c r="A17" s="2080" t="s">
        <v>2945</v>
      </c>
      <c r="B17" s="3345">
        <f>U17</f>
        <v>497</v>
      </c>
      <c r="C17" s="3345"/>
      <c r="D17" s="1545">
        <f>W17</f>
        <v>463</v>
      </c>
      <c r="E17" s="1545">
        <f>Y17</f>
        <v>428</v>
      </c>
      <c r="F17" s="1545">
        <f>AA17</f>
        <v>516</v>
      </c>
      <c r="G17" s="1545">
        <f>AC17</f>
        <v>340</v>
      </c>
      <c r="J17" s="2191">
        <v>222</v>
      </c>
      <c r="K17" s="2191">
        <v>3776</v>
      </c>
      <c r="L17" s="2191">
        <v>57920</v>
      </c>
      <c r="M17" s="2191">
        <v>306</v>
      </c>
      <c r="N17" s="2191">
        <v>5350</v>
      </c>
      <c r="O17" s="2191">
        <v>346</v>
      </c>
      <c r="P17" s="2191">
        <v>3357</v>
      </c>
      <c r="Q17" s="2191">
        <v>250</v>
      </c>
      <c r="R17" s="2191">
        <v>2254</v>
      </c>
      <c r="S17" s="2191">
        <v>630</v>
      </c>
      <c r="T17" s="2191">
        <v>23624</v>
      </c>
      <c r="U17" s="2191">
        <v>497</v>
      </c>
      <c r="V17" s="2191">
        <v>7483</v>
      </c>
      <c r="W17" s="2191">
        <v>463</v>
      </c>
      <c r="X17" s="2191">
        <v>3871</v>
      </c>
      <c r="Y17" s="2191">
        <v>428</v>
      </c>
      <c r="Z17" s="2191">
        <v>3381</v>
      </c>
      <c r="AA17" s="2191">
        <v>516</v>
      </c>
      <c r="AB17" s="2191">
        <v>6688</v>
      </c>
      <c r="AC17" s="2191">
        <v>340</v>
      </c>
      <c r="AD17" s="2191">
        <v>1912</v>
      </c>
    </row>
    <row r="18" spans="1:30" ht="20.100000000000001" customHeight="1">
      <c r="A18" s="2080" t="s">
        <v>3559</v>
      </c>
      <c r="B18" s="3345">
        <f>V17</f>
        <v>7483</v>
      </c>
      <c r="C18" s="3345"/>
      <c r="D18" s="1545">
        <f>X17</f>
        <v>3871</v>
      </c>
      <c r="E18" s="1545">
        <f>Z17</f>
        <v>3381</v>
      </c>
      <c r="F18" s="1545">
        <f>AB17</f>
        <v>6688</v>
      </c>
      <c r="G18" s="1545">
        <f>AD17</f>
        <v>1912</v>
      </c>
    </row>
    <row r="19" spans="1:30" ht="20.100000000000001" customHeight="1">
      <c r="A19" s="171" t="s">
        <v>8888</v>
      </c>
      <c r="B19" s="2192">
        <f>J17</f>
        <v>222</v>
      </c>
      <c r="C19" s="691" t="str">
        <f>P10</f>
        <v>（令和4年度末現在）</v>
      </c>
      <c r="E19" s="1226"/>
      <c r="F19" s="1226"/>
      <c r="G19" s="1226"/>
      <c r="H19" s="1226"/>
      <c r="I19" s="1226"/>
      <c r="J19" s="1226"/>
      <c r="K19" s="1226"/>
      <c r="L19" s="1226"/>
    </row>
    <row r="20" spans="1:30" ht="20.100000000000001" customHeight="1">
      <c r="A20" s="14" t="s">
        <v>8889</v>
      </c>
      <c r="G20" s="4" t="s">
        <v>3548</v>
      </c>
    </row>
    <row r="21" spans="1:30" ht="20.100000000000001" customHeight="1"/>
    <row r="22" spans="1:30" s="24" customFormat="1" ht="20.100000000000001" customHeight="1">
      <c r="A22" s="250" t="s">
        <v>3558</v>
      </c>
      <c r="H22" s="242" t="str">
        <f>M22</f>
        <v>（令和4年度末現在）</v>
      </c>
      <c r="J22" s="1336" t="s">
        <v>6648</v>
      </c>
      <c r="K22" s="1752"/>
      <c r="L22" s="1337" t="s">
        <v>6118</v>
      </c>
      <c r="M22" s="1856" t="str">
        <f>設定!$B$9</f>
        <v>（令和4年度末現在）</v>
      </c>
    </row>
    <row r="23" spans="1:30" ht="41.25" customHeight="1">
      <c r="A23" s="2078" t="s">
        <v>3557</v>
      </c>
      <c r="B23" s="3346" t="s">
        <v>3556</v>
      </c>
      <c r="C23" s="3347"/>
      <c r="D23" s="1225" t="s">
        <v>3555</v>
      </c>
      <c r="E23" s="1225" t="s">
        <v>4417</v>
      </c>
      <c r="F23" s="1225" t="s">
        <v>3554</v>
      </c>
      <c r="G23" s="1225" t="s">
        <v>3553</v>
      </c>
      <c r="H23" s="1631" t="s">
        <v>3552</v>
      </c>
      <c r="J23" s="1705"/>
      <c r="K23" s="1340"/>
      <c r="L23" s="1337" t="s">
        <v>6119</v>
      </c>
      <c r="M23" s="1789" t="s">
        <v>6690</v>
      </c>
      <c r="N23" s="2160" t="str">
        <f>HYPERLINK("#'["&amp;設定!$A$22&amp;"]"&amp;M23&amp;"'!A1","統計表リンク")</f>
        <v>統計表リンク</v>
      </c>
    </row>
    <row r="24" spans="1:30" ht="20.100000000000001" customHeight="1">
      <c r="A24" s="2078" t="s">
        <v>352</v>
      </c>
      <c r="B24" s="3343">
        <f>K26</f>
        <v>50</v>
      </c>
      <c r="C24" s="3344"/>
      <c r="D24" s="1545">
        <f>L26</f>
        <v>46</v>
      </c>
      <c r="E24" s="1544">
        <f>M26</f>
        <v>92</v>
      </c>
      <c r="F24" s="2148">
        <f>N26</f>
        <v>941</v>
      </c>
      <c r="G24" s="2148">
        <f>O26</f>
        <v>283</v>
      </c>
      <c r="H24" s="1544">
        <f>P26</f>
        <v>30.1</v>
      </c>
      <c r="J24" s="3326" t="s">
        <v>7166</v>
      </c>
      <c r="K24" s="3327" t="s">
        <v>7167</v>
      </c>
      <c r="L24" s="3328"/>
      <c r="M24" s="3329"/>
      <c r="N24" s="3327" t="s">
        <v>7168</v>
      </c>
      <c r="O24" s="3328"/>
      <c r="P24" s="3329"/>
      <c r="Q24" s="14"/>
    </row>
    <row r="25" spans="1:30" ht="20.100000000000001" customHeight="1">
      <c r="A25" s="2080" t="s">
        <v>3551</v>
      </c>
      <c r="B25" s="3343">
        <f t="shared" ref="B25:B27" si="0">K27</f>
        <v>4</v>
      </c>
      <c r="C25" s="3344"/>
      <c r="D25" s="2148">
        <f t="shared" ref="D25:H27" si="1">L27</f>
        <v>2</v>
      </c>
      <c r="E25" s="1544">
        <f t="shared" ref="E25:E27" si="2">M27</f>
        <v>50</v>
      </c>
      <c r="F25" s="2148">
        <f t="shared" si="1"/>
        <v>26</v>
      </c>
      <c r="G25" s="2148">
        <f t="shared" si="1"/>
        <v>4</v>
      </c>
      <c r="H25" s="1544">
        <f t="shared" si="1"/>
        <v>15.4</v>
      </c>
      <c r="J25" s="3072"/>
      <c r="K25" s="2194" t="s">
        <v>6503</v>
      </c>
      <c r="L25" s="2193" t="s">
        <v>7174</v>
      </c>
      <c r="M25" s="2193" t="s">
        <v>7175</v>
      </c>
      <c r="N25" s="2194" t="s">
        <v>6503</v>
      </c>
      <c r="O25" s="2193" t="s">
        <v>7169</v>
      </c>
      <c r="P25" s="2193" t="s">
        <v>7170</v>
      </c>
      <c r="Q25" s="14"/>
    </row>
    <row r="26" spans="1:30" ht="20.100000000000001" customHeight="1">
      <c r="A26" s="2080" t="s">
        <v>3550</v>
      </c>
      <c r="B26" s="3343">
        <f t="shared" si="0"/>
        <v>33</v>
      </c>
      <c r="C26" s="3344"/>
      <c r="D26" s="2148">
        <f t="shared" si="1"/>
        <v>32</v>
      </c>
      <c r="E26" s="1544">
        <f t="shared" si="2"/>
        <v>97</v>
      </c>
      <c r="F26" s="2148">
        <f t="shared" si="1"/>
        <v>669</v>
      </c>
      <c r="G26" s="2148">
        <f t="shared" si="1"/>
        <v>210</v>
      </c>
      <c r="H26" s="1544">
        <f t="shared" si="1"/>
        <v>31.4</v>
      </c>
      <c r="J26" s="2152" t="s">
        <v>6503</v>
      </c>
      <c r="K26" s="2257">
        <v>50</v>
      </c>
      <c r="L26" s="2257">
        <v>46</v>
      </c>
      <c r="M26" s="2257">
        <v>92</v>
      </c>
      <c r="N26" s="2257">
        <v>941</v>
      </c>
      <c r="O26" s="2257">
        <v>283</v>
      </c>
      <c r="P26" s="2257">
        <v>30.1</v>
      </c>
      <c r="Q26" s="14"/>
    </row>
    <row r="27" spans="1:30" ht="20.100000000000001" customHeight="1">
      <c r="A27" s="2080" t="s">
        <v>3549</v>
      </c>
      <c r="B27" s="3343">
        <f t="shared" si="0"/>
        <v>13</v>
      </c>
      <c r="C27" s="3344"/>
      <c r="D27" s="2148">
        <f t="shared" si="1"/>
        <v>12</v>
      </c>
      <c r="E27" s="1544">
        <f t="shared" si="2"/>
        <v>92.3</v>
      </c>
      <c r="F27" s="2148">
        <f t="shared" si="1"/>
        <v>246</v>
      </c>
      <c r="G27" s="2148">
        <f t="shared" si="1"/>
        <v>69</v>
      </c>
      <c r="H27" s="1544">
        <f t="shared" si="1"/>
        <v>28</v>
      </c>
      <c r="J27" s="2152" t="s">
        <v>7171</v>
      </c>
      <c r="K27" s="2257">
        <v>4</v>
      </c>
      <c r="L27" s="2257">
        <v>2</v>
      </c>
      <c r="M27" s="2257">
        <v>50</v>
      </c>
      <c r="N27" s="2257">
        <v>26</v>
      </c>
      <c r="O27" s="2257">
        <v>4</v>
      </c>
      <c r="P27" s="2257">
        <v>15.4</v>
      </c>
      <c r="Q27" s="14"/>
    </row>
    <row r="28" spans="1:30" ht="19.5" customHeight="1">
      <c r="H28" s="4" t="s">
        <v>3548</v>
      </c>
      <c r="J28" s="2152" t="s">
        <v>7172</v>
      </c>
      <c r="K28" s="2257">
        <v>33</v>
      </c>
      <c r="L28" s="2257">
        <v>32</v>
      </c>
      <c r="M28" s="2257">
        <v>97</v>
      </c>
      <c r="N28" s="2257">
        <v>669</v>
      </c>
      <c r="O28" s="2257">
        <v>210</v>
      </c>
      <c r="P28" s="2257">
        <v>31.4</v>
      </c>
      <c r="Q28" s="14"/>
    </row>
    <row r="29" spans="1:30" ht="20.100000000000001" customHeight="1">
      <c r="J29" s="2152" t="s">
        <v>7173</v>
      </c>
      <c r="K29" s="2257">
        <v>13</v>
      </c>
      <c r="L29" s="2257">
        <v>12</v>
      </c>
      <c r="M29" s="2257">
        <v>92.3</v>
      </c>
      <c r="N29" s="2257">
        <v>246</v>
      </c>
      <c r="O29" s="2257">
        <v>69</v>
      </c>
      <c r="P29" s="2257">
        <v>28</v>
      </c>
      <c r="Q29" s="14"/>
    </row>
    <row r="30" spans="1:30" s="80" customFormat="1" ht="18" customHeight="1">
      <c r="A30" s="3342" t="s">
        <v>4595</v>
      </c>
      <c r="B30" s="3342"/>
      <c r="C30" s="3342"/>
      <c r="D30" s="3342"/>
      <c r="E30" s="3342"/>
      <c r="F30" s="3342"/>
      <c r="G30" s="3342"/>
      <c r="H30" s="3342"/>
      <c r="J30" s="229"/>
      <c r="K30" s="229"/>
      <c r="L30" s="229"/>
      <c r="M30" s="229"/>
      <c r="N30" s="229"/>
      <c r="O30" s="229"/>
      <c r="P30" s="229"/>
      <c r="Q30" s="229"/>
    </row>
    <row r="31" spans="1:30" s="80" customFormat="1" ht="18" customHeight="1">
      <c r="A31" s="3342" t="s">
        <v>5125</v>
      </c>
      <c r="B31" s="3342"/>
      <c r="C31" s="3342"/>
      <c r="D31" s="3342"/>
      <c r="E31" s="3342"/>
      <c r="F31" s="3342"/>
      <c r="G31" s="3342"/>
      <c r="H31" s="3342"/>
    </row>
    <row r="32" spans="1:30" s="80" customFormat="1" ht="18" customHeight="1">
      <c r="A32" s="3342" t="s">
        <v>8985</v>
      </c>
      <c r="B32" s="3342"/>
      <c r="C32" s="3342"/>
      <c r="D32" s="3342"/>
      <c r="E32" s="3342"/>
      <c r="F32" s="3342"/>
      <c r="G32" s="3342"/>
      <c r="H32" s="3342"/>
    </row>
    <row r="33" ht="15" customHeight="1"/>
    <row r="34" ht="15" customHeight="1"/>
    <row r="35" ht="15" customHeight="1"/>
    <row r="36" ht="15" customHeight="1"/>
    <row r="37" ht="15" customHeight="1"/>
    <row r="38" ht="15" customHeight="1"/>
    <row r="39" ht="15" customHeight="1"/>
  </sheetData>
  <mergeCells count="34">
    <mergeCell ref="A32:H32"/>
    <mergeCell ref="B27:C27"/>
    <mergeCell ref="B26:C26"/>
    <mergeCell ref="B17:C17"/>
    <mergeCell ref="B18:C18"/>
    <mergeCell ref="B25:C25"/>
    <mergeCell ref="B24:C24"/>
    <mergeCell ref="B23:C23"/>
    <mergeCell ref="A30:H30"/>
    <mergeCell ref="A31:H31"/>
    <mergeCell ref="A15:A16"/>
    <mergeCell ref="A1:D1"/>
    <mergeCell ref="A2:D2"/>
    <mergeCell ref="B15:G15"/>
    <mergeCell ref="B7:C7"/>
    <mergeCell ref="B8:C8"/>
    <mergeCell ref="B11:C11"/>
    <mergeCell ref="B12:C12"/>
    <mergeCell ref="B13:C13"/>
    <mergeCell ref="B16:C16"/>
    <mergeCell ref="AC15:AD15"/>
    <mergeCell ref="AA15:AB15"/>
    <mergeCell ref="Y15:Z15"/>
    <mergeCell ref="W15:X15"/>
    <mergeCell ref="U15:V15"/>
    <mergeCell ref="J15:J16"/>
    <mergeCell ref="J24:J25"/>
    <mergeCell ref="K24:M24"/>
    <mergeCell ref="N24:P24"/>
    <mergeCell ref="S15:T15"/>
    <mergeCell ref="Q15:R15"/>
    <mergeCell ref="O15:P15"/>
    <mergeCell ref="M15:N15"/>
    <mergeCell ref="K15:L15"/>
  </mergeCells>
  <phoneticPr fontId="2"/>
  <printOptions horizontalCentered="1"/>
  <pageMargins left="0.78740157480314965" right="0.78740157480314965" top="0.98425196850393704" bottom="0.59055118110236227" header="0.51181102362204722" footer="0.51181102362204722"/>
  <pageSetup paperSize="9" scale="8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view="pageBreakPreview" zoomScaleNormal="75" zoomScaleSheetLayoutView="100" workbookViewId="0">
      <selection sqref="A1:D1"/>
    </sheetView>
  </sheetViews>
  <sheetFormatPr defaultColWidth="9" defaultRowHeight="21" customHeight="1"/>
  <cols>
    <col min="1" max="1" width="3.625" style="80" customWidth="1"/>
    <col min="2" max="2" width="11.75" style="80" customWidth="1"/>
    <col min="3" max="15" width="5.75" style="80" customWidth="1"/>
    <col min="16" max="16" width="5.625" style="80" customWidth="1"/>
    <col min="17" max="26" width="10.625" style="80" customWidth="1"/>
    <col min="27"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22.15" customHeight="1">
      <c r="A3" s="190" t="s">
        <v>4419</v>
      </c>
    </row>
    <row r="4" spans="1:26" s="95" customFormat="1" ht="17.100000000000001" customHeight="1">
      <c r="A4" s="95" t="s">
        <v>4626</v>
      </c>
    </row>
    <row r="5" spans="1:26" ht="17.100000000000001" customHeight="1">
      <c r="A5" s="131" t="s">
        <v>512</v>
      </c>
      <c r="Q5" s="1336" t="s">
        <v>6686</v>
      </c>
      <c r="R5" s="1752"/>
      <c r="S5" s="1337" t="s">
        <v>6118</v>
      </c>
      <c r="T5" s="1856" t="str">
        <f>設定!$B$14</f>
        <v>（令和5年4月1日現在）</v>
      </c>
    </row>
    <row r="6" spans="1:26" ht="17.100000000000001" customHeight="1">
      <c r="A6" s="185" t="s">
        <v>511</v>
      </c>
      <c r="M6" s="85" t="str">
        <f>T5</f>
        <v>（令和5年4月1日現在）</v>
      </c>
      <c r="Q6" s="1705"/>
      <c r="R6" s="1340"/>
      <c r="S6" s="1337" t="s">
        <v>6119</v>
      </c>
      <c r="T6" s="1789" t="s">
        <v>6691</v>
      </c>
      <c r="U6" s="2160" t="str">
        <f>HYPERLINK("#'["&amp;設定!$A$22&amp;"]"&amp;T6&amp;"'!A1","統計表リンク")</f>
        <v>統計表リンク</v>
      </c>
    </row>
    <row r="7" spans="1:26" ht="30" customHeight="1">
      <c r="A7" s="3022" t="s">
        <v>494</v>
      </c>
      <c r="B7" s="3414"/>
      <c r="C7" s="3023"/>
      <c r="D7" s="3022" t="s">
        <v>493</v>
      </c>
      <c r="E7" s="3414"/>
      <c r="F7" s="3414"/>
      <c r="G7" s="3023"/>
      <c r="H7" s="3022" t="s">
        <v>492</v>
      </c>
      <c r="I7" s="3023"/>
      <c r="J7" s="3022" t="s">
        <v>491</v>
      </c>
      <c r="K7" s="3023"/>
      <c r="L7" s="3392" t="s">
        <v>490</v>
      </c>
      <c r="M7" s="3393"/>
      <c r="N7" s="189"/>
      <c r="O7" s="188"/>
    </row>
    <row r="8" spans="1:26" ht="17.100000000000001" customHeight="1">
      <c r="A8" s="3374" t="s">
        <v>510</v>
      </c>
      <c r="B8" s="3375"/>
      <c r="C8" s="3375"/>
      <c r="D8" s="3408" t="s">
        <v>509</v>
      </c>
      <c r="E8" s="3409"/>
      <c r="F8" s="3409"/>
      <c r="G8" s="3410"/>
      <c r="H8" s="3396" t="s">
        <v>508</v>
      </c>
      <c r="I8" s="3397"/>
      <c r="J8" s="3402" t="s">
        <v>507</v>
      </c>
      <c r="K8" s="3403"/>
      <c r="L8" s="3398">
        <v>5669.53</v>
      </c>
      <c r="M8" s="3399"/>
      <c r="N8" s="187"/>
      <c r="O8" s="186"/>
    </row>
    <row r="9" spans="1:26" ht="17.100000000000001" customHeight="1">
      <c r="A9" s="3415" t="s">
        <v>134</v>
      </c>
      <c r="B9" s="3416"/>
      <c r="C9" s="3416"/>
      <c r="D9" s="3411"/>
      <c r="E9" s="3412"/>
      <c r="F9" s="3412"/>
      <c r="G9" s="3413"/>
      <c r="H9" s="3396" t="s">
        <v>506</v>
      </c>
      <c r="I9" s="3397"/>
      <c r="J9" s="3404"/>
      <c r="K9" s="3405"/>
      <c r="L9" s="3400"/>
      <c r="M9" s="3401"/>
      <c r="N9" s="187"/>
      <c r="O9" s="186"/>
    </row>
    <row r="10" spans="1:26" ht="17.100000000000001" customHeight="1">
      <c r="A10" s="3374" t="s">
        <v>505</v>
      </c>
      <c r="B10" s="3375"/>
      <c r="C10" s="3376"/>
      <c r="D10" s="3356" t="s">
        <v>504</v>
      </c>
      <c r="E10" s="3357"/>
      <c r="F10" s="3357"/>
      <c r="G10" s="3358"/>
      <c r="H10" s="3396" t="s">
        <v>503</v>
      </c>
      <c r="I10" s="3397"/>
      <c r="J10" s="3406" t="s">
        <v>502</v>
      </c>
      <c r="K10" s="3407"/>
      <c r="L10" s="3394">
        <v>2387.65</v>
      </c>
      <c r="M10" s="3395"/>
      <c r="N10" s="187"/>
      <c r="O10" s="186"/>
    </row>
    <row r="11" spans="1:26" ht="17.100000000000001" customHeight="1">
      <c r="A11" s="3359" t="s">
        <v>501</v>
      </c>
      <c r="B11" s="3360"/>
      <c r="C11" s="3361"/>
      <c r="D11" s="3356" t="s">
        <v>8525</v>
      </c>
      <c r="E11" s="3357"/>
      <c r="F11" s="3357"/>
      <c r="G11" s="3358"/>
      <c r="H11" s="3396" t="s">
        <v>500</v>
      </c>
      <c r="I11" s="3397"/>
      <c r="J11" s="3406" t="s">
        <v>8527</v>
      </c>
      <c r="K11" s="3407"/>
      <c r="L11" s="3394">
        <v>355.01</v>
      </c>
      <c r="M11" s="3395"/>
      <c r="N11" s="187"/>
      <c r="O11" s="186"/>
    </row>
    <row r="12" spans="1:26" ht="17.100000000000001" customHeight="1">
      <c r="A12" s="3374" t="s">
        <v>499</v>
      </c>
      <c r="B12" s="3375"/>
      <c r="C12" s="3376"/>
      <c r="D12" s="3356" t="s">
        <v>498</v>
      </c>
      <c r="E12" s="3357"/>
      <c r="F12" s="3357"/>
      <c r="G12" s="3358"/>
      <c r="H12" s="3396" t="s">
        <v>497</v>
      </c>
      <c r="I12" s="3397"/>
      <c r="J12" s="3406" t="s">
        <v>496</v>
      </c>
      <c r="K12" s="3407"/>
      <c r="L12" s="3394">
        <v>747.53</v>
      </c>
      <c r="M12" s="3395"/>
      <c r="N12" s="187"/>
      <c r="O12" s="186"/>
      <c r="Q12" s="183"/>
      <c r="R12" s="183"/>
    </row>
    <row r="13" spans="1:26" ht="17.100000000000001" customHeight="1">
      <c r="L13" s="161"/>
      <c r="M13" s="85" t="s">
        <v>464</v>
      </c>
      <c r="Q13" s="183"/>
      <c r="R13" s="183"/>
    </row>
    <row r="14" spans="1:26" ht="17.100000000000001" customHeight="1">
      <c r="O14" s="85"/>
      <c r="Q14" s="183"/>
      <c r="R14" s="183"/>
    </row>
    <row r="15" spans="1:26" ht="17.100000000000001" customHeight="1">
      <c r="A15" s="185" t="s">
        <v>495</v>
      </c>
      <c r="Q15" s="1336" t="s">
        <v>6693</v>
      </c>
      <c r="R15" s="1752"/>
      <c r="S15" s="1337" t="s">
        <v>6118</v>
      </c>
      <c r="T15" s="1856" t="str">
        <f>設定!$B$14</f>
        <v>（令和5年4月1日現在）</v>
      </c>
    </row>
    <row r="16" spans="1:26" ht="17.100000000000001" customHeight="1">
      <c r="A16" s="185" t="s">
        <v>5951</v>
      </c>
      <c r="F16" s="183"/>
      <c r="G16" s="183"/>
      <c r="H16" s="183"/>
      <c r="I16" s="183"/>
      <c r="J16" s="182"/>
      <c r="K16" s="182"/>
      <c r="O16" s="85" t="str">
        <f>T15</f>
        <v>（令和5年4月1日現在）</v>
      </c>
      <c r="Q16" s="1705"/>
      <c r="R16" s="1340"/>
      <c r="S16" s="1337" t="s">
        <v>6119</v>
      </c>
      <c r="T16" s="1789" t="s">
        <v>6692</v>
      </c>
      <c r="U16" s="2160" t="str">
        <f>HYPERLINK("#'["&amp;設定!$A$22&amp;"]"&amp;T16&amp;"'!A1","統計表リンク")</f>
        <v>統計表リンク</v>
      </c>
    </row>
    <row r="17" spans="1:24" ht="24.95" customHeight="1">
      <c r="A17" s="2914" t="s">
        <v>494</v>
      </c>
      <c r="B17" s="2914"/>
      <c r="C17" s="2914"/>
      <c r="D17" s="2914" t="s">
        <v>493</v>
      </c>
      <c r="E17" s="2914"/>
      <c r="F17" s="2914"/>
      <c r="G17" s="2914"/>
      <c r="H17" s="2914" t="s">
        <v>492</v>
      </c>
      <c r="I17" s="2914"/>
      <c r="J17" s="2914" t="s">
        <v>491</v>
      </c>
      <c r="K17" s="2914"/>
      <c r="L17" s="3387" t="s">
        <v>490</v>
      </c>
      <c r="M17" s="3388"/>
      <c r="N17" s="2914" t="s">
        <v>489</v>
      </c>
      <c r="O17" s="2914"/>
      <c r="Q17" s="184"/>
      <c r="R17" s="184"/>
    </row>
    <row r="18" spans="1:24" ht="24.95" customHeight="1">
      <c r="A18" s="3366" t="s">
        <v>5947</v>
      </c>
      <c r="B18" s="3367"/>
      <c r="C18" s="3367"/>
      <c r="D18" s="3363" t="s">
        <v>488</v>
      </c>
      <c r="E18" s="3364"/>
      <c r="F18" s="3364"/>
      <c r="G18" s="3364"/>
      <c r="H18" s="3372" t="s">
        <v>487</v>
      </c>
      <c r="I18" s="3373"/>
      <c r="J18" s="3354" t="s">
        <v>5957</v>
      </c>
      <c r="K18" s="3354"/>
      <c r="L18" s="3389">
        <v>310.3</v>
      </c>
      <c r="M18" s="3389"/>
      <c r="N18" s="3366" t="s">
        <v>483</v>
      </c>
      <c r="O18" s="3367"/>
      <c r="Q18" s="183"/>
      <c r="R18" s="3386"/>
    </row>
    <row r="19" spans="1:24" ht="24.95" customHeight="1">
      <c r="A19" s="3366" t="s">
        <v>5948</v>
      </c>
      <c r="B19" s="3367"/>
      <c r="C19" s="3367"/>
      <c r="D19" s="3363" t="s">
        <v>486</v>
      </c>
      <c r="E19" s="3364"/>
      <c r="F19" s="3364"/>
      <c r="G19" s="3364"/>
      <c r="H19" s="3372" t="s">
        <v>485</v>
      </c>
      <c r="I19" s="3373"/>
      <c r="J19" s="3354" t="s">
        <v>484</v>
      </c>
      <c r="K19" s="3354"/>
      <c r="L19" s="3389">
        <v>289.88</v>
      </c>
      <c r="M19" s="3389"/>
      <c r="N19" s="3366" t="s">
        <v>483</v>
      </c>
      <c r="O19" s="3367"/>
      <c r="Q19" s="183"/>
      <c r="R19" s="3386"/>
    </row>
    <row r="20" spans="1:24" ht="24.95" customHeight="1">
      <c r="A20" s="3366" t="s">
        <v>5949</v>
      </c>
      <c r="B20" s="3367"/>
      <c r="C20" s="3367"/>
      <c r="D20" s="3363" t="s">
        <v>482</v>
      </c>
      <c r="E20" s="3364"/>
      <c r="F20" s="3364"/>
      <c r="G20" s="3364"/>
      <c r="H20" s="3372" t="s">
        <v>481</v>
      </c>
      <c r="I20" s="3373"/>
      <c r="J20" s="3354" t="s">
        <v>480</v>
      </c>
      <c r="K20" s="3354"/>
      <c r="L20" s="3389">
        <v>131.4</v>
      </c>
      <c r="M20" s="3389"/>
      <c r="N20" s="3366" t="s">
        <v>479</v>
      </c>
      <c r="O20" s="3390"/>
      <c r="Q20" s="183"/>
      <c r="R20" s="3386"/>
    </row>
    <row r="21" spans="1:24" ht="24.95" customHeight="1">
      <c r="A21" s="3368" t="s">
        <v>5950</v>
      </c>
      <c r="B21" s="3369"/>
      <c r="C21" s="3370"/>
      <c r="D21" s="3365" t="s">
        <v>478</v>
      </c>
      <c r="E21" s="3365"/>
      <c r="F21" s="3365"/>
      <c r="G21" s="3365"/>
      <c r="H21" s="3372" t="s">
        <v>477</v>
      </c>
      <c r="I21" s="3373"/>
      <c r="J21" s="3354" t="s">
        <v>476</v>
      </c>
      <c r="K21" s="3354"/>
      <c r="L21" s="3389">
        <v>651.54</v>
      </c>
      <c r="M21" s="3389"/>
      <c r="N21" s="3391" t="s">
        <v>475</v>
      </c>
      <c r="O21" s="3019"/>
      <c r="Q21" s="183"/>
      <c r="R21" s="3386"/>
    </row>
    <row r="22" spans="1:24" ht="17.100000000000001" customHeight="1">
      <c r="O22" s="85" t="s">
        <v>474</v>
      </c>
      <c r="Q22" s="183"/>
      <c r="R22" s="183"/>
    </row>
    <row r="23" spans="1:24" ht="17.100000000000001" customHeight="1">
      <c r="A23" s="185"/>
      <c r="F23" s="183"/>
      <c r="G23" s="183"/>
      <c r="H23" s="183"/>
      <c r="I23" s="183"/>
      <c r="J23" s="182"/>
      <c r="K23" s="182"/>
    </row>
    <row r="24" spans="1:24" ht="17.100000000000001" customHeight="1">
      <c r="A24" s="185" t="s">
        <v>5952</v>
      </c>
      <c r="F24" s="183"/>
      <c r="G24" s="183"/>
      <c r="H24" s="183"/>
      <c r="I24" s="183"/>
      <c r="J24" s="182"/>
      <c r="K24" s="182"/>
      <c r="Q24" s="1336" t="s">
        <v>6696</v>
      </c>
      <c r="R24" s="1752"/>
      <c r="S24" s="1337" t="s">
        <v>6118</v>
      </c>
      <c r="T24" s="1856" t="s">
        <v>6699</v>
      </c>
      <c r="U24" s="85"/>
      <c r="V24" s="2161"/>
      <c r="W24" s="85"/>
      <c r="X24" s="2161"/>
    </row>
    <row r="25" spans="1:24" ht="17.100000000000001" customHeight="1">
      <c r="A25" s="86" t="s">
        <v>39</v>
      </c>
      <c r="C25" s="183"/>
      <c r="D25" s="183"/>
      <c r="E25" s="182"/>
      <c r="F25" s="182"/>
      <c r="L25" s="85" t="str">
        <f>T24</f>
        <v>（各年度末現在）</v>
      </c>
      <c r="Q25" s="2019"/>
      <c r="R25" s="1340"/>
      <c r="S25" s="1337" t="s">
        <v>6119</v>
      </c>
      <c r="T25" s="1789" t="s">
        <v>6694</v>
      </c>
      <c r="U25" s="2160" t="str">
        <f>HYPERLINK("#'["&amp;設定!$A$22&amp;"]"&amp;T25&amp;"'!A1","統計表リンク")</f>
        <v>統計表リンク</v>
      </c>
    </row>
    <row r="26" spans="1:24" ht="24.95" customHeight="1">
      <c r="A26" s="3362" t="s">
        <v>473</v>
      </c>
      <c r="B26" s="3362"/>
      <c r="C26" s="3371" t="str">
        <f>Q30</f>
        <v>平成30年度</v>
      </c>
      <c r="D26" s="3371"/>
      <c r="E26" s="3354" t="str">
        <f>Q31</f>
        <v>令和元年度</v>
      </c>
      <c r="F26" s="3354"/>
      <c r="G26" s="3371" t="str">
        <f>Q32</f>
        <v>令和2年度</v>
      </c>
      <c r="H26" s="3371"/>
      <c r="I26" s="3371" t="str">
        <f>Q33</f>
        <v>令和3年度</v>
      </c>
      <c r="J26" s="3371"/>
      <c r="K26" s="3354" t="str">
        <f>Q34</f>
        <v>令和4年度</v>
      </c>
      <c r="L26" s="3354"/>
      <c r="Q26" s="1336" t="s">
        <v>6697</v>
      </c>
      <c r="R26" s="1752"/>
      <c r="S26" s="1337" t="s">
        <v>6118</v>
      </c>
      <c r="T26" s="1856" t="str">
        <f>設定!$B$11</f>
        <v>（令和4年度）</v>
      </c>
      <c r="U26" s="85" t="s">
        <v>7064</v>
      </c>
      <c r="V26" s="2161" t="str">
        <f>設定!$B$5&amp;設定!$C$5&amp;"年"</f>
        <v>令和4年</v>
      </c>
      <c r="W26" s="85" t="s">
        <v>7065</v>
      </c>
      <c r="X26" s="2161" t="str">
        <f>設定!$B$4&amp;設定!$C$4&amp;"年"</f>
        <v>令和5年</v>
      </c>
    </row>
    <row r="27" spans="1:24" ht="17.100000000000001" customHeight="1">
      <c r="A27" s="2942" t="s">
        <v>472</v>
      </c>
      <c r="B27" s="2942"/>
      <c r="C27" s="3355">
        <f>R30</f>
        <v>5624</v>
      </c>
      <c r="D27" s="3355"/>
      <c r="E27" s="3355">
        <f>R31</f>
        <v>5197</v>
      </c>
      <c r="F27" s="3355"/>
      <c r="G27" s="3355">
        <f>R32</f>
        <v>229</v>
      </c>
      <c r="H27" s="3355"/>
      <c r="I27" s="3355">
        <f>R33</f>
        <v>473</v>
      </c>
      <c r="J27" s="3355"/>
      <c r="K27" s="3355">
        <f>R34</f>
        <v>1448</v>
      </c>
      <c r="L27" s="3355"/>
      <c r="Q27" s="2019"/>
      <c r="R27" s="1340"/>
      <c r="S27" s="1337" t="s">
        <v>6119</v>
      </c>
      <c r="T27" s="1789" t="s">
        <v>6694</v>
      </c>
      <c r="U27" s="2160" t="str">
        <f>HYPERLINK("#'["&amp;設定!$A$22&amp;"]"&amp;T27&amp;"'!A1","統計表リンク")</f>
        <v>統計表リンク</v>
      </c>
    </row>
    <row r="28" spans="1:24" ht="17.100000000000001" customHeight="1">
      <c r="A28" s="2942" t="s">
        <v>471</v>
      </c>
      <c r="B28" s="2942"/>
      <c r="C28" s="3355">
        <f>S30</f>
        <v>5719</v>
      </c>
      <c r="D28" s="3355"/>
      <c r="E28" s="3355">
        <f>S31</f>
        <v>5437</v>
      </c>
      <c r="F28" s="3355"/>
      <c r="G28" s="3355">
        <f>S32</f>
        <v>1731</v>
      </c>
      <c r="H28" s="3355"/>
      <c r="I28" s="3355">
        <f>S33</f>
        <v>2039</v>
      </c>
      <c r="J28" s="3355"/>
      <c r="K28" s="3355">
        <f>S34</f>
        <v>1562</v>
      </c>
      <c r="L28" s="3355"/>
      <c r="M28" s="86" t="s">
        <v>470</v>
      </c>
      <c r="Q28" s="3348" t="s">
        <v>7176</v>
      </c>
      <c r="R28" s="3350" t="s">
        <v>7177</v>
      </c>
      <c r="S28" s="3351"/>
      <c r="T28" s="3350" t="s">
        <v>7178</v>
      </c>
      <c r="U28" s="3352"/>
      <c r="V28" s="3351"/>
    </row>
    <row r="29" spans="1:24" ht="17.100000000000001" customHeight="1">
      <c r="K29" s="85"/>
      <c r="M29" s="85"/>
      <c r="Q29" s="3349"/>
      <c r="R29" s="2156" t="s">
        <v>7179</v>
      </c>
      <c r="S29" s="2156" t="s">
        <v>7180</v>
      </c>
      <c r="T29" s="2156" t="s">
        <v>7181</v>
      </c>
      <c r="U29" s="2156" t="s">
        <v>7182</v>
      </c>
      <c r="V29" s="2156" t="s">
        <v>7183</v>
      </c>
    </row>
    <row r="30" spans="1:24" ht="17.100000000000001" customHeight="1">
      <c r="A30" s="185" t="s">
        <v>5953</v>
      </c>
      <c r="P30" s="1747"/>
      <c r="Q30" s="2283" t="s">
        <v>8528</v>
      </c>
      <c r="R30" s="1845">
        <v>5624</v>
      </c>
      <c r="S30" s="1855">
        <v>5719</v>
      </c>
      <c r="T30" s="2284">
        <v>10918</v>
      </c>
      <c r="U30" s="1822">
        <v>695</v>
      </c>
      <c r="V30" s="1847">
        <v>915</v>
      </c>
      <c r="W30" s="1747"/>
      <c r="X30" s="1747"/>
    </row>
    <row r="31" spans="1:24" ht="17.100000000000001" customHeight="1">
      <c r="A31" s="86" t="s">
        <v>469</v>
      </c>
      <c r="O31" s="85" t="str">
        <f>T26</f>
        <v>（令和4年度）</v>
      </c>
      <c r="Q31" s="1821" t="s">
        <v>8521</v>
      </c>
      <c r="R31" s="1847">
        <v>5197</v>
      </c>
      <c r="S31" s="1847">
        <v>5437</v>
      </c>
      <c r="T31" s="1847">
        <v>11733</v>
      </c>
      <c r="U31" s="1847">
        <v>787</v>
      </c>
      <c r="V31" s="1847">
        <v>909</v>
      </c>
    </row>
    <row r="32" spans="1:24" s="1747" customFormat="1" ht="15" customHeight="1">
      <c r="A32" s="3353" t="s">
        <v>468</v>
      </c>
      <c r="B32" s="3353"/>
      <c r="C32" s="3354" t="s">
        <v>352</v>
      </c>
      <c r="D32" s="2087" t="str">
        <f>V26</f>
        <v>令和4年</v>
      </c>
      <c r="E32" s="3354" t="s">
        <v>9001</v>
      </c>
      <c r="F32" s="3354" t="s">
        <v>9002</v>
      </c>
      <c r="G32" s="3354" t="s">
        <v>9003</v>
      </c>
      <c r="H32" s="3354" t="s">
        <v>9004</v>
      </c>
      <c r="I32" s="3354" t="s">
        <v>9005</v>
      </c>
      <c r="J32" s="3354" t="s">
        <v>9006</v>
      </c>
      <c r="K32" s="3354" t="s">
        <v>9007</v>
      </c>
      <c r="L32" s="3354" t="s">
        <v>9008</v>
      </c>
      <c r="M32" s="2087" t="str">
        <f>X26</f>
        <v>令和5年</v>
      </c>
      <c r="N32" s="3354" t="s">
        <v>9009</v>
      </c>
      <c r="O32" s="3354" t="s">
        <v>9010</v>
      </c>
      <c r="P32" s="80"/>
      <c r="Q32" s="1821" t="s">
        <v>8529</v>
      </c>
      <c r="R32" s="1847">
        <v>229</v>
      </c>
      <c r="S32" s="1847">
        <v>1731</v>
      </c>
      <c r="T32" s="1847">
        <v>5816</v>
      </c>
      <c r="U32" s="1847">
        <v>548</v>
      </c>
      <c r="V32" s="1847">
        <v>639</v>
      </c>
      <c r="W32" s="80"/>
      <c r="X32" s="80"/>
    </row>
    <row r="33" spans="1:22" ht="15" customHeight="1">
      <c r="A33" s="3353"/>
      <c r="B33" s="3353"/>
      <c r="C33" s="3354"/>
      <c r="D33" s="2085" t="s">
        <v>6957</v>
      </c>
      <c r="E33" s="3354"/>
      <c r="F33" s="3354"/>
      <c r="G33" s="3354"/>
      <c r="H33" s="3354"/>
      <c r="I33" s="3354"/>
      <c r="J33" s="3354"/>
      <c r="K33" s="3354"/>
      <c r="L33" s="3354"/>
      <c r="M33" s="2086" t="s">
        <v>6958</v>
      </c>
      <c r="N33" s="3354"/>
      <c r="O33" s="3354"/>
      <c r="Q33" s="1821" t="s">
        <v>8530</v>
      </c>
      <c r="R33" s="1847">
        <v>473</v>
      </c>
      <c r="S33" s="1847">
        <v>2039</v>
      </c>
      <c r="T33" s="1847">
        <v>8322</v>
      </c>
      <c r="U33" s="1847">
        <v>506</v>
      </c>
      <c r="V33" s="1847">
        <v>686</v>
      </c>
    </row>
    <row r="34" spans="1:22" ht="17.100000000000001" customHeight="1">
      <c r="A34" s="3381" t="s">
        <v>5203</v>
      </c>
      <c r="B34" s="2083" t="s">
        <v>5205</v>
      </c>
      <c r="C34" s="2084">
        <f>R34</f>
        <v>1448</v>
      </c>
      <c r="D34" s="1600">
        <f>R35</f>
        <v>43</v>
      </c>
      <c r="E34" s="2084">
        <f>R36</f>
        <v>84</v>
      </c>
      <c r="F34" s="2832">
        <f>R37</f>
        <v>40</v>
      </c>
      <c r="G34" s="202">
        <f>R38</f>
        <v>115</v>
      </c>
      <c r="H34" s="2836">
        <f>R39</f>
        <v>50</v>
      </c>
      <c r="I34" s="2084">
        <f>R40</f>
        <v>58</v>
      </c>
      <c r="J34" s="2084">
        <f>R41</f>
        <v>79</v>
      </c>
      <c r="K34" s="2084">
        <f>R42</f>
        <v>45</v>
      </c>
      <c r="L34" s="2084">
        <f>R43</f>
        <v>237</v>
      </c>
      <c r="M34" s="1601">
        <f>R44</f>
        <v>347</v>
      </c>
      <c r="N34" s="2084">
        <f>R45</f>
        <v>210</v>
      </c>
      <c r="O34" s="2084">
        <f>R46</f>
        <v>140</v>
      </c>
      <c r="Q34" s="1821" t="s">
        <v>8531</v>
      </c>
      <c r="R34" s="1847">
        <v>1448</v>
      </c>
      <c r="S34" s="1847">
        <v>1562</v>
      </c>
      <c r="T34" s="1847">
        <v>11071</v>
      </c>
      <c r="U34" s="1847">
        <v>478</v>
      </c>
      <c r="V34" s="1847">
        <v>677</v>
      </c>
    </row>
    <row r="35" spans="1:22" ht="17.100000000000001" customHeight="1">
      <c r="A35" s="3382"/>
      <c r="B35" s="1604" t="s">
        <v>5206</v>
      </c>
      <c r="C35" s="1601">
        <f>S34</f>
        <v>1562</v>
      </c>
      <c r="D35" s="1600">
        <f>S35</f>
        <v>111</v>
      </c>
      <c r="E35" s="1601">
        <f>S36</f>
        <v>163</v>
      </c>
      <c r="F35" s="2833">
        <f>S37</f>
        <v>59</v>
      </c>
      <c r="G35" s="202">
        <f>S38</f>
        <v>270</v>
      </c>
      <c r="H35" s="2837">
        <f>S39</f>
        <v>138</v>
      </c>
      <c r="I35" s="1601">
        <f>S40</f>
        <v>112</v>
      </c>
      <c r="J35" s="1601">
        <f>S41</f>
        <v>108</v>
      </c>
      <c r="K35" s="1601">
        <f>S42</f>
        <v>113</v>
      </c>
      <c r="L35" s="1601">
        <f>S43</f>
        <v>176</v>
      </c>
      <c r="M35" s="1601">
        <f>S44</f>
        <v>150</v>
      </c>
      <c r="N35" s="1601">
        <f>S45</f>
        <v>95</v>
      </c>
      <c r="O35" s="1601">
        <f>S46</f>
        <v>67</v>
      </c>
      <c r="Q35" s="2158" t="s">
        <v>7184</v>
      </c>
      <c r="R35" s="1822">
        <v>43</v>
      </c>
      <c r="S35" s="1822">
        <v>111</v>
      </c>
      <c r="T35" s="1822">
        <v>658</v>
      </c>
      <c r="U35" s="1822">
        <v>24</v>
      </c>
      <c r="V35" s="1822">
        <v>38</v>
      </c>
    </row>
    <row r="36" spans="1:22" ht="17.100000000000001" customHeight="1">
      <c r="A36" s="3383" t="s">
        <v>5204</v>
      </c>
      <c r="B36" s="1556" t="s">
        <v>467</v>
      </c>
      <c r="C36" s="1603">
        <f>T34</f>
        <v>11071</v>
      </c>
      <c r="D36" s="983">
        <f>T35</f>
        <v>658</v>
      </c>
      <c r="E36" s="1602">
        <f>T36</f>
        <v>1180</v>
      </c>
      <c r="F36" s="2834">
        <f>T37</f>
        <v>444</v>
      </c>
      <c r="G36" s="983">
        <f>T38</f>
        <v>1256</v>
      </c>
      <c r="H36" s="2838">
        <f>T39</f>
        <v>713</v>
      </c>
      <c r="I36" s="1603">
        <f>T40</f>
        <v>961</v>
      </c>
      <c r="J36" s="1603">
        <f>T41</f>
        <v>879</v>
      </c>
      <c r="K36" s="1603">
        <f>T42</f>
        <v>1183</v>
      </c>
      <c r="L36" s="1603">
        <f>T43</f>
        <v>1329</v>
      </c>
      <c r="M36" s="1603">
        <f>T44</f>
        <v>1060</v>
      </c>
      <c r="N36" s="1603">
        <f>T45</f>
        <v>856</v>
      </c>
      <c r="O36" s="1603">
        <f>T46</f>
        <v>552</v>
      </c>
      <c r="Q36" s="2158">
        <v>5</v>
      </c>
      <c r="R36" s="1822">
        <v>84</v>
      </c>
      <c r="S36" s="1822">
        <v>163</v>
      </c>
      <c r="T36" s="1822">
        <v>1180</v>
      </c>
      <c r="U36" s="1822">
        <v>48</v>
      </c>
      <c r="V36" s="1822">
        <v>93</v>
      </c>
    </row>
    <row r="37" spans="1:22" ht="17.100000000000001" customHeight="1">
      <c r="A37" s="3384"/>
      <c r="B37" s="1561" t="s">
        <v>466</v>
      </c>
      <c r="C37" s="175">
        <f>U34</f>
        <v>478</v>
      </c>
      <c r="D37" s="173">
        <f>U35</f>
        <v>24</v>
      </c>
      <c r="E37" s="176">
        <f>U36</f>
        <v>48</v>
      </c>
      <c r="F37" s="2835">
        <f>U37</f>
        <v>15</v>
      </c>
      <c r="G37" s="2831">
        <f>U38</f>
        <v>19</v>
      </c>
      <c r="H37" s="2839">
        <f>U39</f>
        <v>32</v>
      </c>
      <c r="I37" s="175">
        <f>U40</f>
        <v>28</v>
      </c>
      <c r="J37" s="175">
        <f>U41</f>
        <v>18</v>
      </c>
      <c r="K37" s="175">
        <f>U42</f>
        <v>44</v>
      </c>
      <c r="L37" s="175">
        <f>U43</f>
        <v>113</v>
      </c>
      <c r="M37" s="175">
        <f>U44</f>
        <v>76</v>
      </c>
      <c r="N37" s="175">
        <f>U45</f>
        <v>34</v>
      </c>
      <c r="O37" s="175">
        <f>U46</f>
        <v>27</v>
      </c>
      <c r="Q37" s="2158">
        <v>6</v>
      </c>
      <c r="R37" s="1822">
        <v>40</v>
      </c>
      <c r="S37" s="1822">
        <v>59</v>
      </c>
      <c r="T37" s="1822">
        <v>444</v>
      </c>
      <c r="U37" s="1822">
        <v>15</v>
      </c>
      <c r="V37" s="1822">
        <v>45</v>
      </c>
    </row>
    <row r="38" spans="1:22" ht="17.100000000000001" customHeight="1">
      <c r="A38" s="3385"/>
      <c r="B38" s="1561" t="s">
        <v>465</v>
      </c>
      <c r="C38" s="175">
        <f>V34</f>
        <v>677</v>
      </c>
      <c r="D38" s="173">
        <f>V35</f>
        <v>38</v>
      </c>
      <c r="E38" s="176">
        <f>V36</f>
        <v>93</v>
      </c>
      <c r="F38" s="2835">
        <f>V37</f>
        <v>45</v>
      </c>
      <c r="G38" s="2831">
        <f>V38</f>
        <v>33</v>
      </c>
      <c r="H38" s="2839">
        <f>V39</f>
        <v>45</v>
      </c>
      <c r="I38" s="175">
        <f>V40</f>
        <v>67</v>
      </c>
      <c r="J38" s="175">
        <f>V41</f>
        <v>52</v>
      </c>
      <c r="K38" s="175">
        <f>V42</f>
        <v>48</v>
      </c>
      <c r="L38" s="175">
        <f>V43</f>
        <v>75</v>
      </c>
      <c r="M38" s="175">
        <f>V44</f>
        <v>73</v>
      </c>
      <c r="N38" s="175">
        <f>V45</f>
        <v>60</v>
      </c>
      <c r="O38" s="175">
        <f>V46</f>
        <v>48</v>
      </c>
      <c r="Q38" s="2158">
        <v>7</v>
      </c>
      <c r="R38" s="1822">
        <v>115</v>
      </c>
      <c r="S38" s="1822">
        <v>270</v>
      </c>
      <c r="T38" s="1822">
        <v>1256</v>
      </c>
      <c r="U38" s="1822">
        <v>19</v>
      </c>
      <c r="V38" s="1822">
        <v>33</v>
      </c>
    </row>
    <row r="39" spans="1:22" ht="17.100000000000001" customHeight="1">
      <c r="O39" s="85" t="s">
        <v>464</v>
      </c>
      <c r="Q39" s="2158">
        <v>8</v>
      </c>
      <c r="R39" s="1822">
        <v>50</v>
      </c>
      <c r="S39" s="1822">
        <v>138</v>
      </c>
      <c r="T39" s="1822">
        <v>713</v>
      </c>
      <c r="U39" s="1822">
        <v>32</v>
      </c>
      <c r="V39" s="1822">
        <v>45</v>
      </c>
    </row>
    <row r="40" spans="1:22" ht="17.100000000000001" customHeight="1">
      <c r="A40" s="185" t="s">
        <v>5954</v>
      </c>
      <c r="K40" s="85"/>
      <c r="Q40" s="2158">
        <v>9</v>
      </c>
      <c r="R40" s="1822">
        <v>58</v>
      </c>
      <c r="S40" s="1822">
        <v>112</v>
      </c>
      <c r="T40" s="1822">
        <v>961</v>
      </c>
      <c r="U40" s="1822">
        <v>28</v>
      </c>
      <c r="V40" s="1822">
        <v>67</v>
      </c>
    </row>
    <row r="41" spans="1:22" ht="17.100000000000001" customHeight="1">
      <c r="A41" s="86" t="s">
        <v>3</v>
      </c>
      <c r="F41" s="85"/>
      <c r="L41" s="85" t="str">
        <f>T48</f>
        <v>（各年度末現在）</v>
      </c>
      <c r="Q41" s="2158">
        <v>10</v>
      </c>
      <c r="R41" s="1822">
        <v>79</v>
      </c>
      <c r="S41" s="1822">
        <v>108</v>
      </c>
      <c r="T41" s="1822">
        <v>879</v>
      </c>
      <c r="U41" s="1822">
        <v>18</v>
      </c>
      <c r="V41" s="1822">
        <v>52</v>
      </c>
    </row>
    <row r="42" spans="1:22" ht="24.95" customHeight="1">
      <c r="A42" s="3379" t="s">
        <v>462</v>
      </c>
      <c r="B42" s="3380"/>
      <c r="C42" s="3371" t="str">
        <f>Q51</f>
        <v>平成30年度</v>
      </c>
      <c r="D42" s="3371"/>
      <c r="E42" s="3354" t="str">
        <f>Q52</f>
        <v>令和元年度</v>
      </c>
      <c r="F42" s="3354"/>
      <c r="G42" s="3371" t="str">
        <f>Q53</f>
        <v>令和2年度</v>
      </c>
      <c r="H42" s="3371"/>
      <c r="I42" s="3371" t="str">
        <f>Q54</f>
        <v>令和3年度</v>
      </c>
      <c r="J42" s="3371"/>
      <c r="K42" s="3354" t="str">
        <f>Q55</f>
        <v>令和4年度</v>
      </c>
      <c r="L42" s="3354"/>
      <c r="Q42" s="2158">
        <v>11</v>
      </c>
      <c r="R42" s="1822">
        <v>45</v>
      </c>
      <c r="S42" s="1822">
        <v>113</v>
      </c>
      <c r="T42" s="1822">
        <v>1183</v>
      </c>
      <c r="U42" s="1822">
        <v>44</v>
      </c>
      <c r="V42" s="1822">
        <v>48</v>
      </c>
    </row>
    <row r="43" spans="1:22" ht="17.100000000000001" customHeight="1">
      <c r="A43" s="3374" t="s">
        <v>461</v>
      </c>
      <c r="B43" s="3378"/>
      <c r="C43" s="3355">
        <f>R51</f>
        <v>1345</v>
      </c>
      <c r="D43" s="3355"/>
      <c r="E43" s="3355">
        <f>R52</f>
        <v>1402</v>
      </c>
      <c r="F43" s="3355"/>
      <c r="G43" s="3355">
        <f>R53</f>
        <v>913</v>
      </c>
      <c r="H43" s="3355"/>
      <c r="I43" s="3355">
        <f>R54</f>
        <v>1234</v>
      </c>
      <c r="J43" s="3355"/>
      <c r="K43" s="3355">
        <f>R55</f>
        <v>1288</v>
      </c>
      <c r="L43" s="3355"/>
      <c r="Q43" s="2158">
        <v>12</v>
      </c>
      <c r="R43" s="1822">
        <v>237</v>
      </c>
      <c r="S43" s="1822">
        <v>176</v>
      </c>
      <c r="T43" s="1822">
        <v>1329</v>
      </c>
      <c r="U43" s="1822">
        <v>113</v>
      </c>
      <c r="V43" s="1822">
        <v>75</v>
      </c>
    </row>
    <row r="44" spans="1:22" ht="17.100000000000001" customHeight="1">
      <c r="A44" s="3359" t="s">
        <v>460</v>
      </c>
      <c r="B44" s="3377"/>
      <c r="C44" s="3355">
        <f>S51</f>
        <v>1475</v>
      </c>
      <c r="D44" s="3355"/>
      <c r="E44" s="3355">
        <f>S52</f>
        <v>1439</v>
      </c>
      <c r="F44" s="3355"/>
      <c r="G44" s="3355">
        <f>S53</f>
        <v>981</v>
      </c>
      <c r="H44" s="3355"/>
      <c r="I44" s="3355">
        <f>S54</f>
        <v>1161</v>
      </c>
      <c r="J44" s="3355"/>
      <c r="K44" s="3355">
        <f>S55</f>
        <v>1326</v>
      </c>
      <c r="L44" s="3355"/>
      <c r="M44" s="86" t="s">
        <v>459</v>
      </c>
      <c r="Q44" s="2158">
        <v>1</v>
      </c>
      <c r="R44" s="1822">
        <v>347</v>
      </c>
      <c r="S44" s="1822">
        <v>150</v>
      </c>
      <c r="T44" s="1822">
        <v>1060</v>
      </c>
      <c r="U44" s="1822">
        <v>76</v>
      </c>
      <c r="V44" s="1822">
        <v>73</v>
      </c>
    </row>
    <row r="45" spans="1:22" ht="17.100000000000001" customHeight="1">
      <c r="A45" s="172" t="s">
        <v>8877</v>
      </c>
      <c r="B45" s="171"/>
      <c r="C45" s="170"/>
      <c r="D45" s="170"/>
      <c r="E45" s="170"/>
      <c r="F45" s="170"/>
      <c r="G45" s="170"/>
      <c r="H45" s="170"/>
      <c r="I45" s="170"/>
      <c r="J45" s="170"/>
      <c r="K45" s="170"/>
      <c r="Q45" s="2158">
        <v>2</v>
      </c>
      <c r="R45" s="1822">
        <v>210</v>
      </c>
      <c r="S45" s="1822">
        <v>95</v>
      </c>
      <c r="T45" s="1822">
        <v>856</v>
      </c>
      <c r="U45" s="1822">
        <v>34</v>
      </c>
      <c r="V45" s="1822">
        <v>60</v>
      </c>
    </row>
    <row r="46" spans="1:22" ht="21" customHeight="1">
      <c r="Q46" s="2158">
        <v>3</v>
      </c>
      <c r="R46" s="1822">
        <v>140</v>
      </c>
      <c r="S46" s="1822">
        <v>67</v>
      </c>
      <c r="T46" s="1822">
        <v>552</v>
      </c>
      <c r="U46" s="1822">
        <v>27</v>
      </c>
      <c r="V46" s="1822">
        <v>48</v>
      </c>
    </row>
    <row r="48" spans="1:22" ht="21" customHeight="1">
      <c r="Q48" s="1336" t="s">
        <v>6695</v>
      </c>
      <c r="R48" s="1752"/>
      <c r="S48" s="1337" t="s">
        <v>6118</v>
      </c>
      <c r="T48" s="1856" t="s">
        <v>6699</v>
      </c>
    </row>
    <row r="49" spans="17:21" ht="21" customHeight="1">
      <c r="Q49" s="1705"/>
      <c r="R49" s="1340"/>
      <c r="S49" s="1337" t="s">
        <v>6119</v>
      </c>
      <c r="T49" s="1789" t="s">
        <v>6694</v>
      </c>
      <c r="U49" s="2160" t="str">
        <f>HYPERLINK("#'["&amp;設定!$A$22&amp;"]"&amp;T49&amp;"'!A1","統計表リンク")</f>
        <v>統計表リンク</v>
      </c>
    </row>
    <row r="50" spans="17:21" ht="21" customHeight="1">
      <c r="Q50" s="2158" t="s">
        <v>6987</v>
      </c>
      <c r="R50" s="2155" t="s">
        <v>7185</v>
      </c>
      <c r="S50" s="2155" t="s">
        <v>7186</v>
      </c>
    </row>
    <row r="51" spans="17:21" ht="21" customHeight="1">
      <c r="Q51" s="2283" t="s">
        <v>8528</v>
      </c>
      <c r="R51" s="2265">
        <v>1345</v>
      </c>
      <c r="S51" s="2265">
        <v>1475</v>
      </c>
    </row>
    <row r="52" spans="17:21" ht="21" customHeight="1">
      <c r="Q52" s="1821" t="s">
        <v>8521</v>
      </c>
      <c r="R52" s="2265">
        <v>1402</v>
      </c>
      <c r="S52" s="2265">
        <v>1439</v>
      </c>
    </row>
    <row r="53" spans="17:21" ht="21" customHeight="1">
      <c r="Q53" s="1821" t="s">
        <v>8529</v>
      </c>
      <c r="R53" s="2265">
        <v>913</v>
      </c>
      <c r="S53" s="2265">
        <v>981</v>
      </c>
    </row>
    <row r="54" spans="17:21" ht="21" customHeight="1">
      <c r="Q54" s="1821" t="s">
        <v>8530</v>
      </c>
      <c r="R54" s="2265">
        <v>1234</v>
      </c>
      <c r="S54" s="2265">
        <v>1161</v>
      </c>
    </row>
    <row r="55" spans="17:21" ht="21" customHeight="1">
      <c r="Q55" s="1821" t="s">
        <v>8532</v>
      </c>
      <c r="R55" s="2265">
        <v>1288</v>
      </c>
      <c r="S55" s="2265">
        <v>1326</v>
      </c>
    </row>
    <row r="56" spans="17:21" ht="21" customHeight="1">
      <c r="R56" s="2099"/>
      <c r="S56" s="2099"/>
    </row>
  </sheetData>
  <mergeCells count="114">
    <mergeCell ref="A1:D1"/>
    <mergeCell ref="A2:D2"/>
    <mergeCell ref="D8:G9"/>
    <mergeCell ref="J7:K7"/>
    <mergeCell ref="J10:K10"/>
    <mergeCell ref="A7:C7"/>
    <mergeCell ref="A8:C8"/>
    <mergeCell ref="A9:C9"/>
    <mergeCell ref="A10:C10"/>
    <mergeCell ref="D7:G7"/>
    <mergeCell ref="D10:G10"/>
    <mergeCell ref="L7:M7"/>
    <mergeCell ref="L10:M10"/>
    <mergeCell ref="H7:I7"/>
    <mergeCell ref="H8:I8"/>
    <mergeCell ref="H9:I9"/>
    <mergeCell ref="H10:I10"/>
    <mergeCell ref="L8:M9"/>
    <mergeCell ref="J8:K9"/>
    <mergeCell ref="H17:I17"/>
    <mergeCell ref="L11:M11"/>
    <mergeCell ref="L12:M12"/>
    <mergeCell ref="H12:I12"/>
    <mergeCell ref="J12:K12"/>
    <mergeCell ref="J11:K11"/>
    <mergeCell ref="H11:I11"/>
    <mergeCell ref="R18:R19"/>
    <mergeCell ref="R20:R21"/>
    <mergeCell ref="N18:O18"/>
    <mergeCell ref="J17:K17"/>
    <mergeCell ref="J18:K18"/>
    <mergeCell ref="N17:O17"/>
    <mergeCell ref="L17:M17"/>
    <mergeCell ref="L18:M18"/>
    <mergeCell ref="L20:M20"/>
    <mergeCell ref="L21:M21"/>
    <mergeCell ref="N19:O19"/>
    <mergeCell ref="L19:M19"/>
    <mergeCell ref="N20:O20"/>
    <mergeCell ref="N21:O21"/>
    <mergeCell ref="A44:B44"/>
    <mergeCell ref="A43:B43"/>
    <mergeCell ref="A27:B27"/>
    <mergeCell ref="A42:B42"/>
    <mergeCell ref="A28:B28"/>
    <mergeCell ref="A34:A35"/>
    <mergeCell ref="A36:A38"/>
    <mergeCell ref="H21:I21"/>
    <mergeCell ref="J20:K20"/>
    <mergeCell ref="J21:K21"/>
    <mergeCell ref="H20:I20"/>
    <mergeCell ref="K26:L26"/>
    <mergeCell ref="C28:D28"/>
    <mergeCell ref="C27:D27"/>
    <mergeCell ref="E27:F27"/>
    <mergeCell ref="E28:F28"/>
    <mergeCell ref="G28:H28"/>
    <mergeCell ref="G27:H27"/>
    <mergeCell ref="C42:D42"/>
    <mergeCell ref="E42:F42"/>
    <mergeCell ref="G42:H42"/>
    <mergeCell ref="I42:J42"/>
    <mergeCell ref="K42:L42"/>
    <mergeCell ref="I27:J27"/>
    <mergeCell ref="D11:G11"/>
    <mergeCell ref="D12:G12"/>
    <mergeCell ref="A11:C11"/>
    <mergeCell ref="A26:B26"/>
    <mergeCell ref="D17:G17"/>
    <mergeCell ref="A17:C17"/>
    <mergeCell ref="D18:G18"/>
    <mergeCell ref="D19:G19"/>
    <mergeCell ref="D20:G20"/>
    <mergeCell ref="D21:G21"/>
    <mergeCell ref="A18:C18"/>
    <mergeCell ref="A19:C19"/>
    <mergeCell ref="A20:C20"/>
    <mergeCell ref="A21:C21"/>
    <mergeCell ref="G26:H26"/>
    <mergeCell ref="E26:F26"/>
    <mergeCell ref="C26:D26"/>
    <mergeCell ref="H19:I19"/>
    <mergeCell ref="H18:I18"/>
    <mergeCell ref="I26:J26"/>
    <mergeCell ref="A12:C12"/>
    <mergeCell ref="J19:K19"/>
    <mergeCell ref="K27:L27"/>
    <mergeCell ref="C44:D44"/>
    <mergeCell ref="E44:F44"/>
    <mergeCell ref="G44:H44"/>
    <mergeCell ref="I44:J44"/>
    <mergeCell ref="K44:L44"/>
    <mergeCell ref="C43:D43"/>
    <mergeCell ref="E43:F43"/>
    <mergeCell ref="G43:H43"/>
    <mergeCell ref="I43:J43"/>
    <mergeCell ref="K43:L43"/>
    <mergeCell ref="C32:C33"/>
    <mergeCell ref="Q28:Q29"/>
    <mergeCell ref="R28:S28"/>
    <mergeCell ref="T28:V28"/>
    <mergeCell ref="A32:B33"/>
    <mergeCell ref="I32:I33"/>
    <mergeCell ref="H32:H33"/>
    <mergeCell ref="G32:G33"/>
    <mergeCell ref="F32:F33"/>
    <mergeCell ref="E32:E33"/>
    <mergeCell ref="O32:O33"/>
    <mergeCell ref="N32:N33"/>
    <mergeCell ref="L32:L33"/>
    <mergeCell ref="K32:K33"/>
    <mergeCell ref="J32:J33"/>
    <mergeCell ref="I28:J28"/>
    <mergeCell ref="K28:L28"/>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colBreaks count="1" manualBreakCount="1">
    <brk id="1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view="pageBreakPreview" zoomScaleNormal="100" zoomScaleSheetLayoutView="100" workbookViewId="0">
      <selection sqref="A1:D1"/>
    </sheetView>
  </sheetViews>
  <sheetFormatPr defaultRowHeight="21" customHeight="1"/>
  <cols>
    <col min="1" max="4" width="25.625" style="191" customWidth="1"/>
    <col min="5" max="5" width="5.625" style="191" customWidth="1"/>
    <col min="6" max="20" width="10.625" style="191" customWidth="1"/>
    <col min="21" max="16384" width="9" style="191"/>
  </cols>
  <sheetData>
    <row r="1" spans="1:26" s="209"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s="2" customFormat="1" ht="16.5" customHeight="1">
      <c r="A3" s="119" t="s">
        <v>534</v>
      </c>
      <c r="D3" s="4"/>
      <c r="F3" s="1336" t="s">
        <v>6700</v>
      </c>
      <c r="G3" s="1752"/>
      <c r="H3" s="1337" t="s">
        <v>6118</v>
      </c>
      <c r="I3" s="1856" t="str">
        <f>設定!$B$14</f>
        <v>（令和5年4月1日現在）</v>
      </c>
      <c r="K3" s="229" t="s">
        <v>6809</v>
      </c>
      <c r="L3" s="2021" t="str">
        <f>設定!$B$5&amp;設定!$C$5&amp;"年度"</f>
        <v>令和4年度</v>
      </c>
    </row>
    <row r="4" spans="1:26" s="2" customFormat="1" ht="16.5" customHeight="1">
      <c r="A4" s="1" t="s">
        <v>3</v>
      </c>
      <c r="D4" s="4" t="str">
        <f>I3</f>
        <v>（令和5年4月1日現在）</v>
      </c>
      <c r="F4" s="1705"/>
      <c r="G4" s="1340"/>
      <c r="H4" s="1337" t="s">
        <v>6119</v>
      </c>
      <c r="I4" s="1789" t="s">
        <v>6701</v>
      </c>
      <c r="J4" s="2160" t="str">
        <f>HYPERLINK("#'["&amp;設定!$A$22&amp;"]"&amp;I4&amp;"'!A1","統計表リンク")</f>
        <v>統計表リンク</v>
      </c>
    </row>
    <row r="5" spans="1:26" s="2" customFormat="1" ht="16.5" customHeight="1">
      <c r="A5" s="119" t="s">
        <v>533</v>
      </c>
    </row>
    <row r="6" spans="1:26" ht="16.5" customHeight="1">
      <c r="A6" s="67" t="s">
        <v>494</v>
      </c>
      <c r="B6" s="67" t="s">
        <v>514</v>
      </c>
      <c r="C6" s="197" t="s">
        <v>521</v>
      </c>
      <c r="D6" s="67" t="s">
        <v>520</v>
      </c>
    </row>
    <row r="7" spans="1:26" ht="16.5" customHeight="1">
      <c r="A7" s="45" t="s">
        <v>532</v>
      </c>
      <c r="B7" s="59">
        <v>26</v>
      </c>
      <c r="C7" s="195">
        <v>21.5</v>
      </c>
      <c r="D7" s="59">
        <v>8</v>
      </c>
    </row>
    <row r="8" spans="1:26" ht="12" customHeight="1">
      <c r="D8" s="4"/>
    </row>
    <row r="9" spans="1:26" s="2" customFormat="1" ht="16.5" customHeight="1">
      <c r="A9" s="119" t="s">
        <v>531</v>
      </c>
    </row>
    <row r="10" spans="1:26" ht="16.5" customHeight="1">
      <c r="A10" s="67" t="s">
        <v>494</v>
      </c>
      <c r="B10" s="67" t="s">
        <v>514</v>
      </c>
      <c r="C10" s="197" t="s">
        <v>521</v>
      </c>
      <c r="D10" s="67" t="s">
        <v>520</v>
      </c>
    </row>
    <row r="11" spans="1:26" ht="16.5" customHeight="1">
      <c r="A11" s="45" t="s">
        <v>530</v>
      </c>
      <c r="B11" s="59">
        <v>20</v>
      </c>
      <c r="C11" s="195">
        <v>14</v>
      </c>
      <c r="D11" s="59">
        <v>7</v>
      </c>
    </row>
    <row r="12" spans="1:26" ht="16.5" customHeight="1">
      <c r="A12" s="45" t="s">
        <v>529</v>
      </c>
      <c r="B12" s="59">
        <v>20</v>
      </c>
      <c r="C12" s="195">
        <v>21</v>
      </c>
      <c r="D12" s="59">
        <v>4</v>
      </c>
    </row>
    <row r="13" spans="1:26" ht="12" customHeight="1">
      <c r="D13" s="4"/>
    </row>
    <row r="14" spans="1:26" s="2" customFormat="1" ht="16.5" customHeight="1">
      <c r="A14" s="119" t="s">
        <v>528</v>
      </c>
      <c r="B14" s="8"/>
      <c r="C14" s="8"/>
      <c r="D14" s="8"/>
    </row>
    <row r="15" spans="1:26" ht="16.5" customHeight="1">
      <c r="A15" s="67" t="s">
        <v>494</v>
      </c>
      <c r="B15" s="67" t="s">
        <v>514</v>
      </c>
      <c r="C15" s="197" t="s">
        <v>521</v>
      </c>
      <c r="D15" s="67" t="s">
        <v>520</v>
      </c>
    </row>
    <row r="16" spans="1:26" ht="16.5" customHeight="1">
      <c r="A16" s="45" t="s">
        <v>518</v>
      </c>
      <c r="B16" s="59">
        <v>20</v>
      </c>
      <c r="C16" s="195">
        <v>18.5</v>
      </c>
      <c r="D16" s="59">
        <v>7</v>
      </c>
    </row>
    <row r="17" spans="1:12" ht="16.5" customHeight="1">
      <c r="A17" s="45" t="s">
        <v>527</v>
      </c>
      <c r="B17" s="59">
        <v>20</v>
      </c>
      <c r="C17" s="195">
        <v>14.9</v>
      </c>
      <c r="D17" s="59">
        <v>9</v>
      </c>
    </row>
    <row r="18" spans="1:12" ht="16.5" customHeight="1">
      <c r="A18" s="45" t="s">
        <v>526</v>
      </c>
      <c r="B18" s="59">
        <v>20</v>
      </c>
      <c r="C18" s="195">
        <v>19.600000000000001</v>
      </c>
      <c r="D18" s="59">
        <v>5</v>
      </c>
    </row>
    <row r="19" spans="1:12" ht="16.5" customHeight="1">
      <c r="A19" s="45" t="s">
        <v>525</v>
      </c>
      <c r="B19" s="59">
        <v>20</v>
      </c>
      <c r="C19" s="195">
        <v>9.1999999999999993</v>
      </c>
      <c r="D19" s="59">
        <v>7</v>
      </c>
    </row>
    <row r="20" spans="1:12" ht="16.5" customHeight="1">
      <c r="A20" s="1557" t="s">
        <v>5207</v>
      </c>
      <c r="B20" s="59">
        <v>20</v>
      </c>
      <c r="C20" s="195">
        <v>6.1</v>
      </c>
      <c r="D20" s="59">
        <v>8</v>
      </c>
    </row>
    <row r="21" spans="1:12" ht="12" customHeight="1">
      <c r="D21" s="4"/>
    </row>
    <row r="22" spans="1:12" s="2" customFormat="1" ht="16.5" customHeight="1">
      <c r="A22" s="119" t="s">
        <v>524</v>
      </c>
    </row>
    <row r="23" spans="1:12" ht="16.5" customHeight="1">
      <c r="A23" s="67" t="s">
        <v>494</v>
      </c>
      <c r="B23" s="67" t="s">
        <v>514</v>
      </c>
      <c r="C23" s="197" t="s">
        <v>521</v>
      </c>
      <c r="D23" s="67" t="s">
        <v>520</v>
      </c>
    </row>
    <row r="24" spans="1:12" ht="16.5" customHeight="1">
      <c r="A24" s="1557" t="s">
        <v>523</v>
      </c>
      <c r="B24" s="59">
        <v>20</v>
      </c>
      <c r="C24" s="195">
        <v>10</v>
      </c>
      <c r="D24" s="59">
        <v>7</v>
      </c>
    </row>
    <row r="25" spans="1:12" ht="16.5" customHeight="1">
      <c r="A25" s="77" t="str">
        <f>"注１：１日の利用者数は、"&amp;L3&amp;"の実績"</f>
        <v>注１：１日の利用者数は、令和4年度の実績</v>
      </c>
      <c r="D25" s="4"/>
    </row>
    <row r="26" spans="1:12" s="2" customFormat="1" ht="16.5" customHeight="1">
      <c r="A26" s="2" t="s">
        <v>8887</v>
      </c>
      <c r="D26" s="4" t="s">
        <v>8273</v>
      </c>
    </row>
    <row r="27" spans="1:12" s="2" customFormat="1" ht="12" customHeight="1">
      <c r="D27" s="4"/>
    </row>
    <row r="28" spans="1:12" s="2" customFormat="1" ht="16.5" customHeight="1">
      <c r="A28" s="119" t="s">
        <v>522</v>
      </c>
      <c r="F28" s="1336" t="s">
        <v>6702</v>
      </c>
      <c r="G28" s="1752"/>
      <c r="H28" s="1337" t="s">
        <v>6118</v>
      </c>
      <c r="I28" s="1856" t="str">
        <f>設定!$B$14</f>
        <v>（令和5年4月1日現在）</v>
      </c>
      <c r="K28" s="229" t="s">
        <v>6809</v>
      </c>
      <c r="L28" s="2021" t="str">
        <f>設定!$B$5&amp;設定!$C$5&amp;"年度"</f>
        <v>令和4年度</v>
      </c>
    </row>
    <row r="29" spans="1:12" s="2" customFormat="1" ht="16.5" customHeight="1">
      <c r="A29" s="1" t="s">
        <v>3</v>
      </c>
      <c r="D29" s="4" t="str">
        <f>I28</f>
        <v>（令和5年4月1日現在）</v>
      </c>
      <c r="F29" s="1705"/>
      <c r="G29" s="1340"/>
      <c r="H29" s="1337" t="s">
        <v>6119</v>
      </c>
      <c r="I29" s="1789" t="s">
        <v>6703</v>
      </c>
      <c r="J29" s="2160" t="str">
        <f>HYPERLINK("#'["&amp;設定!$A$22&amp;"]"&amp;I29&amp;"'!A1","統計表リンク")</f>
        <v>統計表リンク</v>
      </c>
    </row>
    <row r="30" spans="1:12" ht="16.5" customHeight="1">
      <c r="A30" s="67" t="s">
        <v>494</v>
      </c>
      <c r="B30" s="67" t="s">
        <v>514</v>
      </c>
      <c r="C30" s="197" t="s">
        <v>521</v>
      </c>
      <c r="D30" s="67" t="s">
        <v>520</v>
      </c>
    </row>
    <row r="31" spans="1:12" ht="16.5" customHeight="1">
      <c r="A31" s="45" t="s">
        <v>519</v>
      </c>
      <c r="B31" s="196" t="s">
        <v>4139</v>
      </c>
      <c r="C31" s="195">
        <v>10.4</v>
      </c>
      <c r="D31" s="59">
        <v>5</v>
      </c>
    </row>
    <row r="32" spans="1:12" ht="16.5" customHeight="1">
      <c r="A32" s="45" t="s">
        <v>518</v>
      </c>
      <c r="B32" s="196" t="s">
        <v>4139</v>
      </c>
      <c r="C32" s="195">
        <v>10.6</v>
      </c>
      <c r="D32" s="59">
        <v>3</v>
      </c>
    </row>
    <row r="33" spans="1:10" ht="16.5" customHeight="1">
      <c r="A33" s="45" t="s">
        <v>517</v>
      </c>
      <c r="B33" s="196" t="s">
        <v>4139</v>
      </c>
      <c r="C33" s="195">
        <v>5.0999999999999996</v>
      </c>
      <c r="D33" s="59">
        <v>6</v>
      </c>
    </row>
    <row r="34" spans="1:10" ht="16.5" customHeight="1">
      <c r="A34" s="45" t="s">
        <v>516</v>
      </c>
      <c r="B34" s="196" t="s">
        <v>4139</v>
      </c>
      <c r="C34" s="195">
        <v>11.6</v>
      </c>
      <c r="D34" s="59">
        <v>6</v>
      </c>
    </row>
    <row r="35" spans="1:10" ht="16.5" customHeight="1">
      <c r="A35" s="77" t="str">
        <f>"注１：１日の利用者数は、"&amp;L28&amp;"の実績"</f>
        <v>注１：１日の利用者数は、令和4年度の実績</v>
      </c>
      <c r="B35" s="2"/>
      <c r="C35" s="2"/>
      <c r="D35" s="4"/>
    </row>
    <row r="36" spans="1:10" ht="16.5" customHeight="1">
      <c r="A36" s="1" t="s">
        <v>8887</v>
      </c>
      <c r="B36" s="2"/>
      <c r="C36" s="2"/>
      <c r="D36" s="4" t="s">
        <v>513</v>
      </c>
    </row>
    <row r="37" spans="1:10" ht="12" customHeight="1">
      <c r="A37" s="77"/>
    </row>
    <row r="38" spans="1:10" s="2" customFormat="1" ht="16.5" customHeight="1">
      <c r="A38" s="119" t="s">
        <v>515</v>
      </c>
      <c r="F38" s="1336" t="s">
        <v>6704</v>
      </c>
      <c r="G38" s="1752"/>
      <c r="H38" s="1337" t="s">
        <v>6118</v>
      </c>
      <c r="I38" s="1856" t="str">
        <f>設定!$B$14</f>
        <v>（令和5年4月1日現在）</v>
      </c>
    </row>
    <row r="39" spans="1:10" s="2" customFormat="1" ht="16.5" customHeight="1">
      <c r="A39" s="1" t="s">
        <v>3</v>
      </c>
      <c r="D39" s="4" t="str">
        <f>I38</f>
        <v>（令和5年4月1日現在）</v>
      </c>
      <c r="F39" s="1705"/>
      <c r="G39" s="1340"/>
      <c r="H39" s="1337" t="s">
        <v>6119</v>
      </c>
      <c r="I39" s="1789" t="s">
        <v>6705</v>
      </c>
      <c r="J39" s="2160" t="str">
        <f>HYPERLINK("#'["&amp;設定!$A$22&amp;"]"&amp;I39&amp;"'!A1","統計表リンク")</f>
        <v>統計表リンク</v>
      </c>
    </row>
    <row r="40" spans="1:10" ht="16.5" customHeight="1">
      <c r="A40" s="67" t="s">
        <v>494</v>
      </c>
      <c r="B40" s="1605" t="s">
        <v>514</v>
      </c>
      <c r="C40" s="1607" t="s">
        <v>494</v>
      </c>
      <c r="D40" s="1558" t="s">
        <v>514</v>
      </c>
    </row>
    <row r="41" spans="1:10" ht="24" customHeight="1">
      <c r="A41" s="45" t="s">
        <v>5208</v>
      </c>
      <c r="B41" s="1606">
        <v>5</v>
      </c>
      <c r="C41" s="1610" t="s">
        <v>6100</v>
      </c>
      <c r="D41" s="59">
        <v>4</v>
      </c>
    </row>
    <row r="42" spans="1:10" ht="24" customHeight="1">
      <c r="A42" s="45" t="s">
        <v>5209</v>
      </c>
      <c r="B42" s="1606">
        <v>7</v>
      </c>
      <c r="C42" s="1610" t="s">
        <v>5224</v>
      </c>
      <c r="D42" s="59">
        <v>4</v>
      </c>
    </row>
    <row r="43" spans="1:10" ht="24" customHeight="1">
      <c r="A43" s="45" t="s">
        <v>5210</v>
      </c>
      <c r="B43" s="1606">
        <v>7</v>
      </c>
      <c r="C43" s="1610" t="s">
        <v>6101</v>
      </c>
      <c r="D43" s="59">
        <v>5</v>
      </c>
    </row>
    <row r="44" spans="1:10" ht="24" customHeight="1">
      <c r="A44" s="45" t="s">
        <v>5211</v>
      </c>
      <c r="B44" s="1606">
        <v>7</v>
      </c>
      <c r="C44" s="1610" t="s">
        <v>6102</v>
      </c>
      <c r="D44" s="59">
        <v>5</v>
      </c>
    </row>
    <row r="45" spans="1:10" ht="24" customHeight="1">
      <c r="A45" s="45" t="s">
        <v>5212</v>
      </c>
      <c r="B45" s="1606">
        <v>5</v>
      </c>
      <c r="C45" s="1610" t="s">
        <v>6103</v>
      </c>
      <c r="D45" s="59">
        <v>4</v>
      </c>
    </row>
    <row r="46" spans="1:10" ht="24" customHeight="1">
      <c r="A46" s="45" t="s">
        <v>5213</v>
      </c>
      <c r="B46" s="1606">
        <v>7</v>
      </c>
      <c r="C46" s="1609" t="s">
        <v>5217</v>
      </c>
      <c r="D46" s="59">
        <v>7</v>
      </c>
    </row>
    <row r="47" spans="1:10" ht="24" customHeight="1">
      <c r="A47" s="45" t="s">
        <v>5214</v>
      </c>
      <c r="B47" s="1606">
        <v>13</v>
      </c>
      <c r="C47" s="1609" t="s">
        <v>5218</v>
      </c>
      <c r="D47" s="59">
        <v>5</v>
      </c>
    </row>
    <row r="48" spans="1:10" ht="24" customHeight="1">
      <c r="A48" s="45" t="s">
        <v>5215</v>
      </c>
      <c r="B48" s="1606">
        <v>6</v>
      </c>
      <c r="C48" s="1609" t="s">
        <v>5219</v>
      </c>
      <c r="D48" s="59">
        <v>6</v>
      </c>
      <c r="F48" s="192"/>
    </row>
    <row r="49" spans="1:7" ht="24" customHeight="1">
      <c r="A49" s="45" t="s">
        <v>5216</v>
      </c>
      <c r="B49" s="1606">
        <v>4</v>
      </c>
      <c r="C49" s="1609" t="s">
        <v>8533</v>
      </c>
      <c r="D49" s="59">
        <v>4</v>
      </c>
    </row>
    <row r="50" spans="1:7" ht="24" customHeight="1">
      <c r="A50" s="1682" t="s">
        <v>5222</v>
      </c>
      <c r="B50" s="1606">
        <v>7</v>
      </c>
      <c r="C50" s="1609" t="s">
        <v>8534</v>
      </c>
      <c r="D50" s="59">
        <v>4</v>
      </c>
    </row>
    <row r="51" spans="1:7" ht="24" customHeight="1">
      <c r="A51" s="1682" t="s">
        <v>5223</v>
      </c>
      <c r="B51" s="1606">
        <v>4</v>
      </c>
      <c r="C51" s="1609" t="s">
        <v>5220</v>
      </c>
      <c r="D51" s="59">
        <v>5</v>
      </c>
    </row>
    <row r="52" spans="1:7" ht="24" customHeight="1">
      <c r="A52" s="1682" t="s">
        <v>6104</v>
      </c>
      <c r="B52" s="1606">
        <v>5</v>
      </c>
      <c r="C52" s="1609" t="s">
        <v>5221</v>
      </c>
      <c r="D52" s="59">
        <v>6</v>
      </c>
      <c r="G52" s="409"/>
    </row>
    <row r="53" spans="1:7" ht="24" customHeight="1">
      <c r="A53" s="1610" t="s">
        <v>6099</v>
      </c>
      <c r="B53" s="2888">
        <v>8</v>
      </c>
      <c r="C53" s="2889"/>
      <c r="D53" s="4" t="s">
        <v>513</v>
      </c>
    </row>
    <row r="54" spans="1:7" ht="17.25" customHeight="1"/>
  </sheetData>
  <mergeCells count="2">
    <mergeCell ref="A1:D1"/>
    <mergeCell ref="A2:D2"/>
  </mergeCells>
  <phoneticPr fontId="2"/>
  <printOptions horizontalCentered="1"/>
  <pageMargins left="0.78740157480314965" right="0.78740157480314965" top="0.98425196850393704" bottom="0.98425196850393704" header="0.51181102362204722" footer="0.51181102362204722"/>
  <pageSetup paperSize="9" scale="77"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9"/>
  <sheetViews>
    <sheetView view="pageBreakPreview" zoomScaleNormal="100" zoomScaleSheetLayoutView="100" workbookViewId="0">
      <selection sqref="A1:D1"/>
    </sheetView>
  </sheetViews>
  <sheetFormatPr defaultColWidth="9" defaultRowHeight="21" customHeight="1"/>
  <cols>
    <col min="1" max="1" width="10.625" style="105" customWidth="1"/>
    <col min="2" max="4" width="8.125" style="105" customWidth="1"/>
    <col min="5" max="5" width="8.625" style="105" customWidth="1"/>
    <col min="6" max="7" width="8.125" style="105" customWidth="1"/>
    <col min="8" max="8" width="8.625" style="105" customWidth="1"/>
    <col min="9" max="10" width="8.125" style="105" customWidth="1"/>
    <col min="11" max="11" width="8.625" style="105" customWidth="1"/>
    <col min="12" max="12" width="5.625" style="105" customWidth="1"/>
    <col min="13" max="24" width="10.625" style="105" customWidth="1"/>
    <col min="25" max="16384" width="9" style="105"/>
  </cols>
  <sheetData>
    <row r="1" spans="1:26" s="1306" customFormat="1" ht="20.100000000000001" customHeight="1">
      <c r="A1" s="3268" t="str">
        <f>HYPERLINK("#目次!A1","【目次に戻る】")</f>
        <v>【目次に戻る】</v>
      </c>
      <c r="B1" s="3268"/>
      <c r="C1" s="3268"/>
      <c r="D1" s="3268"/>
      <c r="E1" s="1330"/>
      <c r="F1" s="1330"/>
      <c r="G1" s="1330"/>
      <c r="H1" s="1330"/>
      <c r="I1" s="1330"/>
      <c r="J1" s="1330"/>
      <c r="K1" s="1330"/>
      <c r="L1" s="1330"/>
      <c r="M1" s="1330"/>
      <c r="N1" s="1330"/>
      <c r="O1" s="1330"/>
      <c r="P1" s="1330"/>
      <c r="Q1" s="1330"/>
      <c r="R1" s="1330"/>
      <c r="S1" s="1330"/>
      <c r="T1" s="1330"/>
      <c r="U1" s="1330"/>
      <c r="V1" s="1330"/>
      <c r="W1" s="1330"/>
      <c r="X1" s="1330"/>
      <c r="Y1" s="1330"/>
      <c r="Z1" s="1330"/>
    </row>
    <row r="2" spans="1:26" s="1306" customFormat="1" ht="20.100000000000001" customHeight="1">
      <c r="A2" s="3268" t="str">
        <f>HYPERLINK("#業務所管課別目次!A1","【業務所管課別目次に戻る】")</f>
        <v>【業務所管課別目次に戻る】</v>
      </c>
      <c r="B2" s="3268"/>
      <c r="C2" s="3268"/>
      <c r="D2" s="3268"/>
      <c r="E2" s="1330"/>
      <c r="F2" s="1330"/>
      <c r="G2" s="1330"/>
      <c r="H2" s="1330"/>
      <c r="I2" s="1330"/>
      <c r="J2" s="1330"/>
      <c r="K2" s="1330"/>
      <c r="L2" s="1330"/>
      <c r="M2" s="1330"/>
      <c r="N2" s="1330"/>
      <c r="O2" s="1330"/>
      <c r="P2" s="1330"/>
      <c r="Q2" s="1330"/>
      <c r="R2" s="1330"/>
      <c r="S2" s="1330"/>
      <c r="T2" s="1330"/>
      <c r="U2" s="1330"/>
      <c r="V2" s="1330"/>
      <c r="W2" s="1330"/>
      <c r="X2" s="1330"/>
      <c r="Y2" s="1330"/>
      <c r="Z2" s="1330"/>
    </row>
    <row r="3" spans="1:26" ht="20.100000000000001" customHeight="1">
      <c r="A3" s="24" t="s">
        <v>548</v>
      </c>
      <c r="B3" s="2"/>
      <c r="C3" s="2"/>
      <c r="D3" s="2"/>
      <c r="E3" s="2"/>
      <c r="F3" s="2"/>
      <c r="G3" s="2"/>
      <c r="H3" s="2"/>
      <c r="I3" s="2"/>
      <c r="J3" s="2"/>
      <c r="K3" s="2"/>
      <c r="L3" s="2"/>
      <c r="M3" s="1336" t="s">
        <v>6648</v>
      </c>
      <c r="N3" s="1752"/>
      <c r="O3" s="1337" t="s">
        <v>6118</v>
      </c>
      <c r="P3" s="1857" t="s">
        <v>6706</v>
      </c>
    </row>
    <row r="4" spans="1:26" ht="20.100000000000001" customHeight="1">
      <c r="A4" s="185" t="s">
        <v>6956</v>
      </c>
      <c r="B4" s="5"/>
      <c r="C4" s="215"/>
      <c r="D4" s="5" t="s">
        <v>9011</v>
      </c>
      <c r="E4" s="5"/>
      <c r="F4" s="5"/>
      <c r="G4" s="5"/>
      <c r="H4" s="5"/>
      <c r="I4" s="5"/>
      <c r="J4" s="5"/>
      <c r="K4" s="2075" t="str">
        <f>P3</f>
        <v>（各年度末現在）</v>
      </c>
      <c r="L4" s="2"/>
      <c r="M4" s="1705"/>
      <c r="N4" s="1340"/>
      <c r="O4" s="1337" t="s">
        <v>6119</v>
      </c>
      <c r="P4" s="1789" t="s">
        <v>6707</v>
      </c>
      <c r="Q4" s="2160" t="str">
        <f>HYPERLINK("#'["&amp;設定!$A$22&amp;"]"&amp;P4&amp;"'!A1","統計表リンク")</f>
        <v>統計表リンク</v>
      </c>
    </row>
    <row r="5" spans="1:26" ht="20.100000000000001" customHeight="1">
      <c r="A5" s="3436" t="s">
        <v>8797</v>
      </c>
      <c r="B5" s="3429" t="str">
        <f>N5</f>
        <v>平成30年度</v>
      </c>
      <c r="C5" s="3430"/>
      <c r="D5" s="3429" t="str">
        <f>P5</f>
        <v>令和元年度</v>
      </c>
      <c r="E5" s="3430"/>
      <c r="F5" s="3429" t="str">
        <f>R5</f>
        <v>令和2年度</v>
      </c>
      <c r="G5" s="3430"/>
      <c r="H5" s="3429" t="str">
        <f>T5</f>
        <v>令和3年度</v>
      </c>
      <c r="I5" s="3430"/>
      <c r="J5" s="3429" t="str">
        <f>V5</f>
        <v>令和4年度</v>
      </c>
      <c r="K5" s="3430"/>
      <c r="L5" s="90"/>
      <c r="M5" s="3417" t="s">
        <v>7187</v>
      </c>
      <c r="N5" s="3421" t="s">
        <v>8535</v>
      </c>
      <c r="O5" s="3422"/>
      <c r="P5" s="3421" t="s">
        <v>8521</v>
      </c>
      <c r="Q5" s="3422"/>
      <c r="R5" s="3421" t="s">
        <v>8536</v>
      </c>
      <c r="S5" s="3422"/>
      <c r="T5" s="3421" t="s">
        <v>8537</v>
      </c>
      <c r="U5" s="3422"/>
      <c r="V5" s="3421" t="s">
        <v>8538</v>
      </c>
      <c r="W5" s="3422"/>
    </row>
    <row r="6" spans="1:26" ht="20.100000000000001" customHeight="1">
      <c r="A6" s="3437"/>
      <c r="B6" s="2068" t="s">
        <v>1559</v>
      </c>
      <c r="C6" s="2068" t="s">
        <v>6944</v>
      </c>
      <c r="D6" s="2068" t="s">
        <v>1559</v>
      </c>
      <c r="E6" s="2068" t="s">
        <v>6944</v>
      </c>
      <c r="F6" s="2068" t="s">
        <v>1559</v>
      </c>
      <c r="G6" s="2068" t="s">
        <v>6944</v>
      </c>
      <c r="H6" s="2068" t="s">
        <v>1559</v>
      </c>
      <c r="I6" s="2068" t="s">
        <v>6944</v>
      </c>
      <c r="J6" s="2068" t="s">
        <v>1559</v>
      </c>
      <c r="K6" s="2068" t="s">
        <v>6944</v>
      </c>
      <c r="L6" s="90"/>
      <c r="M6" s="3418"/>
      <c r="N6" s="2195" t="s">
        <v>1559</v>
      </c>
      <c r="O6" s="2195" t="s">
        <v>6944</v>
      </c>
      <c r="P6" s="2195" t="s">
        <v>1559</v>
      </c>
      <c r="Q6" s="2195" t="s">
        <v>6944</v>
      </c>
      <c r="R6" s="2195" t="s">
        <v>1559</v>
      </c>
      <c r="S6" s="2195" t="s">
        <v>6944</v>
      </c>
      <c r="T6" s="2195" t="s">
        <v>1559</v>
      </c>
      <c r="U6" s="2195" t="s">
        <v>6944</v>
      </c>
      <c r="V6" s="2195" t="s">
        <v>1559</v>
      </c>
      <c r="W6" s="2195" t="s">
        <v>6944</v>
      </c>
    </row>
    <row r="7" spans="1:26" ht="20.100000000000001" customHeight="1">
      <c r="A7" s="2076" t="s">
        <v>979</v>
      </c>
      <c r="B7" s="2069">
        <f>N7</f>
        <v>1226</v>
      </c>
      <c r="C7" s="2069">
        <f t="shared" ref="C7:K7" si="0">O7</f>
        <v>2809</v>
      </c>
      <c r="D7" s="2069">
        <f t="shared" si="0"/>
        <v>1223</v>
      </c>
      <c r="E7" s="2069">
        <f t="shared" si="0"/>
        <v>2884</v>
      </c>
      <c r="F7" s="2069">
        <f t="shared" si="0"/>
        <v>1230</v>
      </c>
      <c r="G7" s="2069">
        <f t="shared" si="0"/>
        <v>2878</v>
      </c>
      <c r="H7" s="2069">
        <f t="shared" si="0"/>
        <v>1246</v>
      </c>
      <c r="I7" s="2069">
        <f t="shared" si="0"/>
        <v>2905</v>
      </c>
      <c r="J7" s="2069">
        <f t="shared" si="0"/>
        <v>1237</v>
      </c>
      <c r="K7" s="2069">
        <f t="shared" si="0"/>
        <v>2905</v>
      </c>
      <c r="L7" s="90"/>
      <c r="M7" s="2196" t="s">
        <v>979</v>
      </c>
      <c r="N7" s="2229">
        <v>1226</v>
      </c>
      <c r="O7" s="2229">
        <v>2809</v>
      </c>
      <c r="P7" s="2229">
        <v>1223</v>
      </c>
      <c r="Q7" s="2229">
        <v>2884</v>
      </c>
      <c r="R7" s="2229">
        <v>1230</v>
      </c>
      <c r="S7" s="2229">
        <v>2878</v>
      </c>
      <c r="T7" s="2229">
        <v>1246</v>
      </c>
      <c r="U7" s="2229">
        <v>2905</v>
      </c>
      <c r="V7" s="2229">
        <v>1237</v>
      </c>
      <c r="W7" s="2229">
        <v>2905</v>
      </c>
    </row>
    <row r="8" spans="1:26" ht="20.100000000000001" customHeight="1">
      <c r="A8" s="2076" t="s">
        <v>6945</v>
      </c>
      <c r="B8" s="2069">
        <f t="shared" ref="B8:B12" si="1">N8</f>
        <v>22</v>
      </c>
      <c r="C8" s="2069">
        <f t="shared" ref="C8:C12" si="2">O8</f>
        <v>2620</v>
      </c>
      <c r="D8" s="2069">
        <f t="shared" ref="D8:D12" si="3">P8</f>
        <v>22</v>
      </c>
      <c r="E8" s="2069">
        <f t="shared" ref="E8:E12" si="4">Q8</f>
        <v>2727</v>
      </c>
      <c r="F8" s="2069">
        <f t="shared" ref="F8:F12" si="5">R8</f>
        <v>22</v>
      </c>
      <c r="G8" s="2069">
        <f t="shared" ref="G8:G12" si="6">S8</f>
        <v>2727</v>
      </c>
      <c r="H8" s="2069">
        <f t="shared" ref="H8:H12" si="7">T8</f>
        <v>22</v>
      </c>
      <c r="I8" s="2069">
        <f t="shared" ref="I8:I12" si="8">U8</f>
        <v>2754</v>
      </c>
      <c r="J8" s="2069">
        <f t="shared" ref="J8:J12" si="9">V8</f>
        <v>22</v>
      </c>
      <c r="K8" s="2069">
        <f t="shared" ref="K8:K12" si="10">W8</f>
        <v>2754</v>
      </c>
      <c r="L8" s="90"/>
      <c r="M8" s="2196" t="s">
        <v>6945</v>
      </c>
      <c r="N8" s="2229">
        <v>22</v>
      </c>
      <c r="O8" s="2229">
        <v>2620</v>
      </c>
      <c r="P8" s="2229">
        <v>22</v>
      </c>
      <c r="Q8" s="2229">
        <v>2727</v>
      </c>
      <c r="R8" s="2229">
        <v>22</v>
      </c>
      <c r="S8" s="2229">
        <v>2727</v>
      </c>
      <c r="T8" s="2229">
        <v>22</v>
      </c>
      <c r="U8" s="2229">
        <v>2754</v>
      </c>
      <c r="V8" s="2229">
        <v>22</v>
      </c>
      <c r="W8" s="2229">
        <v>2754</v>
      </c>
    </row>
    <row r="9" spans="1:26" ht="20.100000000000001" customHeight="1">
      <c r="A9" s="2076" t="s">
        <v>6946</v>
      </c>
      <c r="B9" s="2069">
        <f t="shared" si="1"/>
        <v>360</v>
      </c>
      <c r="C9" s="2069">
        <f t="shared" si="2"/>
        <v>188</v>
      </c>
      <c r="D9" s="2069">
        <f t="shared" si="3"/>
        <v>362</v>
      </c>
      <c r="E9" s="2069">
        <f t="shared" si="4"/>
        <v>156</v>
      </c>
      <c r="F9" s="2069">
        <f t="shared" si="5"/>
        <v>363</v>
      </c>
      <c r="G9" s="2069">
        <f t="shared" si="6"/>
        <v>150</v>
      </c>
      <c r="H9" s="2069">
        <f t="shared" si="7"/>
        <v>374</v>
      </c>
      <c r="I9" s="2069">
        <f t="shared" si="8"/>
        <v>150</v>
      </c>
      <c r="J9" s="2069">
        <f t="shared" si="9"/>
        <v>373</v>
      </c>
      <c r="K9" s="2069">
        <f t="shared" si="10"/>
        <v>150</v>
      </c>
      <c r="L9" s="90"/>
      <c r="M9" s="2196" t="s">
        <v>6946</v>
      </c>
      <c r="N9" s="2229">
        <v>360</v>
      </c>
      <c r="O9" s="2229">
        <v>188</v>
      </c>
      <c r="P9" s="2229">
        <v>362</v>
      </c>
      <c r="Q9" s="2229">
        <v>156</v>
      </c>
      <c r="R9" s="2229">
        <v>363</v>
      </c>
      <c r="S9" s="2229">
        <v>150</v>
      </c>
      <c r="T9" s="2229">
        <v>374</v>
      </c>
      <c r="U9" s="2229">
        <v>150</v>
      </c>
      <c r="V9" s="2229">
        <v>373</v>
      </c>
      <c r="W9" s="2229">
        <v>150</v>
      </c>
    </row>
    <row r="10" spans="1:26" ht="20.100000000000001" customHeight="1">
      <c r="A10" s="2077" t="s">
        <v>6947</v>
      </c>
      <c r="B10" s="2069">
        <f t="shared" si="1"/>
        <v>272</v>
      </c>
      <c r="C10" s="2069" t="str">
        <f t="shared" si="2"/>
        <v>-</v>
      </c>
      <c r="D10" s="2069">
        <f t="shared" si="3"/>
        <v>277</v>
      </c>
      <c r="E10" s="2069" t="str">
        <f t="shared" si="4"/>
        <v>-</v>
      </c>
      <c r="F10" s="2069">
        <f t="shared" si="5"/>
        <v>276</v>
      </c>
      <c r="G10" s="2069" t="str">
        <f t="shared" si="6"/>
        <v>-</v>
      </c>
      <c r="H10" s="2069">
        <f t="shared" si="7"/>
        <v>274</v>
      </c>
      <c r="I10" s="2069" t="str">
        <f t="shared" si="8"/>
        <v>-</v>
      </c>
      <c r="J10" s="2069">
        <f t="shared" si="9"/>
        <v>274</v>
      </c>
      <c r="K10" s="2069" t="str">
        <f t="shared" si="10"/>
        <v>-</v>
      </c>
      <c r="L10" s="90"/>
      <c r="M10" s="2196" t="s">
        <v>6947</v>
      </c>
      <c r="N10" s="2229">
        <v>272</v>
      </c>
      <c r="O10" s="2229" t="s">
        <v>5184</v>
      </c>
      <c r="P10" s="2229">
        <v>277</v>
      </c>
      <c r="Q10" s="2229" t="s">
        <v>5184</v>
      </c>
      <c r="R10" s="2229">
        <v>276</v>
      </c>
      <c r="S10" s="2229" t="s">
        <v>5184</v>
      </c>
      <c r="T10" s="2229">
        <v>274</v>
      </c>
      <c r="U10" s="2229" t="s">
        <v>5184</v>
      </c>
      <c r="V10" s="2229">
        <v>274</v>
      </c>
      <c r="W10" s="2229" t="s">
        <v>5184</v>
      </c>
    </row>
    <row r="11" spans="1:26" ht="20.100000000000001" customHeight="1">
      <c r="A11" s="2076" t="s">
        <v>6948</v>
      </c>
      <c r="B11" s="2069">
        <f t="shared" si="1"/>
        <v>7</v>
      </c>
      <c r="C11" s="2069">
        <f t="shared" si="2"/>
        <v>1</v>
      </c>
      <c r="D11" s="2069">
        <f t="shared" si="3"/>
        <v>7</v>
      </c>
      <c r="E11" s="2069">
        <f t="shared" si="4"/>
        <v>1</v>
      </c>
      <c r="F11" s="2069">
        <f t="shared" si="5"/>
        <v>6</v>
      </c>
      <c r="G11" s="2069">
        <f t="shared" si="6"/>
        <v>1</v>
      </c>
      <c r="H11" s="2069">
        <f t="shared" si="7"/>
        <v>7</v>
      </c>
      <c r="I11" s="2069">
        <f t="shared" si="8"/>
        <v>1</v>
      </c>
      <c r="J11" s="2069">
        <f t="shared" si="9"/>
        <v>9</v>
      </c>
      <c r="K11" s="2069">
        <f t="shared" si="10"/>
        <v>1</v>
      </c>
      <c r="L11" s="90"/>
      <c r="M11" s="2196" t="s">
        <v>6948</v>
      </c>
      <c r="N11" s="2229">
        <v>7</v>
      </c>
      <c r="O11" s="2229">
        <v>1</v>
      </c>
      <c r="P11" s="2229">
        <v>7</v>
      </c>
      <c r="Q11" s="2229">
        <v>1</v>
      </c>
      <c r="R11" s="2229">
        <v>6</v>
      </c>
      <c r="S11" s="2229">
        <v>1</v>
      </c>
      <c r="T11" s="2229">
        <v>7</v>
      </c>
      <c r="U11" s="2229">
        <v>1</v>
      </c>
      <c r="V11" s="2229">
        <v>9</v>
      </c>
      <c r="W11" s="2229">
        <v>1</v>
      </c>
    </row>
    <row r="12" spans="1:26" ht="20.100000000000001" customHeight="1">
      <c r="A12" s="2076" t="s">
        <v>6949</v>
      </c>
      <c r="B12" s="2069">
        <f t="shared" si="1"/>
        <v>565</v>
      </c>
      <c r="C12" s="2069" t="str">
        <f t="shared" si="2"/>
        <v>-</v>
      </c>
      <c r="D12" s="2069">
        <f t="shared" si="3"/>
        <v>555</v>
      </c>
      <c r="E12" s="2069" t="str">
        <f t="shared" si="4"/>
        <v>-</v>
      </c>
      <c r="F12" s="2069">
        <f t="shared" si="5"/>
        <v>563</v>
      </c>
      <c r="G12" s="2069" t="str">
        <f t="shared" si="6"/>
        <v>-</v>
      </c>
      <c r="H12" s="2069">
        <f t="shared" si="7"/>
        <v>569</v>
      </c>
      <c r="I12" s="2069" t="str">
        <f t="shared" si="8"/>
        <v>-</v>
      </c>
      <c r="J12" s="2069">
        <f t="shared" si="9"/>
        <v>559</v>
      </c>
      <c r="K12" s="2069" t="str">
        <f t="shared" si="10"/>
        <v>-</v>
      </c>
      <c r="L12" s="90"/>
      <c r="M12" s="2196" t="s">
        <v>6949</v>
      </c>
      <c r="N12" s="2229">
        <v>565</v>
      </c>
      <c r="O12" s="2229" t="s">
        <v>5184</v>
      </c>
      <c r="P12" s="2229">
        <v>555</v>
      </c>
      <c r="Q12" s="2229" t="s">
        <v>5184</v>
      </c>
      <c r="R12" s="2229">
        <v>563</v>
      </c>
      <c r="S12" s="2229" t="s">
        <v>5184</v>
      </c>
      <c r="T12" s="2229">
        <v>569</v>
      </c>
      <c r="U12" s="2229" t="s">
        <v>5184</v>
      </c>
      <c r="V12" s="2229">
        <v>559</v>
      </c>
      <c r="W12" s="2229" t="s">
        <v>5184</v>
      </c>
    </row>
    <row r="13" spans="1:26" ht="20.100000000000001" customHeight="1">
      <c r="A13" s="2070" t="s">
        <v>8890</v>
      </c>
      <c r="B13" s="2071"/>
      <c r="C13" s="2072"/>
      <c r="D13" s="2072"/>
      <c r="E13" s="2072"/>
      <c r="F13" s="2072"/>
      <c r="G13" s="2072"/>
      <c r="H13" s="2072"/>
      <c r="I13" s="2072"/>
      <c r="J13" s="2072"/>
      <c r="K13" s="2072"/>
      <c r="L13" s="90"/>
      <c r="M13" s="90"/>
    </row>
    <row r="14" spans="1:26" ht="20.100000000000001" customHeight="1">
      <c r="A14" s="215"/>
      <c r="B14" s="2073"/>
      <c r="C14" s="2074"/>
      <c r="D14" s="2074"/>
      <c r="E14" s="2074"/>
      <c r="F14" s="2074"/>
      <c r="G14" s="2074"/>
      <c r="H14" s="2074"/>
      <c r="I14" s="2074"/>
      <c r="J14" s="2074"/>
      <c r="K14" s="2074" t="s">
        <v>6950</v>
      </c>
      <c r="L14" s="90"/>
      <c r="M14" s="90"/>
    </row>
    <row r="15" spans="1:26" ht="20.100000000000001" customHeight="1">
      <c r="A15" s="214"/>
      <c r="B15" s="214"/>
      <c r="C15" s="214"/>
      <c r="D15" s="214"/>
      <c r="E15" s="214"/>
      <c r="F15" s="214"/>
      <c r="G15" s="214"/>
      <c r="H15" s="214"/>
      <c r="I15" s="214"/>
      <c r="J15" s="214"/>
      <c r="K15" s="2"/>
      <c r="L15" s="2"/>
      <c r="M15" s="2"/>
    </row>
    <row r="16" spans="1:26" ht="20.100000000000001" customHeight="1">
      <c r="A16" s="185" t="s">
        <v>6959</v>
      </c>
      <c r="B16" s="80"/>
      <c r="C16" s="80"/>
      <c r="D16" s="80" t="s">
        <v>9012</v>
      </c>
      <c r="E16" s="80"/>
      <c r="F16" s="80"/>
      <c r="G16" s="80"/>
      <c r="I16" s="80"/>
      <c r="J16" s="80"/>
      <c r="K16" s="85" t="str">
        <f>P16</f>
        <v>（各年12月31日現在）</v>
      </c>
      <c r="L16" s="2"/>
      <c r="M16" s="1336" t="s">
        <v>6648</v>
      </c>
      <c r="N16" s="1752"/>
      <c r="O16" s="1337" t="s">
        <v>6118</v>
      </c>
      <c r="P16" s="1857" t="s">
        <v>6709</v>
      </c>
    </row>
    <row r="17" spans="1:21" ht="20.100000000000001" customHeight="1">
      <c r="A17" s="3438" t="s">
        <v>546</v>
      </c>
      <c r="B17" s="3439"/>
      <c r="C17" s="3354" t="str">
        <f>M21</f>
        <v>平成28年</v>
      </c>
      <c r="D17" s="3354"/>
      <c r="E17" s="3354"/>
      <c r="F17" s="3354" t="str">
        <f>M22</f>
        <v>平成30年</v>
      </c>
      <c r="G17" s="3354"/>
      <c r="H17" s="3354"/>
      <c r="I17" s="3354" t="str">
        <f>M23</f>
        <v>令和2年</v>
      </c>
      <c r="J17" s="3354"/>
      <c r="K17" s="3354"/>
      <c r="L17" s="209"/>
      <c r="M17" s="1705"/>
      <c r="N17" s="1340"/>
      <c r="O17" s="1337" t="s">
        <v>6119</v>
      </c>
      <c r="P17" s="1789" t="s">
        <v>6708</v>
      </c>
      <c r="Q17" s="2160" t="str">
        <f>HYPERLINK("#'["&amp;設定!$A$22&amp;"]"&amp;P17&amp;"'!A1","統計表リンク")</f>
        <v>統計表リンク</v>
      </c>
    </row>
    <row r="18" spans="1:21" ht="20.100000000000001" customHeight="1">
      <c r="A18" s="3440"/>
      <c r="B18" s="3441"/>
      <c r="C18" s="1670" t="s">
        <v>545</v>
      </c>
      <c r="D18" s="1670" t="s">
        <v>544</v>
      </c>
      <c r="E18" s="1670" t="s">
        <v>543</v>
      </c>
      <c r="F18" s="1670" t="s">
        <v>545</v>
      </c>
      <c r="G18" s="1670" t="s">
        <v>544</v>
      </c>
      <c r="H18" s="1670" t="s">
        <v>543</v>
      </c>
      <c r="I18" s="2028" t="s">
        <v>545</v>
      </c>
      <c r="J18" s="2028" t="s">
        <v>544</v>
      </c>
      <c r="K18" s="2028" t="s">
        <v>543</v>
      </c>
      <c r="L18" s="2"/>
      <c r="M18" s="3420" t="s">
        <v>7188</v>
      </c>
      <c r="N18" s="3419" t="s">
        <v>7189</v>
      </c>
      <c r="O18" s="3419"/>
      <c r="P18" s="3419" t="s">
        <v>7190</v>
      </c>
      <c r="Q18" s="3419"/>
      <c r="R18" s="3419" t="s">
        <v>7191</v>
      </c>
      <c r="S18" s="3419"/>
      <c r="T18" s="3419" t="s">
        <v>7192</v>
      </c>
      <c r="U18" s="3419"/>
    </row>
    <row r="19" spans="1:21" ht="20.100000000000001" customHeight="1">
      <c r="A19" s="3434" t="s">
        <v>542</v>
      </c>
      <c r="B19" s="205" t="s">
        <v>538</v>
      </c>
      <c r="C19" s="212">
        <f>N21</f>
        <v>777</v>
      </c>
      <c r="D19" s="1677">
        <f>N25</f>
        <v>44136</v>
      </c>
      <c r="E19" s="211">
        <f>N29</f>
        <v>319480</v>
      </c>
      <c r="F19" s="212">
        <f>N22</f>
        <v>847</v>
      </c>
      <c r="G19" s="1677">
        <f>N26</f>
        <v>45392</v>
      </c>
      <c r="H19" s="211">
        <f>N30</f>
        <v>327210</v>
      </c>
      <c r="I19" s="212">
        <f>N23</f>
        <v>933</v>
      </c>
      <c r="J19" s="1677">
        <f>N27</f>
        <v>48072</v>
      </c>
      <c r="K19" s="211">
        <f>N31</f>
        <v>339623</v>
      </c>
      <c r="L19" s="2"/>
      <c r="M19" s="3420"/>
      <c r="N19" s="2198" t="s">
        <v>6420</v>
      </c>
      <c r="O19" s="2198" t="s">
        <v>7193</v>
      </c>
      <c r="P19" s="2198" t="s">
        <v>6420</v>
      </c>
      <c r="Q19" s="2198" t="s">
        <v>7193</v>
      </c>
      <c r="R19" s="2198" t="s">
        <v>6420</v>
      </c>
      <c r="S19" s="2198" t="s">
        <v>7193</v>
      </c>
      <c r="T19" s="2198" t="s">
        <v>6420</v>
      </c>
      <c r="U19" s="2198" t="s">
        <v>7193</v>
      </c>
    </row>
    <row r="20" spans="1:21" ht="20.100000000000001" customHeight="1">
      <c r="A20" s="3435"/>
      <c r="B20" s="201" t="s">
        <v>536</v>
      </c>
      <c r="C20" s="208">
        <f>O21</f>
        <v>173.9</v>
      </c>
      <c r="D20" s="200">
        <f>O25</f>
        <v>324</v>
      </c>
      <c r="E20" s="206">
        <f>O29</f>
        <v>251.7</v>
      </c>
      <c r="F20" s="208">
        <f>O22</f>
        <v>187.1</v>
      </c>
      <c r="G20" s="200">
        <f>O26</f>
        <v>328.4</v>
      </c>
      <c r="H20" s="206">
        <f>O30</f>
        <v>258.8</v>
      </c>
      <c r="I20" s="208">
        <f>O23</f>
        <v>205.9</v>
      </c>
      <c r="J20" s="200">
        <f>O27</f>
        <v>342.2</v>
      </c>
      <c r="K20" s="206">
        <f>O31</f>
        <v>269.2</v>
      </c>
      <c r="L20" s="2"/>
      <c r="M20" s="2202" t="s">
        <v>7194</v>
      </c>
      <c r="N20" s="2203"/>
      <c r="O20" s="2203"/>
      <c r="P20" s="2203"/>
      <c r="Q20" s="2203"/>
      <c r="R20" s="2203"/>
      <c r="S20" s="2203"/>
      <c r="T20" s="2203"/>
      <c r="U20" s="2204"/>
    </row>
    <row r="21" spans="1:21" ht="20.100000000000001" customHeight="1">
      <c r="A21" s="3432" t="s">
        <v>541</v>
      </c>
      <c r="B21" s="205" t="s">
        <v>538</v>
      </c>
      <c r="C21" s="175">
        <f>P21</f>
        <v>335</v>
      </c>
      <c r="D21" s="204">
        <f>P25</f>
        <v>16639</v>
      </c>
      <c r="E21" s="173">
        <f>P29</f>
        <v>104533</v>
      </c>
      <c r="F21" s="175">
        <f>P22</f>
        <v>324</v>
      </c>
      <c r="G21" s="204">
        <f>P26</f>
        <v>16597</v>
      </c>
      <c r="H21" s="173">
        <f>P30</f>
        <v>104908</v>
      </c>
      <c r="I21" s="175">
        <f>P23</f>
        <v>337</v>
      </c>
      <c r="J21" s="204">
        <f>P27</f>
        <v>17245</v>
      </c>
      <c r="K21" s="173">
        <f>P31</f>
        <v>107443</v>
      </c>
      <c r="L21" s="2"/>
      <c r="M21" s="2230" t="s">
        <v>7195</v>
      </c>
      <c r="N21" s="2231">
        <v>777</v>
      </c>
      <c r="O21" s="2232">
        <v>173.9</v>
      </c>
      <c r="P21" s="2231">
        <v>335</v>
      </c>
      <c r="Q21" s="2232">
        <v>75</v>
      </c>
      <c r="R21" s="2231">
        <v>929</v>
      </c>
      <c r="S21" s="2232">
        <v>207.9</v>
      </c>
      <c r="T21" s="2231">
        <v>2512</v>
      </c>
      <c r="U21" s="2232">
        <v>562.29999999999995</v>
      </c>
    </row>
    <row r="22" spans="1:21" ht="20.100000000000001" customHeight="1">
      <c r="A22" s="3433"/>
      <c r="B22" s="201" t="s">
        <v>536</v>
      </c>
      <c r="C22" s="208">
        <f>Q21</f>
        <v>75</v>
      </c>
      <c r="D22" s="200">
        <f>Q25</f>
        <v>122.1</v>
      </c>
      <c r="E22" s="206">
        <f>Q29</f>
        <v>82.4</v>
      </c>
      <c r="F22" s="208">
        <f>Q22</f>
        <v>71.599999999999994</v>
      </c>
      <c r="G22" s="200">
        <f>Q26</f>
        <v>120.1</v>
      </c>
      <c r="H22" s="206">
        <f>Q30</f>
        <v>83</v>
      </c>
      <c r="I22" s="208">
        <f>Q23</f>
        <v>74.400000000000006</v>
      </c>
      <c r="J22" s="200">
        <f>Q27</f>
        <v>122.8</v>
      </c>
      <c r="K22" s="206">
        <f>Q31</f>
        <v>85.2</v>
      </c>
      <c r="L22" s="2"/>
      <c r="M22" s="2233" t="s">
        <v>7207</v>
      </c>
      <c r="N22" s="1990">
        <v>847</v>
      </c>
      <c r="O22" s="2234">
        <v>187.1</v>
      </c>
      <c r="P22" s="1990">
        <v>324</v>
      </c>
      <c r="Q22" s="2234">
        <v>71.599999999999994</v>
      </c>
      <c r="R22" s="1990">
        <v>974</v>
      </c>
      <c r="S22" s="2234">
        <v>215.2</v>
      </c>
      <c r="T22" s="1990">
        <v>2789</v>
      </c>
      <c r="U22" s="2234">
        <v>602.5</v>
      </c>
    </row>
    <row r="23" spans="1:21" ht="20.100000000000001" customHeight="1">
      <c r="A23" s="3434" t="s">
        <v>540</v>
      </c>
      <c r="B23" s="205" t="s">
        <v>538</v>
      </c>
      <c r="C23" s="175">
        <f>R21</f>
        <v>929</v>
      </c>
      <c r="D23" s="204">
        <f>R25</f>
        <v>48813</v>
      </c>
      <c r="E23" s="173">
        <f>R29</f>
        <v>301323</v>
      </c>
      <c r="F23" s="175">
        <f>R22</f>
        <v>974</v>
      </c>
      <c r="G23" s="204">
        <f>R26</f>
        <v>50562</v>
      </c>
      <c r="H23" s="173">
        <f>R30</f>
        <v>311289</v>
      </c>
      <c r="I23" s="175">
        <f>R23</f>
        <v>1052</v>
      </c>
      <c r="J23" s="204">
        <f>R27</f>
        <v>52842</v>
      </c>
      <c r="K23" s="173">
        <f>R31</f>
        <v>321982</v>
      </c>
      <c r="L23" s="2"/>
      <c r="M23" s="2235" t="s">
        <v>6390</v>
      </c>
      <c r="N23" s="1990">
        <v>933</v>
      </c>
      <c r="O23" s="2234">
        <v>205.9</v>
      </c>
      <c r="P23" s="1990">
        <v>337</v>
      </c>
      <c r="Q23" s="2234">
        <v>74.400000000000006</v>
      </c>
      <c r="R23" s="1990">
        <v>1052</v>
      </c>
      <c r="S23" s="2234">
        <v>232.2</v>
      </c>
      <c r="T23" s="1990">
        <v>3099</v>
      </c>
      <c r="U23" s="2234">
        <v>684</v>
      </c>
    </row>
    <row r="24" spans="1:21" ht="20.100000000000001" customHeight="1">
      <c r="A24" s="3435"/>
      <c r="B24" s="201" t="s">
        <v>536</v>
      </c>
      <c r="C24" s="208">
        <f>S21</f>
        <v>207.9</v>
      </c>
      <c r="D24" s="207">
        <f>S25</f>
        <v>358.3</v>
      </c>
      <c r="E24" s="206">
        <f>S29</f>
        <v>237.4</v>
      </c>
      <c r="F24" s="208">
        <f>S22</f>
        <v>215.2</v>
      </c>
      <c r="G24" s="207">
        <f>S26</f>
        <v>365.8</v>
      </c>
      <c r="H24" s="206">
        <f>S30</f>
        <v>246.2</v>
      </c>
      <c r="I24" s="208">
        <f>S23</f>
        <v>232.2</v>
      </c>
      <c r="J24" s="207">
        <f>S27</f>
        <v>376.2</v>
      </c>
      <c r="K24" s="206">
        <f>S31</f>
        <v>255.2</v>
      </c>
      <c r="L24" s="2"/>
      <c r="M24" s="2202" t="s">
        <v>7196</v>
      </c>
      <c r="N24" s="2207"/>
      <c r="O24" s="2205"/>
      <c r="P24" s="2207"/>
      <c r="Q24" s="2205"/>
      <c r="R24" s="2207"/>
      <c r="S24" s="2205"/>
      <c r="T24" s="2207"/>
      <c r="U24" s="2206"/>
    </row>
    <row r="25" spans="1:21" ht="20.100000000000001" customHeight="1">
      <c r="A25" s="1671" t="s">
        <v>539</v>
      </c>
      <c r="B25" s="205" t="s">
        <v>538</v>
      </c>
      <c r="C25" s="204">
        <f>T21</f>
        <v>2512</v>
      </c>
      <c r="D25" s="1678">
        <f>T25</f>
        <v>118220</v>
      </c>
      <c r="E25" s="202">
        <f>T29</f>
        <v>1472508</v>
      </c>
      <c r="F25" s="204">
        <f>T22</f>
        <v>2789</v>
      </c>
      <c r="G25" s="1678">
        <f>T26</f>
        <v>122082</v>
      </c>
      <c r="H25" s="202">
        <f>T30</f>
        <v>1523085</v>
      </c>
      <c r="I25" s="204">
        <f>T23</f>
        <v>3099</v>
      </c>
      <c r="J25" s="1678">
        <f>T27</f>
        <v>132112</v>
      </c>
      <c r="K25" s="202">
        <f>T31</f>
        <v>1565500</v>
      </c>
      <c r="L25" s="2"/>
      <c r="M25" s="2201" t="s">
        <v>7195</v>
      </c>
      <c r="N25" s="2231">
        <v>44136</v>
      </c>
      <c r="O25" s="2232">
        <v>324</v>
      </c>
      <c r="P25" s="2231">
        <v>16639</v>
      </c>
      <c r="Q25" s="2232">
        <v>122.1</v>
      </c>
      <c r="R25" s="2231">
        <v>48813</v>
      </c>
      <c r="S25" s="2232">
        <v>358.3</v>
      </c>
      <c r="T25" s="2231">
        <v>118220</v>
      </c>
      <c r="U25" s="2232">
        <v>867.7</v>
      </c>
    </row>
    <row r="26" spans="1:21" ht="20.100000000000001" customHeight="1">
      <c r="A26" s="1672" t="s">
        <v>537</v>
      </c>
      <c r="B26" s="201" t="s">
        <v>536</v>
      </c>
      <c r="C26" s="200">
        <f>U21</f>
        <v>562.29999999999995</v>
      </c>
      <c r="D26" s="1679">
        <f>U25</f>
        <v>867.7</v>
      </c>
      <c r="E26" s="199">
        <f>U29</f>
        <v>1160.0999999999999</v>
      </c>
      <c r="F26" s="200">
        <f>U22</f>
        <v>602.5</v>
      </c>
      <c r="G26" s="1679">
        <f>U26</f>
        <v>883.2</v>
      </c>
      <c r="H26" s="199">
        <f>U30</f>
        <v>1204.5999999999999</v>
      </c>
      <c r="I26" s="200">
        <f>U23</f>
        <v>684</v>
      </c>
      <c r="J26" s="1679">
        <f>U27</f>
        <v>940.5</v>
      </c>
      <c r="K26" s="199">
        <f>U31</f>
        <v>1241</v>
      </c>
      <c r="L26" s="2"/>
      <c r="M26" s="2199">
        <v>30</v>
      </c>
      <c r="N26" s="1990">
        <v>45392</v>
      </c>
      <c r="O26" s="2234">
        <v>328.4</v>
      </c>
      <c r="P26" s="1990">
        <v>16597</v>
      </c>
      <c r="Q26" s="2234">
        <v>120.1</v>
      </c>
      <c r="R26" s="1990">
        <v>50562</v>
      </c>
      <c r="S26" s="2234">
        <v>365.8</v>
      </c>
      <c r="T26" s="1990">
        <v>122082</v>
      </c>
      <c r="U26" s="2234">
        <v>883.2</v>
      </c>
    </row>
    <row r="27" spans="1:21" ht="20.100000000000001" customHeight="1">
      <c r="A27" s="80" t="s">
        <v>6951</v>
      </c>
      <c r="B27" s="198"/>
      <c r="C27" s="198"/>
      <c r="D27" s="198"/>
      <c r="E27" s="198"/>
      <c r="F27" s="198"/>
      <c r="G27" s="198"/>
      <c r="H27" s="198"/>
      <c r="I27" s="198"/>
      <c r="J27" s="198"/>
      <c r="K27" s="198"/>
      <c r="L27" s="2"/>
      <c r="M27" s="2199" t="s">
        <v>6390</v>
      </c>
      <c r="N27" s="1990">
        <v>48072</v>
      </c>
      <c r="O27" s="2234">
        <v>342.2</v>
      </c>
      <c r="P27" s="1990">
        <v>17245</v>
      </c>
      <c r="Q27" s="2234">
        <v>122.8</v>
      </c>
      <c r="R27" s="1990">
        <v>52842</v>
      </c>
      <c r="S27" s="2234">
        <v>376.2</v>
      </c>
      <c r="T27" s="1990">
        <v>132112</v>
      </c>
      <c r="U27" s="2234">
        <v>940.5</v>
      </c>
    </row>
    <row r="28" spans="1:21" ht="20.100000000000001" customHeight="1">
      <c r="A28" s="80" t="s">
        <v>6952</v>
      </c>
      <c r="B28" s="80"/>
      <c r="C28" s="80"/>
      <c r="D28" s="80"/>
      <c r="E28" s="80"/>
      <c r="F28" s="80"/>
      <c r="G28" s="80"/>
      <c r="H28" s="80"/>
      <c r="J28" s="80"/>
      <c r="L28" s="2"/>
      <c r="M28" s="2202" t="s">
        <v>7197</v>
      </c>
      <c r="N28" s="2207"/>
      <c r="O28" s="2205"/>
      <c r="P28" s="2207"/>
      <c r="Q28" s="2205"/>
      <c r="R28" s="2207"/>
      <c r="S28" s="2205"/>
      <c r="T28" s="2207"/>
      <c r="U28" s="2206"/>
    </row>
    <row r="29" spans="1:21" ht="20.100000000000001" customHeight="1">
      <c r="A29" s="1747"/>
      <c r="B29" s="1747"/>
      <c r="C29" s="1747"/>
      <c r="D29" s="1747"/>
      <c r="E29" s="1747"/>
      <c r="F29" s="1747"/>
      <c r="G29" s="1747"/>
      <c r="H29" s="1747"/>
      <c r="J29" s="1747"/>
      <c r="K29" s="85" t="s">
        <v>535</v>
      </c>
      <c r="L29" s="2"/>
      <c r="M29" s="2201" t="s">
        <v>7195</v>
      </c>
      <c r="N29" s="2231">
        <v>319480</v>
      </c>
      <c r="O29" s="2232">
        <v>251.7</v>
      </c>
      <c r="P29" s="2231">
        <v>104533</v>
      </c>
      <c r="Q29" s="2232">
        <v>82.4</v>
      </c>
      <c r="R29" s="2231">
        <v>301323</v>
      </c>
      <c r="S29" s="2232">
        <v>237.4</v>
      </c>
      <c r="T29" s="2231">
        <v>1472508</v>
      </c>
      <c r="U29" s="2232">
        <v>1160.0999999999999</v>
      </c>
    </row>
    <row r="30" spans="1:21" ht="21" customHeight="1">
      <c r="A30" s="218"/>
      <c r="B30" s="218"/>
      <c r="C30" s="217"/>
      <c r="D30" s="217"/>
      <c r="E30" s="217"/>
      <c r="F30" s="217"/>
      <c r="G30" s="217"/>
      <c r="H30" s="217"/>
      <c r="I30" s="80"/>
      <c r="J30" s="216"/>
      <c r="K30" s="216"/>
      <c r="L30" s="216"/>
      <c r="M30" s="2200">
        <v>30</v>
      </c>
      <c r="N30" s="1990">
        <v>327210</v>
      </c>
      <c r="O30" s="2234">
        <v>258.8</v>
      </c>
      <c r="P30" s="1990">
        <v>104908</v>
      </c>
      <c r="Q30" s="2234">
        <v>83</v>
      </c>
      <c r="R30" s="1990">
        <v>311289</v>
      </c>
      <c r="S30" s="2234">
        <v>246.2</v>
      </c>
      <c r="T30" s="1990">
        <v>1523085</v>
      </c>
      <c r="U30" s="2234">
        <v>1204.5999999999999</v>
      </c>
    </row>
    <row r="31" spans="1:21" ht="21" customHeight="1">
      <c r="A31" s="3431" t="s">
        <v>6953</v>
      </c>
      <c r="B31" s="3431"/>
      <c r="C31" s="3431"/>
      <c r="D31" s="9" t="s">
        <v>553</v>
      </c>
      <c r="E31" s="222"/>
      <c r="F31" s="222"/>
      <c r="G31" s="222"/>
      <c r="I31" s="131"/>
      <c r="J31" s="131"/>
      <c r="K31" s="225" t="str">
        <f>P33</f>
        <v>（各年度末現在）</v>
      </c>
      <c r="L31" s="131"/>
      <c r="M31" s="2198" t="s">
        <v>6390</v>
      </c>
      <c r="N31" s="1990">
        <v>339623</v>
      </c>
      <c r="O31" s="2234">
        <v>269.2</v>
      </c>
      <c r="P31" s="1990">
        <v>107443</v>
      </c>
      <c r="Q31" s="2234">
        <v>85.2</v>
      </c>
      <c r="R31" s="1990">
        <v>321982</v>
      </c>
      <c r="S31" s="2234">
        <v>255.2</v>
      </c>
      <c r="T31" s="1990">
        <v>1565500</v>
      </c>
      <c r="U31" s="2234">
        <v>1241</v>
      </c>
    </row>
    <row r="32" spans="1:21" ht="24.95" customHeight="1">
      <c r="A32" s="2844" t="s">
        <v>8796</v>
      </c>
      <c r="B32" s="3423" t="str">
        <f>N35</f>
        <v>平成30年度</v>
      </c>
      <c r="C32" s="3423"/>
      <c r="D32" s="3423" t="str">
        <f>O35</f>
        <v>令和元年度</v>
      </c>
      <c r="E32" s="3423"/>
      <c r="F32" s="3423" t="str">
        <f>P35</f>
        <v>令和2年度</v>
      </c>
      <c r="G32" s="3423"/>
      <c r="H32" s="3423" t="str">
        <f>Q35</f>
        <v>令和3年度</v>
      </c>
      <c r="I32" s="3423"/>
      <c r="J32" s="3423" t="str">
        <f>R35</f>
        <v>令和4年度</v>
      </c>
      <c r="K32" s="3423"/>
      <c r="L32" s="1753"/>
      <c r="M32" s="2197"/>
      <c r="N32" s="2197"/>
      <c r="O32" s="2197"/>
      <c r="P32" s="2197"/>
      <c r="Q32" s="2197"/>
      <c r="R32" s="2197"/>
      <c r="S32" s="2197"/>
      <c r="T32" s="2197"/>
      <c r="U32" s="2197"/>
    </row>
    <row r="33" spans="1:19" ht="21" customHeight="1">
      <c r="A33" s="2038" t="s">
        <v>551</v>
      </c>
      <c r="B33" s="3424">
        <f>N36</f>
        <v>33661</v>
      </c>
      <c r="C33" s="3424"/>
      <c r="D33" s="3424">
        <f>O36</f>
        <v>32542</v>
      </c>
      <c r="E33" s="3424"/>
      <c r="F33" s="3424">
        <f>P36</f>
        <v>29553</v>
      </c>
      <c r="G33" s="3424"/>
      <c r="H33" s="3424">
        <f>Q36</f>
        <v>29551</v>
      </c>
      <c r="I33" s="3424"/>
      <c r="J33" s="3424">
        <f>R36</f>
        <v>30619</v>
      </c>
      <c r="K33" s="3424"/>
      <c r="L33" s="1340"/>
      <c r="M33" s="1336" t="s">
        <v>6710</v>
      </c>
      <c r="N33" s="1752"/>
      <c r="O33" s="1337" t="s">
        <v>6118</v>
      </c>
      <c r="P33" s="1857" t="s">
        <v>6698</v>
      </c>
      <c r="R33" s="104"/>
      <c r="S33" s="2088"/>
    </row>
    <row r="34" spans="1:19" ht="21" customHeight="1">
      <c r="A34" s="2082" t="s">
        <v>550</v>
      </c>
      <c r="B34" s="3425">
        <f>N37</f>
        <v>51.1</v>
      </c>
      <c r="C34" s="3426"/>
      <c r="D34" s="3427">
        <f>O37</f>
        <v>51.3</v>
      </c>
      <c r="E34" s="3428"/>
      <c r="F34" s="3427">
        <f>P37</f>
        <v>47.4</v>
      </c>
      <c r="G34" s="3428"/>
      <c r="H34" s="3427">
        <f>Q37</f>
        <v>48.7</v>
      </c>
      <c r="I34" s="3428"/>
      <c r="J34" s="3427">
        <f>R37</f>
        <v>44.4</v>
      </c>
      <c r="K34" s="3428"/>
      <c r="O34" s="1337" t="s">
        <v>6119</v>
      </c>
      <c r="P34" s="1789" t="s">
        <v>6713</v>
      </c>
      <c r="Q34" s="2160" t="str">
        <f>HYPERLINK("#'["&amp;設定!$A$22&amp;"]"&amp;P34&amp;"'!A1","統計表リンク")</f>
        <v>統計表リンク</v>
      </c>
    </row>
    <row r="35" spans="1:19" ht="21" customHeight="1">
      <c r="A35" s="2037" t="str">
        <f>M38</f>
        <v>注：平成30年度～令和3年度は法定報告値、令和4年度は令和5年7月5日現在の実績値</v>
      </c>
      <c r="B35" s="218"/>
      <c r="C35" s="217"/>
      <c r="D35" s="216"/>
      <c r="E35" s="216"/>
      <c r="F35" s="217"/>
      <c r="G35" s="217"/>
      <c r="H35" s="216"/>
      <c r="I35" s="216"/>
      <c r="J35" s="216"/>
      <c r="K35" s="216"/>
      <c r="M35" s="2208" t="s">
        <v>122</v>
      </c>
      <c r="N35" s="1989" t="s">
        <v>8528</v>
      </c>
      <c r="O35" s="1989" t="s">
        <v>8539</v>
      </c>
      <c r="P35" s="1989" t="s">
        <v>8540</v>
      </c>
      <c r="Q35" s="1989" t="s">
        <v>8541</v>
      </c>
      <c r="R35" s="1989" t="s">
        <v>8542</v>
      </c>
    </row>
    <row r="36" spans="1:19" ht="21" customHeight="1">
      <c r="A36" s="2"/>
      <c r="B36" s="2"/>
      <c r="C36" s="2"/>
      <c r="D36" s="2"/>
      <c r="E36" s="2"/>
      <c r="F36" s="2"/>
      <c r="G36" s="2"/>
      <c r="H36" s="2"/>
      <c r="J36" s="2"/>
      <c r="K36" s="2081" t="s">
        <v>549</v>
      </c>
      <c r="L36" s="216"/>
      <c r="M36" s="2154" t="s">
        <v>557</v>
      </c>
      <c r="N36" s="2229">
        <v>33661</v>
      </c>
      <c r="O36" s="2229">
        <v>32542</v>
      </c>
      <c r="P36" s="2229">
        <v>29553</v>
      </c>
      <c r="Q36" s="2229">
        <v>29551</v>
      </c>
      <c r="R36" s="2229">
        <v>30619</v>
      </c>
    </row>
    <row r="37" spans="1:19" ht="21" customHeight="1">
      <c r="A37" s="2"/>
      <c r="B37" s="2"/>
      <c r="C37" s="2"/>
      <c r="D37" s="2"/>
      <c r="E37" s="2"/>
      <c r="F37" s="2"/>
      <c r="G37" s="2"/>
      <c r="H37" s="2"/>
      <c r="I37" s="2"/>
      <c r="J37" s="2"/>
      <c r="K37" s="2"/>
      <c r="L37" s="2"/>
      <c r="M37" s="2152" t="s">
        <v>560</v>
      </c>
      <c r="N37" s="2236">
        <v>51.1</v>
      </c>
      <c r="O37" s="2236">
        <v>51.3</v>
      </c>
      <c r="P37" s="2236">
        <v>47.4</v>
      </c>
      <c r="Q37" s="2236">
        <v>48.7</v>
      </c>
      <c r="R37" s="2236">
        <v>44.4</v>
      </c>
    </row>
    <row r="38" spans="1:19" ht="21" customHeight="1">
      <c r="A38" s="2"/>
      <c r="B38" s="2"/>
      <c r="C38" s="2"/>
      <c r="D38" s="2"/>
      <c r="E38" s="2"/>
      <c r="F38" s="2"/>
      <c r="G38" s="2"/>
      <c r="H38" s="2"/>
      <c r="I38" s="2"/>
      <c r="J38" s="2"/>
      <c r="K38" s="2"/>
      <c r="L38" s="2"/>
      <c r="M38" s="2237" t="s">
        <v>8891</v>
      </c>
      <c r="N38" s="2145"/>
      <c r="O38" s="2145"/>
      <c r="P38" s="2145"/>
      <c r="Q38" s="2145"/>
      <c r="R38" s="2145"/>
    </row>
    <row r="39" spans="1:19" ht="21" customHeight="1">
      <c r="A39" s="2"/>
      <c r="B39" s="2"/>
      <c r="C39" s="2"/>
      <c r="D39" s="2"/>
      <c r="E39" s="2"/>
      <c r="F39" s="2"/>
      <c r="G39" s="2"/>
      <c r="H39" s="2"/>
      <c r="I39" s="2"/>
      <c r="J39" s="2"/>
      <c r="K39" s="2"/>
      <c r="L39" s="2"/>
      <c r="M39" s="2"/>
    </row>
    <row r="40" spans="1:19" ht="21" customHeight="1">
      <c r="A40" s="2"/>
      <c r="B40" s="2"/>
      <c r="C40" s="2"/>
      <c r="D40" s="2"/>
      <c r="E40" s="2"/>
      <c r="F40" s="2"/>
      <c r="G40" s="2"/>
      <c r="H40" s="2"/>
      <c r="I40" s="2"/>
      <c r="J40" s="2"/>
      <c r="K40" s="2"/>
      <c r="L40" s="2"/>
      <c r="M40" s="2"/>
    </row>
    <row r="41" spans="1:19" ht="21" customHeight="1">
      <c r="A41" s="2"/>
      <c r="B41" s="2"/>
      <c r="C41" s="2"/>
      <c r="D41" s="2"/>
      <c r="E41" s="2"/>
      <c r="F41" s="2"/>
      <c r="G41" s="2"/>
      <c r="H41" s="2"/>
      <c r="I41" s="2"/>
      <c r="J41" s="2"/>
      <c r="K41" s="2"/>
      <c r="L41" s="2"/>
      <c r="M41" s="2"/>
    </row>
    <row r="42" spans="1:19" ht="21" customHeight="1">
      <c r="A42" s="2"/>
      <c r="B42" s="2"/>
      <c r="C42" s="2"/>
      <c r="D42" s="2"/>
      <c r="E42" s="2"/>
      <c r="F42" s="2"/>
      <c r="G42" s="2"/>
      <c r="H42" s="2"/>
      <c r="I42" s="2"/>
      <c r="J42" s="2"/>
      <c r="K42" s="2"/>
      <c r="L42" s="2"/>
      <c r="M42" s="2"/>
    </row>
    <row r="43" spans="1:19" ht="21" customHeight="1">
      <c r="A43" s="2"/>
      <c r="B43" s="2"/>
      <c r="C43" s="2"/>
      <c r="D43" s="2"/>
      <c r="E43" s="2"/>
      <c r="F43" s="2"/>
      <c r="G43" s="2"/>
      <c r="H43" s="2"/>
      <c r="I43" s="2"/>
      <c r="J43" s="2"/>
      <c r="K43" s="2"/>
      <c r="L43" s="2"/>
      <c r="M43" s="2"/>
    </row>
    <row r="44" spans="1:19" ht="21" customHeight="1">
      <c r="A44" s="2"/>
      <c r="B44" s="2"/>
      <c r="C44" s="2"/>
      <c r="D44" s="2"/>
      <c r="E44" s="2"/>
      <c r="F44" s="2"/>
      <c r="G44" s="2"/>
      <c r="H44" s="2"/>
      <c r="I44" s="2"/>
      <c r="J44" s="2"/>
      <c r="K44" s="2"/>
      <c r="L44" s="2"/>
      <c r="M44" s="2"/>
    </row>
    <row r="45" spans="1:19" ht="21" customHeight="1">
      <c r="A45" s="2"/>
      <c r="B45" s="2"/>
      <c r="C45" s="2"/>
      <c r="D45" s="2"/>
      <c r="E45" s="2"/>
      <c r="F45" s="2"/>
      <c r="G45" s="2"/>
      <c r="H45" s="2"/>
      <c r="I45" s="2"/>
      <c r="J45" s="2"/>
      <c r="K45" s="2"/>
      <c r="L45" s="2"/>
      <c r="M45" s="2"/>
    </row>
    <row r="46" spans="1:19" ht="21" customHeight="1">
      <c r="A46" s="2"/>
      <c r="B46" s="2"/>
      <c r="C46" s="2"/>
      <c r="D46" s="2"/>
      <c r="E46" s="2"/>
      <c r="F46" s="2"/>
      <c r="G46" s="2"/>
      <c r="H46" s="2"/>
      <c r="I46" s="2"/>
      <c r="J46" s="2"/>
      <c r="K46" s="2"/>
      <c r="L46" s="2"/>
      <c r="M46" s="2"/>
    </row>
    <row r="47" spans="1:19" ht="21" customHeight="1">
      <c r="A47" s="2"/>
      <c r="B47" s="2"/>
      <c r="C47" s="2"/>
      <c r="D47" s="2"/>
      <c r="E47" s="2"/>
      <c r="F47" s="2"/>
      <c r="G47" s="2"/>
      <c r="H47" s="2"/>
      <c r="I47" s="2"/>
      <c r="J47" s="2"/>
      <c r="K47" s="2"/>
      <c r="L47" s="2"/>
      <c r="M47" s="2"/>
    </row>
    <row r="48" spans="1:19" ht="21" customHeight="1">
      <c r="A48" s="2"/>
      <c r="B48" s="2"/>
      <c r="C48" s="2"/>
      <c r="D48" s="2"/>
      <c r="E48" s="2"/>
      <c r="F48" s="2"/>
      <c r="G48" s="2"/>
      <c r="H48" s="2"/>
      <c r="I48" s="2"/>
      <c r="J48" s="2"/>
      <c r="K48" s="2"/>
      <c r="L48" s="2"/>
      <c r="M48" s="2"/>
    </row>
    <row r="49" spans="12:13" ht="21" customHeight="1">
      <c r="L49" s="2"/>
      <c r="M49" s="2"/>
    </row>
  </sheetData>
  <mergeCells count="42">
    <mergeCell ref="A1:D1"/>
    <mergeCell ref="A2:D2"/>
    <mergeCell ref="A19:A20"/>
    <mergeCell ref="A17:B18"/>
    <mergeCell ref="C17:E17"/>
    <mergeCell ref="B5:C5"/>
    <mergeCell ref="D5:E5"/>
    <mergeCell ref="J5:K5"/>
    <mergeCell ref="I17:K17"/>
    <mergeCell ref="A31:C31"/>
    <mergeCell ref="F17:H17"/>
    <mergeCell ref="A21:A22"/>
    <mergeCell ref="A23:A24"/>
    <mergeCell ref="F5:G5"/>
    <mergeCell ref="H5:I5"/>
    <mergeCell ref="A5:A6"/>
    <mergeCell ref="J32:K32"/>
    <mergeCell ref="J33:K33"/>
    <mergeCell ref="J34:K34"/>
    <mergeCell ref="H32:I32"/>
    <mergeCell ref="H33:I33"/>
    <mergeCell ref="H34:I34"/>
    <mergeCell ref="B32:C32"/>
    <mergeCell ref="B33:C33"/>
    <mergeCell ref="B34:C34"/>
    <mergeCell ref="F32:G32"/>
    <mergeCell ref="F33:G33"/>
    <mergeCell ref="F34:G34"/>
    <mergeCell ref="D32:E32"/>
    <mergeCell ref="D33:E33"/>
    <mergeCell ref="D34:E34"/>
    <mergeCell ref="V5:W5"/>
    <mergeCell ref="T5:U5"/>
    <mergeCell ref="R5:S5"/>
    <mergeCell ref="P5:Q5"/>
    <mergeCell ref="N5:O5"/>
    <mergeCell ref="M5:M6"/>
    <mergeCell ref="T18:U18"/>
    <mergeCell ref="P18:Q18"/>
    <mergeCell ref="N18:O18"/>
    <mergeCell ref="M18:M19"/>
    <mergeCell ref="R18:S18"/>
  </mergeCells>
  <phoneticPr fontId="2"/>
  <dataValidations count="2">
    <dataValidation imeMode="hiragana" allowBlank="1" showInputMessage="1" showErrorMessage="1" sqref="A34"/>
    <dataValidation imeMode="halfAlpha" allowBlank="1" showInputMessage="1" showErrorMessage="1" sqref="B33 D33 F33 H33 J33"/>
  </dataValidations>
  <printOptions horizontalCentered="1"/>
  <pageMargins left="0.78740157480314965" right="0.78740157480314965" top="0.98425196850393704" bottom="0.98425196850393704" header="0.51181102362204722" footer="0.51181102362204722"/>
  <pageSetup paperSize="9" scale="83" fitToHeight="0" orientation="portrait" r:id="rId1"/>
  <headerFooter alignWithMargins="0"/>
  <colBreaks count="1" manualBreakCount="1">
    <brk id="1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7"/>
  <sheetViews>
    <sheetView view="pageBreakPreview" zoomScaleNormal="100" zoomScaleSheetLayoutView="100" workbookViewId="0">
      <selection sqref="A1:D1"/>
    </sheetView>
  </sheetViews>
  <sheetFormatPr defaultColWidth="9" defaultRowHeight="21" customHeight="1"/>
  <cols>
    <col min="1" max="1" width="3.625" style="216" customWidth="1"/>
    <col min="2" max="2" width="12.625" style="216" customWidth="1"/>
    <col min="3" max="3" width="9.625" style="216" customWidth="1"/>
    <col min="4" max="8" width="13.125" style="216" customWidth="1"/>
    <col min="9" max="9" width="5.625" style="80" customWidth="1"/>
    <col min="10" max="10" width="11.75" style="80" customWidth="1"/>
    <col min="11" max="17" width="10.625" style="80" customWidth="1"/>
    <col min="18" max="16384" width="9" style="80"/>
  </cols>
  <sheetData>
    <row r="1" spans="1:21"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row>
    <row r="2" spans="1:21"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row>
    <row r="3" spans="1:21" s="131" customFormat="1" ht="16.149999999999999" customHeight="1">
      <c r="A3" s="221" t="s">
        <v>6954</v>
      </c>
      <c r="B3" s="221"/>
      <c r="C3" s="221"/>
      <c r="D3" s="221"/>
      <c r="E3" s="221"/>
      <c r="F3" s="221"/>
      <c r="G3" s="221"/>
      <c r="H3" s="221"/>
      <c r="J3" s="1336" t="s">
        <v>6712</v>
      </c>
      <c r="K3" s="1752"/>
      <c r="L3" s="1337" t="s">
        <v>6118</v>
      </c>
      <c r="M3" s="1857" t="s">
        <v>6698</v>
      </c>
    </row>
    <row r="4" spans="1:21" ht="16.149999999999999" customHeight="1">
      <c r="A4" s="235" t="s">
        <v>570</v>
      </c>
      <c r="B4" s="235"/>
      <c r="H4" s="225" t="str">
        <f>M3</f>
        <v>（各年度末現在）</v>
      </c>
      <c r="J4" s="1705"/>
      <c r="K4" s="1340"/>
      <c r="L4" s="1337" t="s">
        <v>6119</v>
      </c>
      <c r="M4" s="1789" t="s">
        <v>6711</v>
      </c>
      <c r="N4" s="2160" t="str">
        <f>HYPERLINK("#'["&amp;設定!$A$22&amp;"]"&amp;M4&amp;"'!A1","統計表リンク")</f>
        <v>統計表リンク</v>
      </c>
    </row>
    <row r="5" spans="1:21" ht="30" customHeight="1">
      <c r="A5" s="3442" t="s">
        <v>552</v>
      </c>
      <c r="B5" s="3443"/>
      <c r="C5" s="3444"/>
      <c r="D5" s="220" t="str">
        <f>K5</f>
        <v>平成30年度</v>
      </c>
      <c r="E5" s="220" t="str">
        <f t="shared" ref="E5:H5" si="0">L5</f>
        <v>令和元年度</v>
      </c>
      <c r="F5" s="220" t="str">
        <f t="shared" si="0"/>
        <v>令和2年度</v>
      </c>
      <c r="G5" s="220" t="str">
        <f t="shared" si="0"/>
        <v>令和3年度</v>
      </c>
      <c r="H5" s="220" t="str">
        <f t="shared" si="0"/>
        <v>令和4年度</v>
      </c>
      <c r="J5" s="2158" t="s">
        <v>7166</v>
      </c>
      <c r="K5" s="1821" t="s">
        <v>8528</v>
      </c>
      <c r="L5" s="1821" t="s">
        <v>8539</v>
      </c>
      <c r="M5" s="1821" t="s">
        <v>8540</v>
      </c>
      <c r="N5" s="1821" t="s">
        <v>8541</v>
      </c>
      <c r="O5" s="1821" t="s">
        <v>8542</v>
      </c>
    </row>
    <row r="6" spans="1:21" ht="23.1" customHeight="1">
      <c r="A6" s="3449" t="s">
        <v>569</v>
      </c>
      <c r="B6" s="234" t="s">
        <v>8548</v>
      </c>
      <c r="C6" s="233" t="s">
        <v>557</v>
      </c>
      <c r="D6" s="752">
        <f>K8</f>
        <v>1978</v>
      </c>
      <c r="E6" s="752">
        <f t="shared" ref="E6:H6" si="1">L8</f>
        <v>1156</v>
      </c>
      <c r="F6" s="752">
        <f t="shared" si="1"/>
        <v>888</v>
      </c>
      <c r="G6" s="752">
        <f t="shared" si="1"/>
        <v>908</v>
      </c>
      <c r="H6" s="752">
        <f t="shared" si="1"/>
        <v>635</v>
      </c>
      <c r="J6" s="2211" t="s">
        <v>8558</v>
      </c>
      <c r="K6" s="2238"/>
      <c r="L6" s="2238"/>
      <c r="M6" s="2238"/>
      <c r="N6" s="2238"/>
      <c r="O6" s="2239"/>
    </row>
    <row r="7" spans="1:21" ht="23.1" customHeight="1">
      <c r="A7" s="3450"/>
      <c r="B7" s="234" t="s">
        <v>6116</v>
      </c>
      <c r="C7" s="233" t="s">
        <v>557</v>
      </c>
      <c r="D7" s="2089" t="str">
        <f>K9</f>
        <v>-</v>
      </c>
      <c r="E7" s="2089">
        <f t="shared" ref="E7:H7" si="2">L9</f>
        <v>7347</v>
      </c>
      <c r="F7" s="2089">
        <f t="shared" si="2"/>
        <v>2577</v>
      </c>
      <c r="G7" s="2089">
        <f t="shared" si="2"/>
        <v>7427</v>
      </c>
      <c r="H7" s="2089">
        <f t="shared" si="2"/>
        <v>5255</v>
      </c>
      <c r="J7" s="2210" t="s">
        <v>557</v>
      </c>
      <c r="K7" s="2240"/>
      <c r="L7" s="2240"/>
      <c r="M7" s="2240"/>
      <c r="N7" s="2240"/>
      <c r="O7" s="2241"/>
    </row>
    <row r="8" spans="1:21" ht="15.95" customHeight="1">
      <c r="A8" s="3451"/>
      <c r="B8" s="233"/>
      <c r="C8" s="233" t="s">
        <v>560</v>
      </c>
      <c r="D8" s="2090">
        <f>K10</f>
        <v>1.2</v>
      </c>
      <c r="E8" s="2090">
        <f t="shared" ref="E8:H8" si="3">L10</f>
        <v>5.3</v>
      </c>
      <c r="F8" s="2090">
        <f t="shared" si="3"/>
        <v>10.199999999999999</v>
      </c>
      <c r="G8" s="2090">
        <f t="shared" si="3"/>
        <v>10.1</v>
      </c>
      <c r="H8" s="2090">
        <f t="shared" si="3"/>
        <v>12.5</v>
      </c>
      <c r="J8" s="2209"/>
      <c r="K8" s="2242">
        <v>1978</v>
      </c>
      <c r="L8" s="2242">
        <v>1156</v>
      </c>
      <c r="M8" s="2242">
        <v>888</v>
      </c>
      <c r="N8" s="2242">
        <v>908</v>
      </c>
      <c r="O8" s="2242">
        <v>635</v>
      </c>
    </row>
    <row r="9" spans="1:21" ht="18" customHeight="1">
      <c r="A9" s="3456" t="s">
        <v>568</v>
      </c>
      <c r="B9" s="3457"/>
      <c r="C9" s="233" t="s">
        <v>557</v>
      </c>
      <c r="D9" s="752">
        <f>K12</f>
        <v>954</v>
      </c>
      <c r="E9" s="752">
        <f t="shared" ref="E9:H9" si="4">L12</f>
        <v>903</v>
      </c>
      <c r="F9" s="752">
        <f t="shared" si="4"/>
        <v>750</v>
      </c>
      <c r="G9" s="752">
        <f t="shared" si="4"/>
        <v>747</v>
      </c>
      <c r="H9" s="752">
        <f t="shared" si="4"/>
        <v>745</v>
      </c>
      <c r="J9" s="2209"/>
      <c r="K9" s="2242" t="s">
        <v>5184</v>
      </c>
      <c r="L9" s="2242">
        <v>7347</v>
      </c>
      <c r="M9" s="2242">
        <v>2577</v>
      </c>
      <c r="N9" s="2242">
        <v>7427</v>
      </c>
      <c r="O9" s="2242">
        <v>5255</v>
      </c>
    </row>
    <row r="10" spans="1:21" ht="18" customHeight="1">
      <c r="A10" s="3458" t="s">
        <v>567</v>
      </c>
      <c r="B10" s="3459"/>
      <c r="C10" s="233" t="s">
        <v>560</v>
      </c>
      <c r="D10" s="2090">
        <f>K13</f>
        <v>22.6</v>
      </c>
      <c r="E10" s="2090">
        <f t="shared" ref="E10:H10" si="5">L13</f>
        <v>22.1</v>
      </c>
      <c r="F10" s="2090">
        <f t="shared" si="5"/>
        <v>20.100000000000001</v>
      </c>
      <c r="G10" s="2090">
        <f t="shared" si="5"/>
        <v>19</v>
      </c>
      <c r="H10" s="2090">
        <f t="shared" si="5"/>
        <v>18.8</v>
      </c>
      <c r="J10" s="1062" t="s">
        <v>560</v>
      </c>
      <c r="K10" s="2243">
        <v>1.2</v>
      </c>
      <c r="L10" s="2243">
        <v>5.3</v>
      </c>
      <c r="M10" s="2243">
        <v>10.199999999999999</v>
      </c>
      <c r="N10" s="2243">
        <v>10.1</v>
      </c>
      <c r="O10" s="2243">
        <v>12.5</v>
      </c>
    </row>
    <row r="11" spans="1:21" ht="18" customHeight="1">
      <c r="A11" s="3447" t="s">
        <v>566</v>
      </c>
      <c r="B11" s="3448"/>
      <c r="C11" s="233" t="s">
        <v>557</v>
      </c>
      <c r="D11" s="752">
        <f>K15</f>
        <v>71538</v>
      </c>
      <c r="E11" s="752">
        <f t="shared" ref="E11:H11" si="6">L15</f>
        <v>69543</v>
      </c>
      <c r="F11" s="752">
        <f t="shared" si="6"/>
        <v>64081</v>
      </c>
      <c r="G11" s="752">
        <f t="shared" si="6"/>
        <v>62605</v>
      </c>
      <c r="H11" s="752">
        <f t="shared" si="6"/>
        <v>62912</v>
      </c>
      <c r="J11" s="2211" t="s">
        <v>8543</v>
      </c>
      <c r="K11" s="2244"/>
      <c r="L11" s="2244"/>
      <c r="M11" s="2244"/>
      <c r="N11" s="2244"/>
      <c r="O11" s="2245"/>
    </row>
    <row r="12" spans="1:21" ht="18" customHeight="1">
      <c r="A12" s="3445" t="s">
        <v>562</v>
      </c>
      <c r="B12" s="3446"/>
      <c r="C12" s="233" t="s">
        <v>560</v>
      </c>
      <c r="D12" s="2090">
        <f>K16</f>
        <v>40</v>
      </c>
      <c r="E12" s="2090">
        <f t="shared" ref="E12:H12" si="7">L16</f>
        <v>38.5</v>
      </c>
      <c r="F12" s="2090">
        <f t="shared" si="7"/>
        <v>35.4</v>
      </c>
      <c r="G12" s="2090">
        <f t="shared" si="7"/>
        <v>41.1</v>
      </c>
      <c r="H12" s="2090">
        <f t="shared" si="7"/>
        <v>41.2</v>
      </c>
      <c r="J12" s="2210" t="s">
        <v>557</v>
      </c>
      <c r="K12" s="2246">
        <v>954</v>
      </c>
      <c r="L12" s="2246">
        <v>903</v>
      </c>
      <c r="M12" s="2246">
        <v>750</v>
      </c>
      <c r="N12" s="2246">
        <v>747</v>
      </c>
      <c r="O12" s="2246">
        <v>745</v>
      </c>
    </row>
    <row r="13" spans="1:21" ht="18" customHeight="1">
      <c r="A13" s="3447" t="s">
        <v>565</v>
      </c>
      <c r="B13" s="3448"/>
      <c r="C13" s="233" t="s">
        <v>557</v>
      </c>
      <c r="D13" s="752">
        <f>K18</f>
        <v>35590</v>
      </c>
      <c r="E13" s="752">
        <f t="shared" ref="E13:H13" si="8">L18</f>
        <v>35391</v>
      </c>
      <c r="F13" s="752">
        <f t="shared" si="8"/>
        <v>33393</v>
      </c>
      <c r="G13" s="752">
        <f t="shared" si="8"/>
        <v>33577</v>
      </c>
      <c r="H13" s="752">
        <f t="shared" si="8"/>
        <v>32972</v>
      </c>
      <c r="J13" s="1062" t="s">
        <v>560</v>
      </c>
      <c r="K13" s="2243">
        <v>22.6</v>
      </c>
      <c r="L13" s="2243">
        <v>22.1</v>
      </c>
      <c r="M13" s="2243">
        <v>20.100000000000001</v>
      </c>
      <c r="N13" s="2243">
        <v>19</v>
      </c>
      <c r="O13" s="2243">
        <v>18.8</v>
      </c>
    </row>
    <row r="14" spans="1:21" ht="18" customHeight="1">
      <c r="A14" s="3445" t="s">
        <v>562</v>
      </c>
      <c r="B14" s="3446"/>
      <c r="C14" s="233" t="s">
        <v>560</v>
      </c>
      <c r="D14" s="2090">
        <f>K19</f>
        <v>20.9</v>
      </c>
      <c r="E14" s="2090">
        <f t="shared" ref="E14:H14" si="9">L19</f>
        <v>20.6</v>
      </c>
      <c r="F14" s="2090">
        <f t="shared" si="9"/>
        <v>19.399999999999999</v>
      </c>
      <c r="G14" s="2090">
        <f t="shared" si="9"/>
        <v>21.9</v>
      </c>
      <c r="H14" s="2090">
        <f t="shared" si="9"/>
        <v>21.5</v>
      </c>
      <c r="J14" s="2211" t="s">
        <v>8544</v>
      </c>
      <c r="K14" s="2244"/>
      <c r="L14" s="2244"/>
      <c r="M14" s="2244"/>
      <c r="N14" s="2244"/>
      <c r="O14" s="2245"/>
    </row>
    <row r="15" spans="1:21" ht="18" customHeight="1">
      <c r="A15" s="3447" t="s">
        <v>8549</v>
      </c>
      <c r="B15" s="3448"/>
      <c r="C15" s="233" t="s">
        <v>557</v>
      </c>
      <c r="D15" s="752">
        <f>K21</f>
        <v>19170</v>
      </c>
      <c r="E15" s="752">
        <f t="shared" ref="E15:H15" si="10">L21</f>
        <v>19589</v>
      </c>
      <c r="F15" s="752">
        <f t="shared" si="10"/>
        <v>10771</v>
      </c>
      <c r="G15" s="752">
        <f t="shared" si="10"/>
        <v>18361</v>
      </c>
      <c r="H15" s="752">
        <f t="shared" si="10"/>
        <v>10652</v>
      </c>
      <c r="J15" s="2210" t="s">
        <v>557</v>
      </c>
      <c r="K15" s="2246">
        <v>71538</v>
      </c>
      <c r="L15" s="2246">
        <v>69543</v>
      </c>
      <c r="M15" s="2246">
        <v>64081</v>
      </c>
      <c r="N15" s="2246">
        <v>62605</v>
      </c>
      <c r="O15" s="2246">
        <v>62912</v>
      </c>
    </row>
    <row r="16" spans="1:21" ht="18" customHeight="1">
      <c r="A16" s="3445" t="s">
        <v>564</v>
      </c>
      <c r="B16" s="3446"/>
      <c r="C16" s="233" t="s">
        <v>560</v>
      </c>
      <c r="D16" s="2090">
        <f>K22</f>
        <v>14.8</v>
      </c>
      <c r="E16" s="2090">
        <f t="shared" ref="E16:H16" si="11">L22</f>
        <v>15.1</v>
      </c>
      <c r="F16" s="2090">
        <f t="shared" si="11"/>
        <v>18.5</v>
      </c>
      <c r="G16" s="2090">
        <f t="shared" si="11"/>
        <v>20.7</v>
      </c>
      <c r="H16" s="2090">
        <f t="shared" si="11"/>
        <v>25.9</v>
      </c>
      <c r="J16" s="1062" t="s">
        <v>560</v>
      </c>
      <c r="K16" s="2243">
        <v>40</v>
      </c>
      <c r="L16" s="2243">
        <v>38.5</v>
      </c>
      <c r="M16" s="2243">
        <v>35.4</v>
      </c>
      <c r="N16" s="2243">
        <v>41.1</v>
      </c>
      <c r="O16" s="2243">
        <v>41.2</v>
      </c>
    </row>
    <row r="17" spans="1:15" ht="18" customHeight="1">
      <c r="A17" s="3447" t="s">
        <v>563</v>
      </c>
      <c r="B17" s="3448"/>
      <c r="C17" s="233" t="s">
        <v>557</v>
      </c>
      <c r="D17" s="752">
        <f>K24</f>
        <v>10594</v>
      </c>
      <c r="E17" s="752">
        <f t="shared" ref="E17:H17" si="12">L24</f>
        <v>10604</v>
      </c>
      <c r="F17" s="752">
        <f t="shared" si="12"/>
        <v>4918</v>
      </c>
      <c r="G17" s="752">
        <f t="shared" si="12"/>
        <v>8254</v>
      </c>
      <c r="H17" s="752">
        <f t="shared" si="12"/>
        <v>6804</v>
      </c>
      <c r="J17" s="2211" t="s">
        <v>8545</v>
      </c>
      <c r="K17" s="2244"/>
      <c r="L17" s="2244"/>
      <c r="M17" s="2244"/>
      <c r="N17" s="2244"/>
      <c r="O17" s="2245"/>
    </row>
    <row r="18" spans="1:15" ht="18" customHeight="1">
      <c r="A18" s="3460" t="s">
        <v>562</v>
      </c>
      <c r="B18" s="3461"/>
      <c r="C18" s="232" t="s">
        <v>560</v>
      </c>
      <c r="D18" s="2090">
        <f>K25</f>
        <v>11.4</v>
      </c>
      <c r="E18" s="2090">
        <f t="shared" ref="E18:H18" si="13">L25</f>
        <v>11.4</v>
      </c>
      <c r="F18" s="2090">
        <f t="shared" si="13"/>
        <v>13.8</v>
      </c>
      <c r="G18" s="2090">
        <f t="shared" si="13"/>
        <v>15.5</v>
      </c>
      <c r="H18" s="2090">
        <f t="shared" si="13"/>
        <v>17.8</v>
      </c>
      <c r="J18" s="2210" t="s">
        <v>557</v>
      </c>
      <c r="K18" s="2246">
        <v>35590</v>
      </c>
      <c r="L18" s="2246">
        <v>35391</v>
      </c>
      <c r="M18" s="2246">
        <v>33393</v>
      </c>
      <c r="N18" s="2246">
        <v>33577</v>
      </c>
      <c r="O18" s="2246">
        <v>32972</v>
      </c>
    </row>
    <row r="19" spans="1:15" ht="18" customHeight="1">
      <c r="A19" s="3462" t="s">
        <v>561</v>
      </c>
      <c r="B19" s="3463"/>
      <c r="C19" s="231" t="s">
        <v>557</v>
      </c>
      <c r="D19" s="752">
        <f>K27</f>
        <v>6932</v>
      </c>
      <c r="E19" s="752">
        <f t="shared" ref="E19:H19" si="14">L27</f>
        <v>7037</v>
      </c>
      <c r="F19" s="752">
        <f t="shared" si="14"/>
        <v>6253</v>
      </c>
      <c r="G19" s="752">
        <f t="shared" si="14"/>
        <v>6188</v>
      </c>
      <c r="H19" s="752">
        <f t="shared" si="14"/>
        <v>6155</v>
      </c>
      <c r="J19" s="1062" t="s">
        <v>560</v>
      </c>
      <c r="K19" s="2243">
        <v>20.9</v>
      </c>
      <c r="L19" s="2243">
        <v>20.6</v>
      </c>
      <c r="M19" s="2243">
        <v>19.399999999999999</v>
      </c>
      <c r="N19" s="2243">
        <v>21.9</v>
      </c>
      <c r="O19" s="2243">
        <v>21.5</v>
      </c>
    </row>
    <row r="20" spans="1:15" ht="18" customHeight="1">
      <c r="A20" s="3464"/>
      <c r="B20" s="3465"/>
      <c r="C20" s="230" t="s">
        <v>560</v>
      </c>
      <c r="D20" s="2091">
        <f>K28</f>
        <v>17.3</v>
      </c>
      <c r="E20" s="2091">
        <f t="shared" ref="E20:H20" si="15">L28</f>
        <v>17.8</v>
      </c>
      <c r="F20" s="2091">
        <f t="shared" si="15"/>
        <v>15.8</v>
      </c>
      <c r="G20" s="2091">
        <f t="shared" si="15"/>
        <v>15.5</v>
      </c>
      <c r="H20" s="2091">
        <f t="shared" si="15"/>
        <v>15.5</v>
      </c>
      <c r="J20" s="2211" t="s">
        <v>8559</v>
      </c>
      <c r="K20" s="2244"/>
      <c r="L20" s="2244"/>
      <c r="M20" s="2244"/>
      <c r="N20" s="2244"/>
      <c r="O20" s="2245"/>
    </row>
    <row r="21" spans="1:15" ht="18" customHeight="1">
      <c r="A21" s="227" t="s">
        <v>8550</v>
      </c>
      <c r="H21" s="80"/>
      <c r="J21" s="2210" t="s">
        <v>557</v>
      </c>
      <c r="K21" s="2246">
        <v>19170</v>
      </c>
      <c r="L21" s="2246">
        <v>19589</v>
      </c>
      <c r="M21" s="2246">
        <v>10771</v>
      </c>
      <c r="N21" s="2246">
        <v>18361</v>
      </c>
      <c r="O21" s="2246">
        <v>10652</v>
      </c>
    </row>
    <row r="22" spans="1:15" ht="18" customHeight="1">
      <c r="A22" s="1002" t="s">
        <v>8551</v>
      </c>
      <c r="J22" s="1062" t="s">
        <v>560</v>
      </c>
      <c r="K22" s="2243">
        <v>14.8</v>
      </c>
      <c r="L22" s="2243">
        <v>15.1</v>
      </c>
      <c r="M22" s="2243">
        <v>18.5</v>
      </c>
      <c r="N22" s="2243">
        <v>20.7</v>
      </c>
      <c r="O22" s="2243">
        <v>25.9</v>
      </c>
    </row>
    <row r="23" spans="1:15" ht="18" customHeight="1">
      <c r="A23" s="1002" t="s">
        <v>8553</v>
      </c>
      <c r="J23" s="2211" t="s">
        <v>8546</v>
      </c>
      <c r="K23" s="2244"/>
      <c r="L23" s="2244"/>
      <c r="M23" s="2244"/>
      <c r="N23" s="2244"/>
      <c r="O23" s="2245"/>
    </row>
    <row r="24" spans="1:15" ht="18" customHeight="1">
      <c r="A24" s="1099" t="s">
        <v>8552</v>
      </c>
      <c r="B24" s="80"/>
      <c r="C24" s="80"/>
      <c r="D24" s="80"/>
      <c r="E24" s="80"/>
      <c r="F24" s="80"/>
      <c r="G24" s="80"/>
      <c r="H24" s="80"/>
      <c r="J24" s="2210" t="s">
        <v>557</v>
      </c>
      <c r="K24" s="2246">
        <v>10594</v>
      </c>
      <c r="L24" s="2246">
        <v>10604</v>
      </c>
      <c r="M24" s="2246">
        <v>4918</v>
      </c>
      <c r="N24" s="2246">
        <v>8254</v>
      </c>
      <c r="O24" s="2246">
        <v>6804</v>
      </c>
    </row>
    <row r="25" spans="1:15" ht="18" customHeight="1">
      <c r="A25" s="229" t="s">
        <v>8828</v>
      </c>
      <c r="B25" s="80"/>
      <c r="C25" s="80"/>
      <c r="D25" s="80"/>
      <c r="E25" s="80"/>
      <c r="F25" s="80"/>
      <c r="G25" s="80"/>
      <c r="H25" s="80"/>
      <c r="J25" s="1062" t="s">
        <v>560</v>
      </c>
      <c r="K25" s="2243">
        <v>11.4</v>
      </c>
      <c r="L25" s="2243">
        <v>11.4</v>
      </c>
      <c r="M25" s="2243">
        <v>13.8</v>
      </c>
      <c r="N25" s="2243">
        <v>15.5</v>
      </c>
      <c r="O25" s="2243">
        <v>17.8</v>
      </c>
    </row>
    <row r="26" spans="1:15" ht="18" customHeight="1">
      <c r="A26" s="229" t="s">
        <v>6960</v>
      </c>
      <c r="B26" s="80"/>
      <c r="C26" s="80"/>
      <c r="D26" s="80"/>
      <c r="E26" s="80"/>
      <c r="F26" s="80"/>
      <c r="G26" s="80"/>
      <c r="H26" s="80"/>
      <c r="J26" s="2211" t="s">
        <v>8547</v>
      </c>
      <c r="K26" s="2244"/>
      <c r="L26" s="2244"/>
      <c r="M26" s="2244"/>
      <c r="N26" s="2244"/>
      <c r="O26" s="2245"/>
    </row>
    <row r="27" spans="1:15" ht="18" customHeight="1">
      <c r="A27" s="229" t="s">
        <v>6961</v>
      </c>
      <c r="B27" s="80"/>
      <c r="C27" s="80"/>
      <c r="D27" s="80"/>
      <c r="E27" s="80"/>
      <c r="F27" s="80"/>
      <c r="G27" s="80"/>
      <c r="H27" s="80"/>
      <c r="J27" s="2210" t="s">
        <v>557</v>
      </c>
      <c r="K27" s="2246">
        <v>6932</v>
      </c>
      <c r="L27" s="2246">
        <v>7037</v>
      </c>
      <c r="M27" s="2246">
        <v>6253</v>
      </c>
      <c r="N27" s="2246">
        <v>6188</v>
      </c>
      <c r="O27" s="2246">
        <v>6155</v>
      </c>
    </row>
    <row r="28" spans="1:15" ht="18" customHeight="1">
      <c r="A28" s="227" t="s">
        <v>8554</v>
      </c>
      <c r="J28" s="1062" t="s">
        <v>560</v>
      </c>
      <c r="K28" s="2243">
        <v>17.3</v>
      </c>
      <c r="L28" s="2243">
        <v>17.8</v>
      </c>
      <c r="M28" s="2243">
        <v>15.8</v>
      </c>
      <c r="N28" s="2243">
        <v>15.5</v>
      </c>
      <c r="O28" s="2243">
        <v>15.5</v>
      </c>
    </row>
    <row r="29" spans="1:15" ht="18" customHeight="1">
      <c r="A29" s="227" t="s">
        <v>8555</v>
      </c>
      <c r="C29" s="226"/>
      <c r="D29" s="226"/>
      <c r="E29" s="226"/>
      <c r="F29" s="226"/>
      <c r="G29" s="226"/>
      <c r="H29" s="226"/>
    </row>
    <row r="30" spans="1:15" ht="18" customHeight="1">
      <c r="A30" s="227" t="s">
        <v>8556</v>
      </c>
      <c r="C30" s="226"/>
      <c r="D30" s="226"/>
      <c r="E30" s="226"/>
      <c r="F30" s="226"/>
      <c r="G30" s="226"/>
      <c r="H30" s="226"/>
    </row>
    <row r="31" spans="1:15" ht="18" customHeight="1">
      <c r="A31" s="229" t="s">
        <v>8557</v>
      </c>
      <c r="B31" s="80"/>
      <c r="C31" s="228"/>
      <c r="D31" s="228"/>
      <c r="E31" s="228"/>
      <c r="F31" s="228"/>
      <c r="G31" s="228"/>
      <c r="H31" s="228"/>
    </row>
    <row r="32" spans="1:15" ht="18" customHeight="1">
      <c r="A32" s="227"/>
      <c r="C32" s="226"/>
      <c r="D32" s="226"/>
      <c r="E32" s="226"/>
      <c r="F32" s="226"/>
      <c r="G32" s="226"/>
      <c r="H32" s="225" t="s">
        <v>459</v>
      </c>
    </row>
    <row r="33" spans="1:16" ht="18" customHeight="1">
      <c r="A33" s="227"/>
      <c r="C33" s="226"/>
      <c r="D33" s="226"/>
      <c r="E33" s="226"/>
      <c r="F33" s="226"/>
      <c r="G33" s="226"/>
      <c r="H33" s="225"/>
    </row>
    <row r="34" spans="1:16" ht="18" customHeight="1">
      <c r="C34" s="226"/>
      <c r="D34" s="226"/>
      <c r="E34" s="226"/>
      <c r="F34" s="226"/>
      <c r="G34" s="226"/>
      <c r="H34" s="225"/>
    </row>
    <row r="35" spans="1:16" s="131" customFormat="1" ht="18" customHeight="1">
      <c r="A35" s="25" t="s">
        <v>6955</v>
      </c>
      <c r="B35" s="25"/>
      <c r="C35" s="25"/>
      <c r="D35" s="9" t="s">
        <v>559</v>
      </c>
      <c r="E35" s="25"/>
      <c r="F35" s="25"/>
      <c r="G35" s="25"/>
      <c r="H35" s="225" t="str">
        <f>M35</f>
        <v>（各年度末現在）</v>
      </c>
      <c r="J35" s="1336" t="s">
        <v>7068</v>
      </c>
      <c r="K35" s="1752"/>
      <c r="L35" s="1337" t="s">
        <v>6118</v>
      </c>
      <c r="M35" s="1857" t="s">
        <v>6698</v>
      </c>
    </row>
    <row r="36" spans="1:16" ht="30" customHeight="1">
      <c r="A36" s="3442" t="s">
        <v>552</v>
      </c>
      <c r="B36" s="3443"/>
      <c r="C36" s="3444"/>
      <c r="D36" s="220" t="str">
        <f>K39</f>
        <v>平成30年度</v>
      </c>
      <c r="E36" s="220" t="str">
        <f t="shared" ref="E36:H36" si="16">L39</f>
        <v>令和元年度</v>
      </c>
      <c r="F36" s="220" t="str">
        <f t="shared" si="16"/>
        <v>令和2年度</v>
      </c>
      <c r="G36" s="220" t="str">
        <f t="shared" si="16"/>
        <v>令和3年度</v>
      </c>
      <c r="H36" s="220" t="str">
        <f t="shared" si="16"/>
        <v>令和4年度</v>
      </c>
      <c r="J36" s="1705"/>
      <c r="K36" s="1340"/>
      <c r="L36" s="1337" t="s">
        <v>6119</v>
      </c>
      <c r="M36" s="1789" t="s">
        <v>7066</v>
      </c>
      <c r="N36" s="2160" t="str">
        <f>HYPERLINK("#'["&amp;設定!$A$22&amp;"]"&amp;M36&amp;"'!A1","統計表リンク")</f>
        <v>統計表リンク</v>
      </c>
    </row>
    <row r="37" spans="1:16" ht="18" customHeight="1">
      <c r="A37" s="3466" t="s">
        <v>558</v>
      </c>
      <c r="B37" s="3467"/>
      <c r="C37" s="69" t="s">
        <v>557</v>
      </c>
      <c r="D37" s="2089">
        <f>K45</f>
        <v>4393</v>
      </c>
      <c r="E37" s="2089">
        <f>L45</f>
        <v>4086</v>
      </c>
      <c r="F37" s="2089">
        <f t="shared" ref="F37:H37" si="17">M45</f>
        <v>1622</v>
      </c>
      <c r="G37" s="2089">
        <f t="shared" si="17"/>
        <v>2159</v>
      </c>
      <c r="H37" s="2089">
        <f t="shared" si="17"/>
        <v>2478</v>
      </c>
      <c r="L37" s="1745"/>
      <c r="M37" s="1703" t="s">
        <v>7067</v>
      </c>
      <c r="N37" s="2160" t="str">
        <f>HYPERLINK("#'["&amp;設定!$A$22&amp;"]"&amp;M37&amp;"'!A1","統計表リンク")</f>
        <v>統計表リンク</v>
      </c>
    </row>
    <row r="38" spans="1:16" ht="18" customHeight="1">
      <c r="A38" s="3452" t="s">
        <v>556</v>
      </c>
      <c r="B38" s="3453"/>
      <c r="C38" s="69" t="s">
        <v>555</v>
      </c>
      <c r="D38" s="752">
        <f>K40</f>
        <v>1832</v>
      </c>
      <c r="E38" s="752">
        <f t="shared" ref="E38:H38" si="18">L40</f>
        <v>1784</v>
      </c>
      <c r="F38" s="752">
        <f t="shared" si="18"/>
        <v>1821</v>
      </c>
      <c r="G38" s="752">
        <f t="shared" si="18"/>
        <v>1823</v>
      </c>
      <c r="H38" s="752">
        <f t="shared" si="18"/>
        <v>1942</v>
      </c>
      <c r="I38" s="1747"/>
      <c r="J38" s="229" t="s">
        <v>7210</v>
      </c>
      <c r="K38" s="1747"/>
      <c r="L38" s="1745"/>
      <c r="M38" s="1703"/>
      <c r="N38" s="2160"/>
      <c r="O38" s="1747"/>
      <c r="P38" s="1747"/>
    </row>
    <row r="39" spans="1:16" ht="18" customHeight="1">
      <c r="A39" s="3454"/>
      <c r="B39" s="3455"/>
      <c r="C39" s="69" t="s">
        <v>554</v>
      </c>
      <c r="D39" s="752">
        <f>K41</f>
        <v>310</v>
      </c>
      <c r="E39" s="752">
        <f t="shared" ref="E39" si="19">L41</f>
        <v>320</v>
      </c>
      <c r="F39" s="752">
        <f t="shared" ref="F39" si="20">M41</f>
        <v>568</v>
      </c>
      <c r="G39" s="752">
        <f t="shared" ref="G39" si="21">N41</f>
        <v>390</v>
      </c>
      <c r="H39" s="752">
        <f t="shared" ref="H39" si="22">O41</f>
        <v>374</v>
      </c>
      <c r="J39" s="664"/>
      <c r="K39" s="2265" t="s">
        <v>8528</v>
      </c>
      <c r="L39" s="2265" t="s">
        <v>8539</v>
      </c>
      <c r="M39" s="2265" t="s">
        <v>8540</v>
      </c>
      <c r="N39" s="2265" t="s">
        <v>8541</v>
      </c>
      <c r="O39" s="2265" t="s">
        <v>8542</v>
      </c>
    </row>
    <row r="40" spans="1:16" ht="18" customHeight="1">
      <c r="A40" s="223" t="s">
        <v>8560</v>
      </c>
      <c r="B40" s="218"/>
      <c r="C40" s="217"/>
      <c r="D40" s="217"/>
      <c r="E40" s="217"/>
      <c r="F40" s="217"/>
      <c r="G40" s="217"/>
      <c r="H40" s="80"/>
      <c r="J40" s="2247" t="s">
        <v>7209</v>
      </c>
      <c r="K40" s="2265">
        <v>1832</v>
      </c>
      <c r="L40" s="2265">
        <v>1784</v>
      </c>
      <c r="M40" s="2265">
        <v>1821</v>
      </c>
      <c r="N40" s="2265">
        <v>1823</v>
      </c>
      <c r="O40" s="2265">
        <v>1942</v>
      </c>
    </row>
    <row r="41" spans="1:16" ht="18" customHeight="1">
      <c r="A41" s="223" t="s">
        <v>6963</v>
      </c>
      <c r="B41" s="1433"/>
      <c r="C41" s="217"/>
      <c r="D41" s="217"/>
      <c r="E41" s="217"/>
      <c r="F41" s="217"/>
      <c r="G41" s="217"/>
      <c r="H41" s="80"/>
      <c r="J41" s="644" t="s">
        <v>7208</v>
      </c>
      <c r="K41" s="2265">
        <v>310</v>
      </c>
      <c r="L41" s="2265">
        <v>320</v>
      </c>
      <c r="M41" s="2265">
        <v>568</v>
      </c>
      <c r="N41" s="2265">
        <v>390</v>
      </c>
      <c r="O41" s="2265">
        <v>374</v>
      </c>
    </row>
    <row r="42" spans="1:16" ht="18" customHeight="1">
      <c r="A42" s="14" t="s">
        <v>6962</v>
      </c>
      <c r="B42" s="9"/>
      <c r="C42" s="224"/>
      <c r="D42" s="224"/>
      <c r="E42" s="224"/>
      <c r="F42" s="224"/>
      <c r="G42" s="224"/>
      <c r="H42" s="224"/>
      <c r="I42" s="1747"/>
      <c r="J42" s="2248"/>
      <c r="K42" s="2249"/>
      <c r="L42" s="2249"/>
      <c r="M42" s="2249"/>
      <c r="N42" s="2249"/>
      <c r="O42" s="2249"/>
      <c r="P42" s="1747"/>
    </row>
    <row r="43" spans="1:16" ht="18" customHeight="1">
      <c r="A43" s="223" t="s">
        <v>6964</v>
      </c>
      <c r="B43" s="218"/>
      <c r="C43" s="217"/>
      <c r="D43" s="217"/>
      <c r="E43" s="217"/>
      <c r="F43" s="217"/>
      <c r="G43" s="217"/>
      <c r="H43" s="22" t="s">
        <v>459</v>
      </c>
      <c r="I43" s="1747"/>
      <c r="J43" s="229" t="s">
        <v>7211</v>
      </c>
    </row>
    <row r="44" spans="1:16" ht="16.149999999999999" customHeight="1">
      <c r="J44" s="664" t="s">
        <v>7166</v>
      </c>
      <c r="K44" s="2265" t="s">
        <v>8528</v>
      </c>
      <c r="L44" s="2265" t="s">
        <v>8539</v>
      </c>
      <c r="M44" s="2265" t="s">
        <v>8540</v>
      </c>
      <c r="N44" s="2265" t="s">
        <v>8541</v>
      </c>
      <c r="O44" s="2265" t="s">
        <v>8542</v>
      </c>
    </row>
    <row r="45" spans="1:16" s="131" customFormat="1" ht="16.149999999999999" customHeight="1">
      <c r="I45" s="80"/>
      <c r="J45" s="664" t="s">
        <v>557</v>
      </c>
      <c r="K45" s="2265">
        <v>4393</v>
      </c>
      <c r="L45" s="2265">
        <v>4086</v>
      </c>
      <c r="M45" s="2265">
        <v>1622</v>
      </c>
      <c r="N45" s="2265">
        <v>2159</v>
      </c>
      <c r="O45" s="2265">
        <v>2478</v>
      </c>
      <c r="P45" s="80"/>
    </row>
    <row r="46" spans="1:16" ht="30" customHeight="1"/>
    <row r="47" spans="1:16" ht="16.149999999999999" customHeight="1">
      <c r="J47" s="131"/>
      <c r="K47" s="131"/>
      <c r="L47" s="131"/>
      <c r="M47" s="131"/>
      <c r="N47" s="1753"/>
      <c r="O47" s="131"/>
      <c r="P47" s="131"/>
    </row>
    <row r="48" spans="1:16" ht="16.149999999999999" customHeight="1">
      <c r="I48" s="131"/>
      <c r="N48" s="1747"/>
    </row>
    <row r="49" ht="16.149999999999999" customHeight="1"/>
    <row r="50" ht="16.149999999999999" customHeight="1"/>
    <row r="51" ht="16.149999999999999" customHeight="1"/>
    <row r="52" ht="16.149999999999999" customHeight="1"/>
    <row r="53" ht="16.149999999999999" customHeight="1"/>
    <row r="54" ht="16.149999999999999" customHeight="1"/>
    <row r="55" ht="16.149999999999999" customHeight="1"/>
    <row r="56" ht="16.149999999999999" customHeight="1"/>
    <row r="57" ht="16.149999999999999"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mergeCells count="18">
    <mergeCell ref="A38:B39"/>
    <mergeCell ref="A9:B9"/>
    <mergeCell ref="A10:B10"/>
    <mergeCell ref="A11:B11"/>
    <mergeCell ref="A14:B14"/>
    <mergeCell ref="A15:B15"/>
    <mergeCell ref="A16:B16"/>
    <mergeCell ref="A17:B17"/>
    <mergeCell ref="A18:B18"/>
    <mergeCell ref="A19:B20"/>
    <mergeCell ref="A37:B37"/>
    <mergeCell ref="A1:D1"/>
    <mergeCell ref="A2:D2"/>
    <mergeCell ref="A36:C36"/>
    <mergeCell ref="A12:B12"/>
    <mergeCell ref="A13:B13"/>
    <mergeCell ref="A5:C5"/>
    <mergeCell ref="A6:A8"/>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0"/>
  <sheetViews>
    <sheetView view="pageBreakPreview" zoomScaleNormal="100" zoomScaleSheetLayoutView="100" workbookViewId="0">
      <selection sqref="A1:D1"/>
    </sheetView>
  </sheetViews>
  <sheetFormatPr defaultColWidth="9" defaultRowHeight="19.5" customHeight="1"/>
  <cols>
    <col min="1" max="1" width="3.625" style="2" customWidth="1"/>
    <col min="2" max="2" width="15.625" style="2" customWidth="1"/>
    <col min="3" max="12" width="7.125" style="2" customWidth="1"/>
    <col min="13" max="13" width="5.625" style="2" customWidth="1"/>
    <col min="14" max="20" width="10.625" style="2" customWidth="1"/>
    <col min="21" max="16384" width="9" style="2"/>
  </cols>
  <sheetData>
    <row r="1" spans="1:26" s="209" customFormat="1" ht="20.100000000000001" customHeight="1">
      <c r="A1" s="2943" t="str">
        <f>HYPERLINK("#目次!A1","【目次に戻る】")</f>
        <v>【目次に戻る】</v>
      </c>
      <c r="B1" s="2943"/>
      <c r="C1" s="2943"/>
      <c r="D1" s="2943"/>
      <c r="E1" s="2029"/>
      <c r="F1" s="2029"/>
      <c r="G1" s="2029"/>
      <c r="H1" s="2029"/>
      <c r="I1" s="2029"/>
      <c r="J1" s="2029"/>
      <c r="K1" s="2029"/>
      <c r="L1" s="2029"/>
      <c r="M1" s="2029"/>
      <c r="N1" s="2029"/>
      <c r="O1" s="2029"/>
      <c r="P1" s="2029"/>
      <c r="Q1" s="2029"/>
      <c r="R1" s="2029"/>
      <c r="S1" s="2029"/>
      <c r="T1" s="2029"/>
      <c r="U1" s="2029"/>
      <c r="V1" s="2029"/>
      <c r="W1" s="2029"/>
      <c r="X1" s="2029"/>
      <c r="Y1" s="2029"/>
      <c r="Z1" s="2029"/>
    </row>
    <row r="2" spans="1:26" s="209" customFormat="1" ht="20.100000000000001" customHeight="1">
      <c r="A2" s="2943" t="str">
        <f>HYPERLINK("#業務所管課別目次!A1","【業務所管課別目次に戻る】")</f>
        <v>【業務所管課別目次に戻る】</v>
      </c>
      <c r="B2" s="2943"/>
      <c r="C2" s="2943"/>
      <c r="D2" s="2943"/>
      <c r="E2" s="2029"/>
      <c r="F2" s="2029"/>
      <c r="G2" s="2029"/>
      <c r="H2" s="2029"/>
      <c r="I2" s="2029"/>
      <c r="J2" s="2029"/>
      <c r="K2" s="2029"/>
      <c r="L2" s="2029"/>
      <c r="M2" s="2029"/>
      <c r="N2" s="2029"/>
      <c r="O2" s="2029"/>
      <c r="P2" s="2029"/>
      <c r="Q2" s="2029"/>
      <c r="R2" s="2029"/>
      <c r="S2" s="2029"/>
      <c r="T2" s="2029"/>
      <c r="U2" s="2029"/>
      <c r="V2" s="2029"/>
      <c r="W2" s="2029"/>
      <c r="X2" s="2029"/>
      <c r="Y2" s="2029"/>
      <c r="Z2" s="2029"/>
    </row>
    <row r="3" spans="1:26" s="1753" customFormat="1" ht="18" customHeight="1">
      <c r="A3" s="24" t="s">
        <v>621</v>
      </c>
      <c r="B3" s="24"/>
      <c r="C3" s="24"/>
      <c r="D3" s="24"/>
      <c r="E3" s="24"/>
      <c r="F3" s="24"/>
      <c r="G3" s="24"/>
      <c r="H3" s="24"/>
      <c r="N3" s="1336" t="s">
        <v>6714</v>
      </c>
      <c r="O3" s="1752"/>
      <c r="P3" s="1337" t="s">
        <v>6118</v>
      </c>
      <c r="Q3" s="2092" t="str">
        <f>設定!$B$11</f>
        <v>（令和4年度）</v>
      </c>
    </row>
    <row r="4" spans="1:26" s="1747" customFormat="1" ht="18" customHeight="1">
      <c r="A4" s="2" t="s">
        <v>606</v>
      </c>
      <c r="B4" s="2"/>
      <c r="C4" s="2"/>
      <c r="D4" s="2"/>
      <c r="E4" s="2"/>
      <c r="F4" s="2"/>
      <c r="G4" s="2"/>
      <c r="H4" s="2"/>
      <c r="K4" s="4" t="str">
        <f>Q3</f>
        <v>（令和4年度）</v>
      </c>
      <c r="N4" s="2093"/>
      <c r="O4" s="1340"/>
      <c r="P4" s="1337" t="s">
        <v>6119</v>
      </c>
      <c r="Q4" s="1789" t="s">
        <v>6715</v>
      </c>
      <c r="R4" s="2160" t="str">
        <f>HYPERLINK("#'["&amp;設定!$A$22&amp;"]"&amp;Q4&amp;"'!A1","統計表リンク")</f>
        <v>統計表リンク</v>
      </c>
    </row>
    <row r="5" spans="1:26" s="1747" customFormat="1" ht="18" customHeight="1">
      <c r="A5" s="3018" t="s">
        <v>122</v>
      </c>
      <c r="B5" s="3018"/>
      <c r="C5" s="3490" t="s">
        <v>620</v>
      </c>
      <c r="D5" s="3491"/>
      <c r="E5" s="3492"/>
      <c r="F5" s="3490" t="s">
        <v>619</v>
      </c>
      <c r="G5" s="3491"/>
      <c r="H5" s="3492"/>
      <c r="I5" s="3490" t="s">
        <v>618</v>
      </c>
      <c r="J5" s="3491"/>
      <c r="K5" s="3492"/>
      <c r="N5" s="124" t="s">
        <v>7166</v>
      </c>
      <c r="O5" s="124" t="s">
        <v>7213</v>
      </c>
    </row>
    <row r="6" spans="1:26" s="1747" customFormat="1" ht="18" customHeight="1">
      <c r="A6" s="3018"/>
      <c r="B6" s="3018"/>
      <c r="C6" s="3487" t="s">
        <v>617</v>
      </c>
      <c r="D6" s="3488"/>
      <c r="E6" s="3489"/>
      <c r="F6" s="3516" t="s">
        <v>616</v>
      </c>
      <c r="G6" s="3517"/>
      <c r="H6" s="3518"/>
      <c r="I6" s="3513" t="s">
        <v>8829</v>
      </c>
      <c r="J6" s="3514"/>
      <c r="K6" s="3515"/>
      <c r="N6" s="2250" t="s">
        <v>7216</v>
      </c>
      <c r="O6" s="2251"/>
    </row>
    <row r="7" spans="1:26" s="1747" customFormat="1" ht="18" customHeight="1">
      <c r="A7" s="2988" t="s">
        <v>615</v>
      </c>
      <c r="B7" s="2988"/>
      <c r="C7" s="3520">
        <f>O7</f>
        <v>43478</v>
      </c>
      <c r="D7" s="3520"/>
      <c r="E7" s="3520"/>
      <c r="F7" s="3494">
        <f>O11</f>
        <v>9335</v>
      </c>
      <c r="G7" s="3495"/>
      <c r="H7" s="3496"/>
      <c r="I7" s="3505">
        <f>O15</f>
        <v>12480</v>
      </c>
      <c r="J7" s="3505"/>
      <c r="K7" s="3505"/>
      <c r="N7" s="2252" t="s">
        <v>7212</v>
      </c>
      <c r="O7" s="2255">
        <v>43478</v>
      </c>
    </row>
    <row r="8" spans="1:26" s="1747" customFormat="1" ht="18" customHeight="1">
      <c r="A8" s="2988" t="s">
        <v>614</v>
      </c>
      <c r="B8" s="2988"/>
      <c r="C8" s="3521">
        <f>O8</f>
        <v>5619</v>
      </c>
      <c r="D8" s="3521"/>
      <c r="E8" s="3521"/>
      <c r="F8" s="3494">
        <f t="shared" ref="F8:F9" si="0">O12</f>
        <v>1621</v>
      </c>
      <c r="G8" s="3495"/>
      <c r="H8" s="3496"/>
      <c r="I8" s="3505">
        <f>O16</f>
        <v>2772</v>
      </c>
      <c r="J8" s="3505"/>
      <c r="K8" s="3505"/>
      <c r="N8" s="2153" t="s">
        <v>557</v>
      </c>
      <c r="O8" s="1824">
        <v>5619</v>
      </c>
    </row>
    <row r="9" spans="1:26" s="1747" customFormat="1" ht="18" customHeight="1">
      <c r="A9" s="2988" t="s">
        <v>601</v>
      </c>
      <c r="B9" s="2988"/>
      <c r="C9" s="3522">
        <f>O9</f>
        <v>12.9</v>
      </c>
      <c r="D9" s="3522"/>
      <c r="E9" s="3522"/>
      <c r="F9" s="3497">
        <f t="shared" si="0"/>
        <v>17.399999999999999</v>
      </c>
      <c r="G9" s="3498"/>
      <c r="H9" s="3499"/>
      <c r="I9" s="3504">
        <f>O17</f>
        <v>22.2</v>
      </c>
      <c r="J9" s="3504"/>
      <c r="K9" s="3504"/>
      <c r="N9" s="2153" t="s">
        <v>560</v>
      </c>
      <c r="O9" s="2256">
        <v>12.9</v>
      </c>
    </row>
    <row r="10" spans="1:26" s="1747" customFormat="1" ht="18" customHeight="1">
      <c r="A10" s="2"/>
      <c r="B10" s="2"/>
      <c r="C10" s="2"/>
      <c r="D10" s="2"/>
      <c r="I10" s="2"/>
      <c r="K10" s="4" t="s">
        <v>459</v>
      </c>
      <c r="N10" s="2250" t="s">
        <v>7217</v>
      </c>
      <c r="O10" s="2251"/>
    </row>
    <row r="11" spans="1:26" ht="18" customHeight="1">
      <c r="M11" s="1747"/>
      <c r="N11" s="2252" t="s">
        <v>7212</v>
      </c>
      <c r="O11" s="2255">
        <v>9335</v>
      </c>
      <c r="P11" s="1747"/>
      <c r="Q11" s="1747"/>
      <c r="R11" s="1747"/>
      <c r="S11" s="1747"/>
      <c r="T11" s="1747"/>
      <c r="U11" s="1747"/>
      <c r="V11" s="1747"/>
      <c r="W11" s="1747"/>
      <c r="X11" s="1747"/>
    </row>
    <row r="12" spans="1:26" s="24" customFormat="1" ht="18" customHeight="1">
      <c r="A12" s="250" t="s">
        <v>613</v>
      </c>
      <c r="B12" s="250"/>
      <c r="C12" s="250"/>
      <c r="D12" s="250"/>
      <c r="E12" s="250"/>
      <c r="F12" s="250"/>
      <c r="G12" s="250"/>
      <c r="H12" s="250"/>
      <c r="I12" s="250"/>
      <c r="J12" s="250"/>
      <c r="K12" s="250"/>
      <c r="M12" s="1747"/>
      <c r="N12" s="2153" t="s">
        <v>557</v>
      </c>
      <c r="O12" s="1824">
        <v>1621</v>
      </c>
      <c r="P12" s="1747"/>
      <c r="Q12" s="1747"/>
      <c r="R12" s="1747"/>
      <c r="S12" s="1747"/>
      <c r="T12" s="1747"/>
      <c r="U12" s="1747"/>
      <c r="V12" s="1747"/>
      <c r="W12" s="1747"/>
      <c r="X12" s="1747"/>
    </row>
    <row r="13" spans="1:26" s="1747" customFormat="1" ht="18" customHeight="1">
      <c r="A13" s="2" t="s">
        <v>612</v>
      </c>
      <c r="B13" s="2"/>
      <c r="C13" s="2"/>
      <c r="L13" s="4" t="str">
        <f>Q19</f>
        <v>（各年度末現在）</v>
      </c>
      <c r="N13" s="2153" t="s">
        <v>560</v>
      </c>
      <c r="O13" s="2256">
        <v>17.399999999999999</v>
      </c>
    </row>
    <row r="14" spans="1:26" ht="18" customHeight="1">
      <c r="A14" s="3493" t="s">
        <v>611</v>
      </c>
      <c r="B14" s="3493"/>
      <c r="C14" s="3502" t="str">
        <f>O21</f>
        <v>平成30年度</v>
      </c>
      <c r="D14" s="3502"/>
      <c r="E14" s="3502" t="str">
        <f>P21</f>
        <v>令和元年度</v>
      </c>
      <c r="F14" s="3502"/>
      <c r="G14" s="3500" t="str">
        <f>Q21</f>
        <v>令和2年度</v>
      </c>
      <c r="H14" s="3500"/>
      <c r="I14" s="3500" t="str">
        <f>R21</f>
        <v>令和3年度</v>
      </c>
      <c r="J14" s="3500"/>
      <c r="K14" s="3502" t="str">
        <f>S21</f>
        <v>令和4年度</v>
      </c>
      <c r="L14" s="3502"/>
      <c r="M14" s="1747"/>
      <c r="N14" s="2250" t="s">
        <v>7218</v>
      </c>
      <c r="O14" s="2251"/>
      <c r="P14" s="1747"/>
      <c r="Q14" s="1747"/>
      <c r="R14" s="1747"/>
      <c r="S14" s="1747"/>
      <c r="T14" s="1747"/>
      <c r="U14" s="1747"/>
      <c r="V14" s="1747"/>
      <c r="W14" s="1747"/>
      <c r="X14" s="1747"/>
    </row>
    <row r="15" spans="1:26" ht="18" customHeight="1">
      <c r="A15" s="2988" t="s">
        <v>610</v>
      </c>
      <c r="B15" s="2988"/>
      <c r="C15" s="3503">
        <f>O22</f>
        <v>595</v>
      </c>
      <c r="D15" s="3503"/>
      <c r="E15" s="3503">
        <f>P22</f>
        <v>719</v>
      </c>
      <c r="F15" s="3503"/>
      <c r="G15" s="3501">
        <f>Q22</f>
        <v>82</v>
      </c>
      <c r="H15" s="3501"/>
      <c r="I15" s="3501">
        <f>R22</f>
        <v>44</v>
      </c>
      <c r="J15" s="3501"/>
      <c r="K15" s="3503">
        <f>S22</f>
        <v>125</v>
      </c>
      <c r="L15" s="3503"/>
      <c r="M15" s="1747"/>
      <c r="N15" s="2252" t="s">
        <v>7212</v>
      </c>
      <c r="O15" s="2255">
        <v>12480</v>
      </c>
      <c r="P15" s="1747"/>
      <c r="Q15" s="1747"/>
      <c r="R15" s="1747"/>
      <c r="S15" s="1747"/>
      <c r="T15" s="1747"/>
      <c r="U15" s="1747"/>
      <c r="V15" s="1747"/>
      <c r="W15" s="1747"/>
      <c r="X15" s="1747"/>
    </row>
    <row r="16" spans="1:26" ht="18" customHeight="1">
      <c r="A16" s="2988" t="s">
        <v>609</v>
      </c>
      <c r="B16" s="2988"/>
      <c r="C16" s="3503">
        <f>O23</f>
        <v>338</v>
      </c>
      <c r="D16" s="3503"/>
      <c r="E16" s="3503">
        <f>P23</f>
        <v>374</v>
      </c>
      <c r="F16" s="3503"/>
      <c r="G16" s="3501">
        <f>Q23</f>
        <v>23</v>
      </c>
      <c r="H16" s="3501"/>
      <c r="I16" s="3501">
        <f>R23</f>
        <v>7</v>
      </c>
      <c r="J16" s="3501"/>
      <c r="K16" s="3503">
        <f>S23</f>
        <v>80</v>
      </c>
      <c r="L16" s="3503"/>
      <c r="M16" s="1747"/>
      <c r="N16" s="2153" t="s">
        <v>557</v>
      </c>
      <c r="O16" s="1824">
        <v>2772</v>
      </c>
      <c r="P16" s="1747"/>
      <c r="Q16" s="1747"/>
      <c r="R16" s="1747"/>
      <c r="S16" s="1747"/>
      <c r="T16" s="1747"/>
      <c r="U16" s="1747"/>
      <c r="V16" s="1747"/>
      <c r="W16" s="1747"/>
      <c r="X16" s="1747"/>
    </row>
    <row r="17" spans="1:24" ht="18" customHeight="1">
      <c r="L17" s="242" t="s">
        <v>608</v>
      </c>
      <c r="M17" s="1747"/>
      <c r="N17" s="2153" t="s">
        <v>560</v>
      </c>
      <c r="O17" s="2256">
        <v>22.2</v>
      </c>
      <c r="P17" s="1747"/>
      <c r="Q17" s="1747"/>
      <c r="R17" s="1747"/>
      <c r="S17" s="1747"/>
      <c r="T17" s="1747"/>
      <c r="U17" s="1747"/>
      <c r="V17" s="1747"/>
      <c r="W17" s="1747"/>
      <c r="X17" s="1747"/>
    </row>
    <row r="18" spans="1:24" ht="18" customHeight="1">
      <c r="E18" s="242"/>
      <c r="F18" s="5"/>
    </row>
    <row r="19" spans="1:24" s="24" customFormat="1" ht="18" customHeight="1">
      <c r="A19" s="24" t="s">
        <v>607</v>
      </c>
      <c r="N19" s="1336" t="s">
        <v>6717</v>
      </c>
      <c r="O19" s="1752"/>
      <c r="P19" s="1337" t="s">
        <v>6118</v>
      </c>
      <c r="Q19" s="2092" t="s">
        <v>463</v>
      </c>
    </row>
    <row r="20" spans="1:24" s="24" customFormat="1" ht="18" customHeight="1">
      <c r="A20" s="2" t="s">
        <v>606</v>
      </c>
      <c r="J20" s="4" t="str">
        <f>Q25</f>
        <v>（各年度末現在）</v>
      </c>
      <c r="M20" s="1747"/>
      <c r="N20" s="2093"/>
      <c r="O20" s="1340"/>
      <c r="P20" s="1337" t="s">
        <v>6119</v>
      </c>
      <c r="Q20" s="1789" t="s">
        <v>6716</v>
      </c>
      <c r="R20" s="2160" t="str">
        <f>HYPERLINK("#'["&amp;設定!$A$22&amp;"]"&amp;Q20&amp;"'!A1","統計表リンク")</f>
        <v>統計表リンク</v>
      </c>
      <c r="S20" s="1747"/>
      <c r="T20" s="1747"/>
      <c r="U20" s="1747"/>
      <c r="V20" s="1747"/>
      <c r="W20" s="1747"/>
      <c r="X20" s="1747"/>
    </row>
    <row r="21" spans="1:24" ht="18" customHeight="1">
      <c r="A21" s="3506" t="s">
        <v>605</v>
      </c>
      <c r="B21" s="3507"/>
      <c r="C21" s="3485" t="s">
        <v>604</v>
      </c>
      <c r="D21" s="3485"/>
      <c r="E21" s="3485"/>
      <c r="F21" s="3486"/>
      <c r="G21" s="3519" t="s">
        <v>603</v>
      </c>
      <c r="H21" s="3485"/>
      <c r="I21" s="3485"/>
      <c r="J21" s="3486"/>
      <c r="N21" s="2152"/>
      <c r="O21" s="1893" t="s">
        <v>8528</v>
      </c>
      <c r="P21" s="1893" t="s">
        <v>8539</v>
      </c>
      <c r="Q21" s="1893" t="s">
        <v>8540</v>
      </c>
      <c r="R21" s="1893" t="s">
        <v>8541</v>
      </c>
      <c r="S21" s="1893" t="s">
        <v>8542</v>
      </c>
    </row>
    <row r="22" spans="1:24" ht="24.95" customHeight="1">
      <c r="A22" s="3508"/>
      <c r="B22" s="3509"/>
      <c r="C22" s="249" t="s">
        <v>602</v>
      </c>
      <c r="D22" s="248" t="s">
        <v>551</v>
      </c>
      <c r="E22" s="248" t="s">
        <v>601</v>
      </c>
      <c r="F22" s="247" t="s">
        <v>600</v>
      </c>
      <c r="G22" s="248" t="s">
        <v>602</v>
      </c>
      <c r="H22" s="248" t="s">
        <v>551</v>
      </c>
      <c r="I22" s="248" t="s">
        <v>601</v>
      </c>
      <c r="J22" s="247" t="s">
        <v>600</v>
      </c>
      <c r="N22" s="2152" t="s">
        <v>7214</v>
      </c>
      <c r="O22" s="2257">
        <v>595</v>
      </c>
      <c r="P22" s="2257">
        <v>719</v>
      </c>
      <c r="Q22" s="2257">
        <v>82</v>
      </c>
      <c r="R22" s="2257">
        <v>44</v>
      </c>
      <c r="S22" s="2257">
        <v>125</v>
      </c>
    </row>
    <row r="23" spans="1:24" ht="18" customHeight="1">
      <c r="A23" s="3476" t="str">
        <f>O27</f>
        <v>平成30年度</v>
      </c>
      <c r="B23" s="3477"/>
      <c r="C23" s="246">
        <f>O29</f>
        <v>3671</v>
      </c>
      <c r="D23" s="245">
        <f>O30</f>
        <v>3470</v>
      </c>
      <c r="E23" s="2266">
        <f>O31</f>
        <v>94.5</v>
      </c>
      <c r="F23" s="244">
        <f>O32</f>
        <v>1257</v>
      </c>
      <c r="G23" s="244">
        <f>O34</f>
        <v>3840</v>
      </c>
      <c r="H23" s="244">
        <f>O35</f>
        <v>3542</v>
      </c>
      <c r="I23" s="2266">
        <f>O36</f>
        <v>92.2</v>
      </c>
      <c r="J23" s="244">
        <f>O37</f>
        <v>1570</v>
      </c>
      <c r="N23" s="2152" t="s">
        <v>7215</v>
      </c>
      <c r="O23" s="2257">
        <v>338</v>
      </c>
      <c r="P23" s="2257">
        <v>374</v>
      </c>
      <c r="Q23" s="2257">
        <v>23</v>
      </c>
      <c r="R23" s="2257">
        <v>7</v>
      </c>
      <c r="S23" s="2257">
        <v>80</v>
      </c>
    </row>
    <row r="24" spans="1:24" ht="18" customHeight="1">
      <c r="A24" s="3476" t="str">
        <f>P27</f>
        <v>令和元年度</v>
      </c>
      <c r="B24" s="3477"/>
      <c r="C24" s="246">
        <f>P29</f>
        <v>3353</v>
      </c>
      <c r="D24" s="245">
        <f>P30</f>
        <v>3155</v>
      </c>
      <c r="E24" s="2266">
        <f>P31</f>
        <v>94.1</v>
      </c>
      <c r="F24" s="244">
        <f>P32</f>
        <v>1131</v>
      </c>
      <c r="G24" s="244">
        <f>P34</f>
        <v>3560</v>
      </c>
      <c r="H24" s="244">
        <f>P35</f>
        <v>3210</v>
      </c>
      <c r="I24" s="2266">
        <f>P36</f>
        <v>90.2</v>
      </c>
      <c r="J24" s="244">
        <f>P37</f>
        <v>1487</v>
      </c>
    </row>
    <row r="25" spans="1:24" ht="18" customHeight="1">
      <c r="A25" s="3476">
        <f>Q27</f>
        <v>2</v>
      </c>
      <c r="B25" s="3477"/>
      <c r="C25" s="246">
        <f>Q29</f>
        <v>3107</v>
      </c>
      <c r="D25" s="245">
        <f>Q30</f>
        <v>2802</v>
      </c>
      <c r="E25" s="2266">
        <f>Q31</f>
        <v>90.2</v>
      </c>
      <c r="F25" s="244">
        <f>Q32</f>
        <v>557</v>
      </c>
      <c r="G25" s="244">
        <f>Q34</f>
        <v>3912</v>
      </c>
      <c r="H25" s="244">
        <f>Q35</f>
        <v>3571</v>
      </c>
      <c r="I25" s="2266">
        <f>Q36</f>
        <v>91.3</v>
      </c>
      <c r="J25" s="244">
        <f>Q37</f>
        <v>1784</v>
      </c>
      <c r="N25" s="1336" t="s">
        <v>6718</v>
      </c>
      <c r="O25" s="1752"/>
      <c r="P25" s="1337" t="s">
        <v>6118</v>
      </c>
      <c r="Q25" s="2092" t="s">
        <v>463</v>
      </c>
      <c r="R25" s="24"/>
      <c r="S25" s="24"/>
      <c r="T25" s="24"/>
    </row>
    <row r="26" spans="1:24" ht="18" customHeight="1">
      <c r="A26" s="3476">
        <f>R27</f>
        <v>3</v>
      </c>
      <c r="B26" s="3477"/>
      <c r="C26" s="246">
        <f>R29</f>
        <v>3017</v>
      </c>
      <c r="D26" s="245">
        <f>R30</f>
        <v>2957</v>
      </c>
      <c r="E26" s="2266">
        <f>R31</f>
        <v>98</v>
      </c>
      <c r="F26" s="244">
        <f>R32</f>
        <v>473</v>
      </c>
      <c r="G26" s="244">
        <f>R34</f>
        <v>3387</v>
      </c>
      <c r="H26" s="244">
        <f>R35</f>
        <v>3205</v>
      </c>
      <c r="I26" s="2266">
        <f>R36</f>
        <v>94.6</v>
      </c>
      <c r="J26" s="244">
        <f>R37</f>
        <v>1263</v>
      </c>
      <c r="M26" s="24"/>
      <c r="N26" s="2093"/>
      <c r="O26" s="1340"/>
      <c r="P26" s="1337" t="s">
        <v>6119</v>
      </c>
      <c r="Q26" s="1789" t="s">
        <v>6719</v>
      </c>
      <c r="R26" s="2160" t="str">
        <f>HYPERLINK("#'["&amp;設定!$A$22&amp;"]"&amp;Q26&amp;"'!A1","統計表リンク")</f>
        <v>統計表リンク</v>
      </c>
      <c r="S26" s="24"/>
      <c r="T26" s="24"/>
      <c r="U26" s="24"/>
      <c r="V26" s="24"/>
      <c r="W26" s="24"/>
      <c r="X26" s="24"/>
    </row>
    <row r="27" spans="1:24" ht="18" customHeight="1">
      <c r="A27" s="3476">
        <f>S27</f>
        <v>4</v>
      </c>
      <c r="B27" s="3477"/>
      <c r="C27" s="246">
        <f>S29</f>
        <v>3110</v>
      </c>
      <c r="D27" s="245">
        <f>S30</f>
        <v>3000</v>
      </c>
      <c r="E27" s="2266">
        <f>S31</f>
        <v>96.5</v>
      </c>
      <c r="F27" s="244">
        <f>S32</f>
        <v>1186</v>
      </c>
      <c r="G27" s="244">
        <f>S34</f>
        <v>3307</v>
      </c>
      <c r="H27" s="244">
        <f>S35</f>
        <v>3060</v>
      </c>
      <c r="I27" s="2266">
        <f>S36</f>
        <v>92.5</v>
      </c>
      <c r="J27" s="244">
        <f>S37</f>
        <v>1744</v>
      </c>
      <c r="M27" s="24"/>
      <c r="N27" s="2152" t="s">
        <v>122</v>
      </c>
      <c r="O27" s="1893" t="s">
        <v>8528</v>
      </c>
      <c r="P27" s="1893" t="s">
        <v>8539</v>
      </c>
      <c r="Q27" s="1893">
        <v>2</v>
      </c>
      <c r="R27" s="1893">
        <v>3</v>
      </c>
      <c r="S27" s="1893">
        <v>4</v>
      </c>
      <c r="U27" s="24"/>
      <c r="V27" s="24"/>
      <c r="W27" s="24"/>
      <c r="X27" s="24"/>
    </row>
    <row r="28" spans="1:24" ht="18" customHeight="1">
      <c r="A28" s="1567"/>
      <c r="B28" s="1567"/>
      <c r="C28" s="5"/>
      <c r="D28" s="5"/>
      <c r="E28" s="5"/>
      <c r="F28" s="5"/>
      <c r="G28" s="5"/>
      <c r="H28" s="5"/>
      <c r="I28" s="5"/>
      <c r="J28" s="243" t="s">
        <v>599</v>
      </c>
      <c r="N28" s="2254" t="s">
        <v>7219</v>
      </c>
      <c r="O28" s="2258"/>
      <c r="P28" s="2258"/>
      <c r="Q28" s="2258"/>
      <c r="R28" s="2258"/>
      <c r="S28" s="2259"/>
    </row>
    <row r="29" spans="1:24" ht="18" customHeight="1">
      <c r="A29" s="1567"/>
      <c r="B29" s="1567"/>
      <c r="C29" s="5"/>
      <c r="D29" s="5"/>
      <c r="E29" s="5"/>
      <c r="F29" s="5"/>
      <c r="G29" s="5"/>
      <c r="H29" s="5"/>
      <c r="I29" s="5"/>
      <c r="J29" s="242"/>
      <c r="N29" s="2253" t="s">
        <v>7212</v>
      </c>
      <c r="O29" s="2260">
        <v>3671</v>
      </c>
      <c r="P29" s="2260">
        <v>3353</v>
      </c>
      <c r="Q29" s="2260">
        <v>3107</v>
      </c>
      <c r="R29" s="2260">
        <v>3017</v>
      </c>
      <c r="S29" s="2260">
        <v>3110</v>
      </c>
    </row>
    <row r="30" spans="1:24" s="24" customFormat="1" ht="18" customHeight="1">
      <c r="A30" s="24" t="s">
        <v>598</v>
      </c>
      <c r="G30" s="24" t="s">
        <v>8878</v>
      </c>
      <c r="M30" s="2"/>
      <c r="N30" s="2152" t="s">
        <v>557</v>
      </c>
      <c r="O30" s="2261">
        <v>3470</v>
      </c>
      <c r="P30" s="2261">
        <v>3155</v>
      </c>
      <c r="Q30" s="2261">
        <v>2802</v>
      </c>
      <c r="R30" s="2261">
        <v>2957</v>
      </c>
      <c r="S30" s="2261">
        <v>3000</v>
      </c>
      <c r="T30" s="2"/>
      <c r="U30" s="2"/>
      <c r="V30" s="2"/>
      <c r="W30" s="2"/>
      <c r="X30" s="2"/>
    </row>
    <row r="31" spans="1:24" ht="18" customHeight="1">
      <c r="A31" s="241" t="s">
        <v>597</v>
      </c>
      <c r="G31" s="2" t="s">
        <v>3</v>
      </c>
      <c r="J31" s="4" t="str">
        <f>Q46</f>
        <v>（令和4年）</v>
      </c>
      <c r="N31" s="2152" t="s">
        <v>560</v>
      </c>
      <c r="O31" s="2262">
        <v>94.5</v>
      </c>
      <c r="P31" s="2262">
        <v>94.1</v>
      </c>
      <c r="Q31" s="2262">
        <v>90.2</v>
      </c>
      <c r="R31" s="2262">
        <v>98</v>
      </c>
      <c r="S31" s="2262">
        <v>96.5</v>
      </c>
    </row>
    <row r="32" spans="1:24" ht="18" customHeight="1">
      <c r="D32" s="4" t="str">
        <f>Q39</f>
        <v>（令和4年度）</v>
      </c>
      <c r="G32" s="3018" t="s">
        <v>122</v>
      </c>
      <c r="H32" s="3018"/>
      <c r="I32" s="3018"/>
      <c r="J32" s="2048" t="s">
        <v>596</v>
      </c>
      <c r="N32" s="2152" t="s">
        <v>7220</v>
      </c>
      <c r="O32" s="2261">
        <v>1257</v>
      </c>
      <c r="P32" s="2261">
        <v>1131</v>
      </c>
      <c r="Q32" s="2261">
        <v>557</v>
      </c>
      <c r="R32" s="2261">
        <v>473</v>
      </c>
      <c r="S32" s="2261">
        <v>1186</v>
      </c>
    </row>
    <row r="33" spans="1:50" ht="18" customHeight="1">
      <c r="A33" s="2989" t="s">
        <v>122</v>
      </c>
      <c r="B33" s="2991"/>
      <c r="C33" s="2048" t="s">
        <v>595</v>
      </c>
      <c r="D33" s="240" t="s">
        <v>594</v>
      </c>
      <c r="F33" s="239"/>
      <c r="G33" s="2988" t="s">
        <v>593</v>
      </c>
      <c r="H33" s="2988"/>
      <c r="I33" s="2988"/>
      <c r="J33" s="951">
        <f>Q50</f>
        <v>1354</v>
      </c>
      <c r="N33" s="2254" t="s">
        <v>7221</v>
      </c>
      <c r="O33" s="2263"/>
      <c r="P33" s="2263"/>
      <c r="Q33" s="2263"/>
      <c r="R33" s="2263"/>
      <c r="S33" s="2264"/>
    </row>
    <row r="34" spans="1:50" ht="18" customHeight="1">
      <c r="A34" s="2968" t="s">
        <v>592</v>
      </c>
      <c r="B34" s="2970"/>
      <c r="C34" s="2094">
        <f>P43</f>
        <v>527</v>
      </c>
      <c r="D34" s="2095">
        <f>P44</f>
        <v>677</v>
      </c>
      <c r="F34" s="239"/>
      <c r="G34" s="2988" t="s">
        <v>591</v>
      </c>
      <c r="H34" s="2988"/>
      <c r="I34" s="2988"/>
      <c r="J34" s="2270">
        <f>AJ50</f>
        <v>327</v>
      </c>
      <c r="N34" s="2253" t="s">
        <v>7212</v>
      </c>
      <c r="O34" s="2260">
        <v>3840</v>
      </c>
      <c r="P34" s="2260">
        <v>3560</v>
      </c>
      <c r="Q34" s="2260">
        <v>3912</v>
      </c>
      <c r="R34" s="2260">
        <v>3387</v>
      </c>
      <c r="S34" s="2260">
        <v>3307</v>
      </c>
    </row>
    <row r="35" spans="1:50" ht="18" customHeight="1">
      <c r="A35" s="2968" t="s">
        <v>590</v>
      </c>
      <c r="B35" s="2970"/>
      <c r="C35" s="2094">
        <f>Q43</f>
        <v>12</v>
      </c>
      <c r="D35" s="2096">
        <f>Q44</f>
        <v>12</v>
      </c>
      <c r="F35" s="239"/>
      <c r="G35" s="3510" t="s">
        <v>589</v>
      </c>
      <c r="H35" s="3511"/>
      <c r="I35" s="3512"/>
      <c r="J35" s="2270">
        <f>AE50</f>
        <v>886</v>
      </c>
      <c r="N35" s="2152" t="s">
        <v>557</v>
      </c>
      <c r="O35" s="2261">
        <v>3542</v>
      </c>
      <c r="P35" s="2261">
        <v>3210</v>
      </c>
      <c r="Q35" s="2261">
        <v>3571</v>
      </c>
      <c r="R35" s="2261">
        <v>3205</v>
      </c>
      <c r="S35" s="2261">
        <v>3060</v>
      </c>
    </row>
    <row r="36" spans="1:50" ht="18" customHeight="1">
      <c r="A36" s="3483" t="s">
        <v>588</v>
      </c>
      <c r="B36" s="3484"/>
      <c r="C36" s="238">
        <f>R43</f>
        <v>813</v>
      </c>
      <c r="D36" s="238">
        <f>R44</f>
        <v>1453</v>
      </c>
      <c r="G36" s="2988" t="s">
        <v>587</v>
      </c>
      <c r="H36" s="2988"/>
      <c r="I36" s="2988"/>
      <c r="J36" s="2270">
        <f>AO50</f>
        <v>242</v>
      </c>
      <c r="N36" s="2152" t="s">
        <v>560</v>
      </c>
      <c r="O36" s="2262">
        <v>92.2</v>
      </c>
      <c r="P36" s="2262">
        <v>90.2</v>
      </c>
      <c r="Q36" s="2262">
        <v>91.3</v>
      </c>
      <c r="R36" s="2262">
        <v>94.6</v>
      </c>
      <c r="S36" s="2262">
        <v>92.5</v>
      </c>
      <c r="T36" s="24"/>
    </row>
    <row r="37" spans="1:50" ht="18" customHeight="1">
      <c r="A37" s="3481" t="s">
        <v>586</v>
      </c>
      <c r="B37" s="3482"/>
      <c r="C37" s="237" t="str">
        <f>S43</f>
        <v>-</v>
      </c>
      <c r="D37" s="237">
        <f>S44</f>
        <v>6</v>
      </c>
      <c r="G37" s="2988" t="s">
        <v>585</v>
      </c>
      <c r="H37" s="2988"/>
      <c r="I37" s="2988"/>
      <c r="J37" s="2270">
        <f>AR50</f>
        <v>96</v>
      </c>
      <c r="N37" s="2152" t="s">
        <v>7220</v>
      </c>
      <c r="O37" s="2261">
        <v>1570</v>
      </c>
      <c r="P37" s="2261">
        <v>1487</v>
      </c>
      <c r="Q37" s="2261">
        <v>1784</v>
      </c>
      <c r="R37" s="2261">
        <v>1263</v>
      </c>
      <c r="S37" s="2261">
        <v>1744</v>
      </c>
      <c r="U37" s="24"/>
      <c r="V37" s="24"/>
      <c r="W37" s="24"/>
      <c r="X37" s="24"/>
    </row>
    <row r="38" spans="1:50" ht="18" customHeight="1">
      <c r="A38" s="3478" t="s">
        <v>584</v>
      </c>
      <c r="B38" s="236" t="s">
        <v>583</v>
      </c>
      <c r="C38" s="2094">
        <f>T43</f>
        <v>24</v>
      </c>
      <c r="D38" s="2097" t="str">
        <f>T44</f>
        <v>-</v>
      </c>
      <c r="G38" s="2988" t="s">
        <v>582</v>
      </c>
      <c r="H38" s="2988"/>
      <c r="I38" s="2988"/>
      <c r="J38" s="2270">
        <f>AW50</f>
        <v>78</v>
      </c>
    </row>
    <row r="39" spans="1:50" ht="18" customHeight="1">
      <c r="A39" s="3479"/>
      <c r="B39" s="236" t="s">
        <v>581</v>
      </c>
      <c r="C39" s="2098">
        <f>U43</f>
        <v>774</v>
      </c>
      <c r="D39" s="2095">
        <f>U44</f>
        <v>1453</v>
      </c>
      <c r="G39" s="2988" t="s">
        <v>580</v>
      </c>
      <c r="H39" s="2988"/>
      <c r="I39" s="2988"/>
      <c r="J39" s="2270">
        <f>AU50</f>
        <v>135</v>
      </c>
      <c r="N39" s="1336" t="s">
        <v>6720</v>
      </c>
      <c r="O39" s="1752"/>
      <c r="P39" s="1337" t="s">
        <v>6118</v>
      </c>
      <c r="Q39" s="2092" t="str">
        <f>設定!$B$11</f>
        <v>（令和4年度）</v>
      </c>
      <c r="R39" s="24"/>
      <c r="S39" s="24"/>
    </row>
    <row r="40" spans="1:50" ht="18" customHeight="1">
      <c r="A40" s="3479"/>
      <c r="B40" s="2051" t="s">
        <v>579</v>
      </c>
      <c r="C40" s="2097" t="str">
        <f>V43</f>
        <v>-</v>
      </c>
      <c r="D40" s="2097" t="str">
        <f>V44</f>
        <v>-</v>
      </c>
      <c r="G40" s="2988" t="s">
        <v>578</v>
      </c>
      <c r="H40" s="2988"/>
      <c r="I40" s="2988"/>
      <c r="J40" s="2270">
        <f>AS50</f>
        <v>112</v>
      </c>
      <c r="M40" s="24"/>
      <c r="N40" s="2093"/>
      <c r="O40" s="1340"/>
      <c r="P40" s="1337" t="s">
        <v>6119</v>
      </c>
      <c r="Q40" s="1789" t="s">
        <v>6721</v>
      </c>
      <c r="R40" s="2160" t="str">
        <f>HYPERLINK("#'["&amp;設定!$A$22&amp;"]"&amp;Q40&amp;"'!A1","統計表リンク")</f>
        <v>統計表リンク</v>
      </c>
    </row>
    <row r="41" spans="1:50" ht="18" customHeight="1">
      <c r="A41" s="3480"/>
      <c r="B41" s="2032" t="s">
        <v>577</v>
      </c>
      <c r="C41" s="2094">
        <f>W43</f>
        <v>15</v>
      </c>
      <c r="D41" s="2097" t="str">
        <f>W44</f>
        <v>-</v>
      </c>
      <c r="G41" s="2988" t="s">
        <v>576</v>
      </c>
      <c r="H41" s="2988"/>
      <c r="I41" s="2988"/>
      <c r="J41" s="2270">
        <f>AT50</f>
        <v>581</v>
      </c>
      <c r="N41" s="3471" t="s">
        <v>6987</v>
      </c>
      <c r="O41" s="3471"/>
      <c r="P41" s="3471" t="s">
        <v>7222</v>
      </c>
      <c r="Q41" s="3471" t="s">
        <v>7223</v>
      </c>
      <c r="R41" s="3473" t="s">
        <v>7224</v>
      </c>
      <c r="S41" s="3474"/>
      <c r="T41" s="3473" t="s">
        <v>7225</v>
      </c>
      <c r="U41" s="3475"/>
      <c r="V41" s="3475"/>
      <c r="W41" s="3474"/>
    </row>
    <row r="42" spans="1:50" ht="18" customHeight="1">
      <c r="A42" s="2" t="s">
        <v>8892</v>
      </c>
      <c r="E42" s="5"/>
      <c r="G42" s="2988" t="s">
        <v>574</v>
      </c>
      <c r="H42" s="2988"/>
      <c r="I42" s="2988"/>
      <c r="J42" s="2270">
        <f>AD50</f>
        <v>35</v>
      </c>
      <c r="N42" s="3472"/>
      <c r="O42" s="3472"/>
      <c r="P42" s="3472"/>
      <c r="Q42" s="3472"/>
      <c r="R42" s="2159" t="s">
        <v>6420</v>
      </c>
      <c r="S42" s="2159" t="s">
        <v>7229</v>
      </c>
      <c r="T42" s="2159" t="s">
        <v>7226</v>
      </c>
      <c r="U42" s="2159" t="s">
        <v>7230</v>
      </c>
      <c r="V42" s="2159" t="s">
        <v>7231</v>
      </c>
      <c r="W42" s="2159" t="s">
        <v>7232</v>
      </c>
    </row>
    <row r="43" spans="1:50" ht="18" customHeight="1">
      <c r="D43" s="4" t="s">
        <v>575</v>
      </c>
      <c r="E43" s="5"/>
      <c r="G43" s="2988" t="s">
        <v>573</v>
      </c>
      <c r="H43" s="2988"/>
      <c r="I43" s="2988"/>
      <c r="J43" s="2098">
        <f>J44-SUM(J33:J42)</f>
        <v>1527</v>
      </c>
      <c r="N43" s="2269" t="s">
        <v>7269</v>
      </c>
      <c r="O43" s="2149" t="s">
        <v>7227</v>
      </c>
      <c r="P43" s="2267">
        <v>527</v>
      </c>
      <c r="Q43" s="2267">
        <v>12</v>
      </c>
      <c r="R43" s="2267">
        <v>813</v>
      </c>
      <c r="S43" s="2267" t="s">
        <v>5184</v>
      </c>
      <c r="T43" s="2267">
        <v>24</v>
      </c>
      <c r="U43" s="2267">
        <v>774</v>
      </c>
      <c r="V43" s="2267" t="s">
        <v>5184</v>
      </c>
      <c r="W43" s="2267">
        <v>15</v>
      </c>
    </row>
    <row r="44" spans="1:50" ht="18" customHeight="1">
      <c r="G44" s="3018" t="s">
        <v>572</v>
      </c>
      <c r="H44" s="3018"/>
      <c r="I44" s="3018"/>
      <c r="J44" s="2098">
        <f>O50</f>
        <v>5373</v>
      </c>
      <c r="K44" s="2037" t="s">
        <v>571</v>
      </c>
      <c r="N44" s="2268"/>
      <c r="O44" s="2149" t="s">
        <v>7228</v>
      </c>
      <c r="P44" s="2267">
        <v>677</v>
      </c>
      <c r="Q44" s="2267">
        <v>12</v>
      </c>
      <c r="R44" s="2267">
        <v>1453</v>
      </c>
      <c r="S44" s="2267">
        <v>6</v>
      </c>
      <c r="T44" s="2267" t="s">
        <v>5184</v>
      </c>
      <c r="U44" s="2267">
        <v>1453</v>
      </c>
      <c r="V44" s="2267" t="s">
        <v>5184</v>
      </c>
      <c r="W44" s="2267" t="s">
        <v>5184</v>
      </c>
    </row>
    <row r="45" spans="1:50" ht="18" customHeight="1">
      <c r="G45" s="2" t="s">
        <v>8893</v>
      </c>
    </row>
    <row r="46" spans="1:50" ht="19.5" customHeight="1">
      <c r="N46" s="1336" t="s">
        <v>6722</v>
      </c>
      <c r="O46" s="1752"/>
      <c r="P46" s="1337" t="s">
        <v>6118</v>
      </c>
      <c r="Q46" s="2092" t="str">
        <f>設定!$B$12</f>
        <v>（令和4年）</v>
      </c>
    </row>
    <row r="47" spans="1:50" ht="19.5" customHeight="1">
      <c r="N47" s="2093"/>
      <c r="O47" s="1340"/>
      <c r="P47" s="1337" t="s">
        <v>6119</v>
      </c>
      <c r="Q47" s="1789" t="s">
        <v>6723</v>
      </c>
      <c r="R47" s="2160" t="str">
        <f>HYPERLINK("#'["&amp;設定!$A$22&amp;"]"&amp;Q47&amp;"'!A1","統計表リンク")</f>
        <v>統計表リンク</v>
      </c>
    </row>
    <row r="48" spans="1:50" s="552" customFormat="1" ht="19.5" customHeight="1">
      <c r="N48" s="3324" t="s">
        <v>6179</v>
      </c>
      <c r="O48" s="3324" t="s">
        <v>979</v>
      </c>
      <c r="P48" s="3324" t="s">
        <v>7233</v>
      </c>
      <c r="Q48" s="3324" t="s">
        <v>7234</v>
      </c>
      <c r="R48" s="3468" t="s">
        <v>7235</v>
      </c>
      <c r="S48" s="3469"/>
      <c r="T48" s="3469"/>
      <c r="U48" s="3469"/>
      <c r="V48" s="3469"/>
      <c r="W48" s="3469"/>
      <c r="X48" s="3469"/>
      <c r="Y48" s="3469"/>
      <c r="Z48" s="3469"/>
      <c r="AA48" s="3469"/>
      <c r="AB48" s="3470"/>
      <c r="AC48" s="3324" t="s">
        <v>7236</v>
      </c>
      <c r="AD48" s="3324" t="s">
        <v>7237</v>
      </c>
      <c r="AE48" s="3324" t="s">
        <v>7238</v>
      </c>
      <c r="AF48" s="3468" t="s">
        <v>7235</v>
      </c>
      <c r="AG48" s="3469"/>
      <c r="AH48" s="3469"/>
      <c r="AI48" s="3470"/>
      <c r="AJ48" s="3324" t="s">
        <v>7239</v>
      </c>
      <c r="AK48" s="3468" t="s">
        <v>7235</v>
      </c>
      <c r="AL48" s="3469"/>
      <c r="AM48" s="3470"/>
      <c r="AN48" s="3324" t="s">
        <v>7240</v>
      </c>
      <c r="AO48" s="3324" t="s">
        <v>7241</v>
      </c>
      <c r="AP48" s="3324" t="s">
        <v>7242</v>
      </c>
      <c r="AQ48" s="3324" t="s">
        <v>7243</v>
      </c>
      <c r="AR48" s="3324" t="s">
        <v>7244</v>
      </c>
      <c r="AS48" s="3324" t="s">
        <v>7245</v>
      </c>
      <c r="AT48" s="3324" t="s">
        <v>7246</v>
      </c>
      <c r="AU48" s="3324" t="s">
        <v>7247</v>
      </c>
      <c r="AV48" s="15" t="s">
        <v>7235</v>
      </c>
      <c r="AW48" s="3324" t="s">
        <v>7248</v>
      </c>
      <c r="AX48" s="3324" t="s">
        <v>7249</v>
      </c>
    </row>
    <row r="49" spans="14:50" s="552" customFormat="1" ht="19.5" customHeight="1">
      <c r="N49" s="3325"/>
      <c r="O49" s="3325"/>
      <c r="P49" s="3325"/>
      <c r="Q49" s="3325"/>
      <c r="R49" s="15" t="s">
        <v>7250</v>
      </c>
      <c r="S49" s="15" t="s">
        <v>7251</v>
      </c>
      <c r="T49" s="15" t="s">
        <v>7252</v>
      </c>
      <c r="U49" s="15" t="s">
        <v>7253</v>
      </c>
      <c r="V49" s="15" t="s">
        <v>7254</v>
      </c>
      <c r="W49" s="15" t="s">
        <v>7255</v>
      </c>
      <c r="X49" s="15" t="s">
        <v>7256</v>
      </c>
      <c r="Y49" s="15" t="s">
        <v>7257</v>
      </c>
      <c r="Z49" s="15" t="s">
        <v>7258</v>
      </c>
      <c r="AA49" s="15" t="s">
        <v>7259</v>
      </c>
      <c r="AB49" s="15" t="s">
        <v>7260</v>
      </c>
      <c r="AC49" s="3325"/>
      <c r="AD49" s="3325"/>
      <c r="AE49" s="3325"/>
      <c r="AF49" s="15" t="s">
        <v>7261</v>
      </c>
      <c r="AG49" s="15" t="s">
        <v>7262</v>
      </c>
      <c r="AH49" s="15" t="s">
        <v>7263</v>
      </c>
      <c r="AI49" s="15" t="s">
        <v>7264</v>
      </c>
      <c r="AJ49" s="3325"/>
      <c r="AK49" s="15" t="s">
        <v>7265</v>
      </c>
      <c r="AL49" s="15" t="s">
        <v>7266</v>
      </c>
      <c r="AM49" s="15" t="s">
        <v>7267</v>
      </c>
      <c r="AN49" s="3325"/>
      <c r="AO49" s="3325"/>
      <c r="AP49" s="3325"/>
      <c r="AQ49" s="3325"/>
      <c r="AR49" s="3325"/>
      <c r="AS49" s="3325"/>
      <c r="AT49" s="3325"/>
      <c r="AU49" s="3325"/>
      <c r="AV49" s="15" t="s">
        <v>7268</v>
      </c>
      <c r="AW49" s="3325"/>
      <c r="AX49" s="3325"/>
    </row>
    <row r="50" spans="14:50" ht="19.5" customHeight="1">
      <c r="N50" s="2150" t="s">
        <v>7269</v>
      </c>
      <c r="O50" s="2261">
        <v>5373</v>
      </c>
      <c r="P50" s="2261">
        <v>5</v>
      </c>
      <c r="Q50" s="2261">
        <v>1354</v>
      </c>
      <c r="R50" s="2261">
        <v>51</v>
      </c>
      <c r="S50" s="2261">
        <v>153</v>
      </c>
      <c r="T50" s="2261">
        <v>119</v>
      </c>
      <c r="U50" s="2261">
        <v>59</v>
      </c>
      <c r="V50" s="2261">
        <v>73</v>
      </c>
      <c r="W50" s="2261">
        <v>54</v>
      </c>
      <c r="X50" s="2261">
        <v>109</v>
      </c>
      <c r="Y50" s="2261">
        <v>299</v>
      </c>
      <c r="Z50" s="2261">
        <v>61</v>
      </c>
      <c r="AA50" s="2261">
        <v>27</v>
      </c>
      <c r="AB50" s="2261">
        <v>29</v>
      </c>
      <c r="AC50" s="2261">
        <v>56</v>
      </c>
      <c r="AD50" s="2261">
        <v>35</v>
      </c>
      <c r="AE50" s="2261">
        <v>886</v>
      </c>
      <c r="AF50" s="2261">
        <v>86</v>
      </c>
      <c r="AG50" s="2261">
        <v>347</v>
      </c>
      <c r="AH50" s="2261">
        <v>62</v>
      </c>
      <c r="AI50" s="2261">
        <v>319</v>
      </c>
      <c r="AJ50" s="2261">
        <v>327</v>
      </c>
      <c r="AK50" s="2261">
        <v>35</v>
      </c>
      <c r="AL50" s="2261">
        <v>107</v>
      </c>
      <c r="AM50" s="2261">
        <v>179</v>
      </c>
      <c r="AN50" s="2261">
        <v>61</v>
      </c>
      <c r="AO50" s="2261">
        <v>242</v>
      </c>
      <c r="AP50" s="2261">
        <v>59</v>
      </c>
      <c r="AQ50" s="2261">
        <v>3</v>
      </c>
      <c r="AR50" s="2261">
        <v>96</v>
      </c>
      <c r="AS50" s="2261">
        <v>112</v>
      </c>
      <c r="AT50" s="2261">
        <v>581</v>
      </c>
      <c r="AU50" s="2261">
        <v>135</v>
      </c>
      <c r="AV50" s="2261">
        <v>10</v>
      </c>
      <c r="AW50" s="2261">
        <v>78</v>
      </c>
      <c r="AX50" s="2261">
        <v>1343</v>
      </c>
    </row>
  </sheetData>
  <mergeCells count="93">
    <mergeCell ref="A1:D1"/>
    <mergeCell ref="A2:D2"/>
    <mergeCell ref="G42:I42"/>
    <mergeCell ref="G32:I32"/>
    <mergeCell ref="G33:I33"/>
    <mergeCell ref="G34:I34"/>
    <mergeCell ref="G35:I35"/>
    <mergeCell ref="I5:K5"/>
    <mergeCell ref="I6:K6"/>
    <mergeCell ref="I7:K7"/>
    <mergeCell ref="F5:H5"/>
    <mergeCell ref="F6:H6"/>
    <mergeCell ref="G21:J21"/>
    <mergeCell ref="C7:E7"/>
    <mergeCell ref="C8:E8"/>
    <mergeCell ref="C9:E9"/>
    <mergeCell ref="G43:I43"/>
    <mergeCell ref="G44:I44"/>
    <mergeCell ref="G36:I36"/>
    <mergeCell ref="G37:I37"/>
    <mergeCell ref="G38:I38"/>
    <mergeCell ref="G39:I39"/>
    <mergeCell ref="G40:I40"/>
    <mergeCell ref="G41:I41"/>
    <mergeCell ref="I9:K9"/>
    <mergeCell ref="I8:K8"/>
    <mergeCell ref="A21:B22"/>
    <mergeCell ref="A8:B8"/>
    <mergeCell ref="A9:B9"/>
    <mergeCell ref="K14:L14"/>
    <mergeCell ref="K15:L15"/>
    <mergeCell ref="K16:L16"/>
    <mergeCell ref="I14:J14"/>
    <mergeCell ref="I15:J15"/>
    <mergeCell ref="I16:J16"/>
    <mergeCell ref="E16:F16"/>
    <mergeCell ref="C14:D14"/>
    <mergeCell ref="C15:D15"/>
    <mergeCell ref="C16:D16"/>
    <mergeCell ref="A5:B6"/>
    <mergeCell ref="C21:F21"/>
    <mergeCell ref="A7:B7"/>
    <mergeCell ref="C6:E6"/>
    <mergeCell ref="C5:E5"/>
    <mergeCell ref="A14:B14"/>
    <mergeCell ref="A15:B15"/>
    <mergeCell ref="A16:B16"/>
    <mergeCell ref="F7:H7"/>
    <mergeCell ref="F8:H8"/>
    <mergeCell ref="F9:H9"/>
    <mergeCell ref="G14:H14"/>
    <mergeCell ref="G15:H15"/>
    <mergeCell ref="G16:H16"/>
    <mergeCell ref="E14:F14"/>
    <mergeCell ref="E15:F15"/>
    <mergeCell ref="A38:A41"/>
    <mergeCell ref="A37:B37"/>
    <mergeCell ref="A34:B34"/>
    <mergeCell ref="A35:B35"/>
    <mergeCell ref="A36:B36"/>
    <mergeCell ref="A33:B33"/>
    <mergeCell ref="A26:B26"/>
    <mergeCell ref="A23:B23"/>
    <mergeCell ref="A25:B25"/>
    <mergeCell ref="A24:B24"/>
    <mergeCell ref="A27:B27"/>
    <mergeCell ref="N41:N42"/>
    <mergeCell ref="P41:P42"/>
    <mergeCell ref="Q41:Q42"/>
    <mergeCell ref="R41:S41"/>
    <mergeCell ref="T41:W41"/>
    <mergeCell ref="O41:O42"/>
    <mergeCell ref="N48:N49"/>
    <mergeCell ref="O48:O49"/>
    <mergeCell ref="P48:P49"/>
    <mergeCell ref="Q48:Q49"/>
    <mergeCell ref="R48:AB48"/>
    <mergeCell ref="AC48:AC49"/>
    <mergeCell ref="AE48:AE49"/>
    <mergeCell ref="AD48:AD49"/>
    <mergeCell ref="AF48:AI48"/>
    <mergeCell ref="AJ48:AJ49"/>
    <mergeCell ref="AK48:AM48"/>
    <mergeCell ref="AN48:AN49"/>
    <mergeCell ref="AO48:AO49"/>
    <mergeCell ref="AP48:AP49"/>
    <mergeCell ref="AQ48:AQ49"/>
    <mergeCell ref="AX48:AX49"/>
    <mergeCell ref="AR48:AR49"/>
    <mergeCell ref="AS48:AS49"/>
    <mergeCell ref="AT48:AT49"/>
    <mergeCell ref="AU48:AU49"/>
    <mergeCell ref="AW48:AW49"/>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view="pageBreakPreview" zoomScaleNormal="100" zoomScaleSheetLayoutView="100" workbookViewId="0">
      <selection sqref="A1:D1"/>
    </sheetView>
  </sheetViews>
  <sheetFormatPr defaultColWidth="9" defaultRowHeight="22.9" customHeight="1"/>
  <cols>
    <col min="1" max="1" width="4.625" style="217" customWidth="1"/>
    <col min="2" max="2" width="17.75" style="217" customWidth="1"/>
    <col min="3" max="3" width="5.75" style="217" customWidth="1"/>
    <col min="4" max="4" width="15.625" style="217" customWidth="1"/>
    <col min="5" max="5" width="3.625" style="217" customWidth="1"/>
    <col min="6" max="8" width="10.625" style="217" customWidth="1"/>
    <col min="9" max="9" width="11.625" style="217" customWidth="1"/>
    <col min="10" max="10" width="5.625" style="90" customWidth="1"/>
    <col min="11" max="17" width="10.625" style="90" customWidth="1"/>
    <col min="18" max="16384" width="9" style="90"/>
  </cols>
  <sheetData>
    <row r="1" spans="1:26" s="1305"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1305"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s="257" customFormat="1" ht="19.5" customHeight="1">
      <c r="A3" s="25" t="s">
        <v>4625</v>
      </c>
      <c r="B3" s="25"/>
      <c r="C3" s="25"/>
      <c r="D3" s="25"/>
      <c r="E3" s="25"/>
      <c r="F3" s="25"/>
      <c r="G3" s="25"/>
      <c r="H3" s="25"/>
      <c r="K3" s="1336" t="s">
        <v>6724</v>
      </c>
      <c r="L3" s="1752"/>
      <c r="M3" s="1337" t="s">
        <v>6118</v>
      </c>
      <c r="N3" s="1856" t="str">
        <f>設定!$B$11</f>
        <v>（令和4年度）</v>
      </c>
    </row>
    <row r="4" spans="1:26" s="257" customFormat="1" ht="19.5" customHeight="1">
      <c r="A4" s="25"/>
      <c r="B4" s="25"/>
      <c r="C4" s="25"/>
      <c r="D4" s="25"/>
      <c r="E4" s="25"/>
      <c r="F4" s="25"/>
      <c r="G4" s="25"/>
      <c r="H4" s="25"/>
      <c r="I4" s="22" t="str">
        <f>N3</f>
        <v>（令和4年度）</v>
      </c>
      <c r="K4" s="1336"/>
      <c r="L4" s="1752"/>
      <c r="M4" s="1337" t="s">
        <v>6119</v>
      </c>
      <c r="N4" s="1789" t="s">
        <v>8205</v>
      </c>
      <c r="O4" s="2160" t="str">
        <f>HYPERLINK("#'["&amp;設定!$A$22&amp;"]"&amp;N4&amp;"'!A1","統計表リンク")</f>
        <v>統計表リンク</v>
      </c>
    </row>
    <row r="5" spans="1:26" ht="19.5" customHeight="1">
      <c r="A5" s="3525" t="s">
        <v>644</v>
      </c>
      <c r="B5" s="3526" t="s">
        <v>494</v>
      </c>
      <c r="C5" s="3526"/>
      <c r="D5" s="3526" t="s">
        <v>643</v>
      </c>
      <c r="E5" s="3526"/>
      <c r="F5" s="3523" t="s">
        <v>642</v>
      </c>
      <c r="G5" s="3523"/>
      <c r="H5" s="3523"/>
      <c r="I5" s="3523"/>
      <c r="K5" s="1705"/>
      <c r="L5" s="1340"/>
    </row>
    <row r="6" spans="1:26" ht="30" customHeight="1">
      <c r="A6" s="3525"/>
      <c r="B6" s="3526"/>
      <c r="C6" s="3526"/>
      <c r="D6" s="3526"/>
      <c r="E6" s="3526"/>
      <c r="F6" s="256" t="s">
        <v>641</v>
      </c>
      <c r="G6" s="256" t="s">
        <v>640</v>
      </c>
      <c r="H6" s="256" t="s">
        <v>639</v>
      </c>
      <c r="I6" s="256" t="s">
        <v>638</v>
      </c>
    </row>
    <row r="7" spans="1:26" ht="19.5" customHeight="1">
      <c r="A7" s="3536" t="s">
        <v>637</v>
      </c>
      <c r="B7" s="3532" t="s">
        <v>631</v>
      </c>
      <c r="C7" s="3533"/>
      <c r="D7" s="3524" t="s">
        <v>630</v>
      </c>
      <c r="E7" s="3524"/>
      <c r="F7" s="255">
        <v>283</v>
      </c>
      <c r="G7" s="254">
        <v>77.5</v>
      </c>
      <c r="H7" s="2841">
        <v>738</v>
      </c>
      <c r="I7" s="253">
        <v>40.4</v>
      </c>
    </row>
    <row r="8" spans="1:26" ht="19.5" customHeight="1">
      <c r="A8" s="3312"/>
      <c r="B8" s="2968" t="s">
        <v>8561</v>
      </c>
      <c r="C8" s="2970"/>
      <c r="D8" s="3524" t="s">
        <v>8562</v>
      </c>
      <c r="E8" s="3524"/>
      <c r="F8" s="255">
        <v>574</v>
      </c>
      <c r="G8" s="254">
        <v>78.599999999999994</v>
      </c>
      <c r="H8" s="2546">
        <v>1488</v>
      </c>
      <c r="I8" s="253">
        <v>40.799999999999997</v>
      </c>
    </row>
    <row r="9" spans="1:26" ht="19.5" customHeight="1">
      <c r="A9" s="3312"/>
      <c r="B9" s="3527" t="s">
        <v>636</v>
      </c>
      <c r="C9" s="3528"/>
      <c r="D9" s="3524" t="s">
        <v>625</v>
      </c>
      <c r="E9" s="3524"/>
      <c r="F9" s="255">
        <v>522</v>
      </c>
      <c r="G9" s="254">
        <v>71.5</v>
      </c>
      <c r="H9" s="2546">
        <v>1448</v>
      </c>
      <c r="I9" s="253">
        <v>33.1</v>
      </c>
    </row>
    <row r="10" spans="1:26" ht="19.5" customHeight="1">
      <c r="A10" s="3312"/>
      <c r="B10" s="3532" t="s">
        <v>633</v>
      </c>
      <c r="C10" s="3533"/>
      <c r="D10" s="3524" t="s">
        <v>627</v>
      </c>
      <c r="E10" s="3524"/>
      <c r="F10" s="255">
        <v>592</v>
      </c>
      <c r="G10" s="254">
        <v>81.099999999999994</v>
      </c>
      <c r="H10" s="2841">
        <v>1550</v>
      </c>
      <c r="I10" s="253">
        <v>42.5</v>
      </c>
    </row>
    <row r="11" spans="1:26" ht="19.5" customHeight="1">
      <c r="A11" s="3312"/>
      <c r="B11" s="3532" t="s">
        <v>634</v>
      </c>
      <c r="C11" s="3533"/>
      <c r="D11" s="3524" t="s">
        <v>627</v>
      </c>
      <c r="E11" s="3524"/>
      <c r="F11" s="255">
        <v>659</v>
      </c>
      <c r="G11" s="254">
        <v>90.3</v>
      </c>
      <c r="H11" s="2841">
        <v>1762</v>
      </c>
      <c r="I11" s="253">
        <v>48.3</v>
      </c>
    </row>
    <row r="12" spans="1:26" ht="19.5" customHeight="1">
      <c r="A12" s="3312"/>
      <c r="B12" s="3530" t="s">
        <v>5225</v>
      </c>
      <c r="C12" s="3531"/>
      <c r="D12" s="3524" t="s">
        <v>630</v>
      </c>
      <c r="E12" s="3524"/>
      <c r="F12" s="255">
        <v>361</v>
      </c>
      <c r="G12" s="254">
        <v>98.9</v>
      </c>
      <c r="H12" s="2841">
        <v>938</v>
      </c>
      <c r="I12" s="253">
        <v>51.4</v>
      </c>
    </row>
    <row r="13" spans="1:26" ht="19.5" customHeight="1">
      <c r="A13" s="3312"/>
      <c r="B13" s="3532" t="s">
        <v>635</v>
      </c>
      <c r="C13" s="3533"/>
      <c r="D13" s="3524" t="s">
        <v>627</v>
      </c>
      <c r="E13" s="3524"/>
      <c r="F13" s="255">
        <v>546</v>
      </c>
      <c r="G13" s="254">
        <v>74.8</v>
      </c>
      <c r="H13" s="2546">
        <v>1468</v>
      </c>
      <c r="I13" s="253">
        <v>40.200000000000003</v>
      </c>
    </row>
    <row r="14" spans="1:26" ht="19.5" customHeight="1">
      <c r="A14" s="3312"/>
      <c r="B14" s="3532" t="s">
        <v>632</v>
      </c>
      <c r="C14" s="3533"/>
      <c r="D14" s="3524" t="s">
        <v>630</v>
      </c>
      <c r="E14" s="3524"/>
      <c r="F14" s="255">
        <v>284</v>
      </c>
      <c r="G14" s="254">
        <v>77.8</v>
      </c>
      <c r="H14" s="2546">
        <v>791</v>
      </c>
      <c r="I14" s="253">
        <v>43.3</v>
      </c>
    </row>
    <row r="15" spans="1:26" ht="19.5" customHeight="1">
      <c r="A15" s="3312"/>
      <c r="B15" s="3527" t="s">
        <v>624</v>
      </c>
      <c r="C15" s="3528"/>
      <c r="D15" s="3524" t="s">
        <v>623</v>
      </c>
      <c r="E15" s="3524"/>
      <c r="F15" s="255">
        <v>288</v>
      </c>
      <c r="G15" s="254">
        <v>78.900000000000006</v>
      </c>
      <c r="H15" s="2841">
        <v>808</v>
      </c>
      <c r="I15" s="253">
        <v>36.9</v>
      </c>
    </row>
    <row r="16" spans="1:26" ht="19.5" customHeight="1">
      <c r="A16" s="3312"/>
      <c r="B16" s="3532" t="s">
        <v>629</v>
      </c>
      <c r="C16" s="3533"/>
      <c r="D16" s="3524" t="s">
        <v>627</v>
      </c>
      <c r="E16" s="3524"/>
      <c r="F16" s="255">
        <v>658</v>
      </c>
      <c r="G16" s="254">
        <v>90.1</v>
      </c>
      <c r="H16" s="2546">
        <v>1917</v>
      </c>
      <c r="I16" s="253">
        <v>52.5</v>
      </c>
    </row>
    <row r="17" spans="1:9" ht="19.5" customHeight="1">
      <c r="A17" s="3312"/>
      <c r="B17" s="3534" t="s">
        <v>626</v>
      </c>
      <c r="C17" s="3535"/>
      <c r="D17" s="3524" t="s">
        <v>625</v>
      </c>
      <c r="E17" s="3524"/>
      <c r="F17" s="255">
        <v>624</v>
      </c>
      <c r="G17" s="254">
        <v>85.5</v>
      </c>
      <c r="H17" s="2841">
        <v>2016</v>
      </c>
      <c r="I17" s="253">
        <v>46</v>
      </c>
    </row>
    <row r="18" spans="1:9" ht="19.5" customHeight="1">
      <c r="A18" s="3537"/>
      <c r="B18" s="3532" t="s">
        <v>628</v>
      </c>
      <c r="C18" s="3533"/>
      <c r="D18" s="3524" t="s">
        <v>627</v>
      </c>
      <c r="E18" s="3524"/>
      <c r="F18" s="255">
        <v>549</v>
      </c>
      <c r="G18" s="254">
        <v>75.2</v>
      </c>
      <c r="H18" s="2546">
        <v>1461</v>
      </c>
      <c r="I18" s="253">
        <v>40</v>
      </c>
    </row>
    <row r="19" spans="1:9" ht="19.5" customHeight="1">
      <c r="A19" s="9"/>
      <c r="B19" s="9"/>
      <c r="C19" s="9"/>
      <c r="D19" s="9"/>
      <c r="E19" s="9"/>
      <c r="F19" s="9"/>
      <c r="G19" s="252"/>
      <c r="I19" s="251" t="s">
        <v>622</v>
      </c>
    </row>
    <row r="21" spans="1:9" ht="22.9" customHeight="1">
      <c r="A21" s="3529" t="s">
        <v>4627</v>
      </c>
      <c r="B21" s="3529"/>
      <c r="C21" s="3529"/>
      <c r="D21" s="3529"/>
      <c r="E21" s="3529"/>
      <c r="F21" s="3529"/>
      <c r="G21" s="3529"/>
      <c r="H21" s="3529"/>
      <c r="I21" s="3529"/>
    </row>
    <row r="22" spans="1:9" ht="22.9" customHeight="1">
      <c r="A22" s="3529" t="s">
        <v>4420</v>
      </c>
      <c r="B22" s="3529"/>
      <c r="C22" s="3529"/>
      <c r="D22" s="3529"/>
      <c r="E22" s="3529"/>
      <c r="F22" s="3529"/>
      <c r="G22" s="3529"/>
      <c r="H22" s="3529"/>
      <c r="I22" s="3529"/>
    </row>
  </sheetData>
  <mergeCells count="33">
    <mergeCell ref="A1:D1"/>
    <mergeCell ref="A2:D2"/>
    <mergeCell ref="B18:C18"/>
    <mergeCell ref="B5:C6"/>
    <mergeCell ref="B16:C16"/>
    <mergeCell ref="B8:C8"/>
    <mergeCell ref="B9:C9"/>
    <mergeCell ref="B13:C13"/>
    <mergeCell ref="B14:C14"/>
    <mergeCell ref="B7:C7"/>
    <mergeCell ref="D7:E7"/>
    <mergeCell ref="B10:C10"/>
    <mergeCell ref="D10:E10"/>
    <mergeCell ref="A22:I22"/>
    <mergeCell ref="D9:E9"/>
    <mergeCell ref="D18:E18"/>
    <mergeCell ref="D14:E14"/>
    <mergeCell ref="A21:I21"/>
    <mergeCell ref="D15:E15"/>
    <mergeCell ref="B12:C12"/>
    <mergeCell ref="D12:E12"/>
    <mergeCell ref="B11:C11"/>
    <mergeCell ref="D11:E11"/>
    <mergeCell ref="B17:C17"/>
    <mergeCell ref="D17:E17"/>
    <mergeCell ref="A7:A18"/>
    <mergeCell ref="D16:E16"/>
    <mergeCell ref="F5:I5"/>
    <mergeCell ref="D13:E13"/>
    <mergeCell ref="A5:A6"/>
    <mergeCell ref="D5:E6"/>
    <mergeCell ref="B15:C15"/>
    <mergeCell ref="D8:E8"/>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7"/>
  <sheetViews>
    <sheetView view="pageBreakPreview" zoomScaleNormal="100" zoomScaleSheetLayoutView="100" workbookViewId="0">
      <selection sqref="A1:D1"/>
    </sheetView>
  </sheetViews>
  <sheetFormatPr defaultColWidth="9" defaultRowHeight="14.25" customHeight="1"/>
  <cols>
    <col min="1" max="9" width="10.125" style="80" customWidth="1"/>
    <col min="10" max="10" width="5.625" style="80" customWidth="1"/>
    <col min="11" max="22" width="10.625" style="80" customWidth="1"/>
    <col min="23"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s="95" customFormat="1" ht="17.100000000000001" customHeight="1">
      <c r="A3" s="318" t="s">
        <v>4421</v>
      </c>
      <c r="B3" s="318"/>
      <c r="C3" s="318"/>
      <c r="D3" s="318"/>
      <c r="E3" s="318"/>
      <c r="F3" s="318"/>
      <c r="G3" s="318"/>
    </row>
    <row r="4" spans="1:26" ht="17.100000000000001" customHeight="1">
      <c r="A4" s="221" t="s">
        <v>724</v>
      </c>
      <c r="B4" s="216"/>
      <c r="C4" s="216"/>
      <c r="D4" s="216"/>
      <c r="E4" s="216"/>
      <c r="F4" s="216"/>
      <c r="G4" s="216"/>
      <c r="K4" s="1336" t="s">
        <v>6725</v>
      </c>
      <c r="L4" s="1752"/>
      <c r="M4" s="1337" t="s">
        <v>6118</v>
      </c>
      <c r="N4" s="1856" t="str">
        <f>設定!$B$9</f>
        <v>（令和4年度末現在）</v>
      </c>
    </row>
    <row r="5" spans="1:26" ht="17.100000000000001" customHeight="1">
      <c r="A5" s="235" t="s">
        <v>723</v>
      </c>
      <c r="B5" s="216"/>
      <c r="C5" s="216"/>
      <c r="D5" s="216"/>
      <c r="E5" s="216"/>
      <c r="F5" s="317"/>
      <c r="G5" s="306"/>
      <c r="H5" s="305"/>
      <c r="I5" s="182" t="str">
        <f>N4</f>
        <v>（令和4年度末現在）</v>
      </c>
      <c r="K5" s="1705"/>
      <c r="L5" s="1340"/>
      <c r="M5" s="1337" t="s">
        <v>6119</v>
      </c>
      <c r="N5" s="1789" t="s">
        <v>6726</v>
      </c>
      <c r="O5" s="2160" t="str">
        <f>HYPERLINK("#'["&amp;設定!$A$22&amp;"]"&amp;N5&amp;"'!A1","統計表リンク")</f>
        <v>統計表リンク</v>
      </c>
    </row>
    <row r="6" spans="1:26" ht="17.100000000000001" customHeight="1">
      <c r="A6" s="300" t="s">
        <v>714</v>
      </c>
      <c r="B6" s="296" t="s">
        <v>352</v>
      </c>
      <c r="C6" s="301" t="s">
        <v>722</v>
      </c>
      <c r="D6" s="301" t="s">
        <v>721</v>
      </c>
      <c r="E6" s="301" t="s">
        <v>720</v>
      </c>
      <c r="F6" s="302" t="s">
        <v>719</v>
      </c>
      <c r="G6" s="302" t="s">
        <v>718</v>
      </c>
      <c r="H6" s="312" t="s">
        <v>717</v>
      </c>
      <c r="I6" s="313" t="s">
        <v>716</v>
      </c>
      <c r="K6" s="2271" t="s">
        <v>611</v>
      </c>
      <c r="L6" s="2271" t="s">
        <v>6420</v>
      </c>
      <c r="M6" s="2271" t="s">
        <v>7270</v>
      </c>
      <c r="N6" s="2271" t="s">
        <v>7271</v>
      </c>
      <c r="O6" s="2271" t="s">
        <v>7272</v>
      </c>
      <c r="P6" s="2271" t="s">
        <v>7273</v>
      </c>
      <c r="Q6" s="2271" t="s">
        <v>7274</v>
      </c>
      <c r="R6" s="2271" t="s">
        <v>7275</v>
      </c>
      <c r="S6" s="2271" t="s">
        <v>7276</v>
      </c>
    </row>
    <row r="7" spans="1:26" ht="17.100000000000001" customHeight="1">
      <c r="A7" s="311" t="s">
        <v>662</v>
      </c>
      <c r="B7" s="310">
        <f>L7</f>
        <v>114215</v>
      </c>
      <c r="C7" s="310">
        <f t="shared" ref="C7:I7" si="0">M7</f>
        <v>25268</v>
      </c>
      <c r="D7" s="310">
        <f t="shared" si="0"/>
        <v>10378</v>
      </c>
      <c r="E7" s="310">
        <f t="shared" si="0"/>
        <v>9550</v>
      </c>
      <c r="F7" s="310">
        <f t="shared" si="0"/>
        <v>11505</v>
      </c>
      <c r="G7" s="310">
        <f t="shared" si="0"/>
        <v>11314</v>
      </c>
      <c r="H7" s="310">
        <f t="shared" si="0"/>
        <v>15677</v>
      </c>
      <c r="I7" s="310">
        <f t="shared" si="0"/>
        <v>13022</v>
      </c>
      <c r="K7" s="2271" t="s">
        <v>7213</v>
      </c>
      <c r="L7" s="2265">
        <v>114215</v>
      </c>
      <c r="M7" s="2265">
        <v>25268</v>
      </c>
      <c r="N7" s="2265">
        <v>10378</v>
      </c>
      <c r="O7" s="2265">
        <v>9550</v>
      </c>
      <c r="P7" s="2265">
        <v>11505</v>
      </c>
      <c r="Q7" s="2265">
        <v>11314</v>
      </c>
      <c r="R7" s="2265">
        <v>15677</v>
      </c>
      <c r="S7" s="2265">
        <v>13022</v>
      </c>
    </row>
    <row r="8" spans="1:26" ht="9" customHeight="1">
      <c r="A8" s="316"/>
      <c r="B8" s="315"/>
      <c r="C8" s="315"/>
      <c r="D8" s="315"/>
      <c r="E8" s="315"/>
      <c r="F8" s="315"/>
      <c r="G8" s="315"/>
      <c r="H8" s="314"/>
      <c r="I8" s="314"/>
      <c r="J8" s="184"/>
      <c r="K8" s="183"/>
    </row>
    <row r="9" spans="1:26" ht="17.100000000000001" customHeight="1">
      <c r="A9" s="300" t="s">
        <v>714</v>
      </c>
      <c r="B9" s="313" t="s">
        <v>715</v>
      </c>
      <c r="C9" s="313" t="s">
        <v>713</v>
      </c>
      <c r="D9" s="312" t="s">
        <v>712</v>
      </c>
      <c r="E9" s="301" t="s">
        <v>711</v>
      </c>
      <c r="F9" s="301" t="s">
        <v>710</v>
      </c>
      <c r="G9" s="302" t="s">
        <v>709</v>
      </c>
      <c r="H9" s="302" t="s">
        <v>708</v>
      </c>
      <c r="I9" s="301" t="s">
        <v>707</v>
      </c>
      <c r="K9" s="2271" t="s">
        <v>611</v>
      </c>
      <c r="L9" s="2271" t="s">
        <v>7277</v>
      </c>
      <c r="M9" s="2271" t="s">
        <v>7278</v>
      </c>
      <c r="N9" s="2271" t="s">
        <v>7279</v>
      </c>
      <c r="O9" s="2271" t="s">
        <v>7280</v>
      </c>
      <c r="P9" s="2271" t="s">
        <v>7281</v>
      </c>
      <c r="Q9" s="2271" t="s">
        <v>7282</v>
      </c>
      <c r="R9" s="2271" t="s">
        <v>7283</v>
      </c>
      <c r="S9" s="2271" t="s">
        <v>7284</v>
      </c>
    </row>
    <row r="10" spans="1:26" ht="17.100000000000001" customHeight="1">
      <c r="A10" s="311" t="s">
        <v>662</v>
      </c>
      <c r="B10" s="310">
        <f>L10</f>
        <v>7721</v>
      </c>
      <c r="C10" s="310">
        <f t="shared" ref="C10" si="1">M10</f>
        <v>5236</v>
      </c>
      <c r="D10" s="310">
        <f t="shared" ref="D10" si="2">N10</f>
        <v>1958</v>
      </c>
      <c r="E10" s="310">
        <f t="shared" ref="E10" si="3">O10</f>
        <v>979</v>
      </c>
      <c r="F10" s="310">
        <f t="shared" ref="F10" si="4">P10</f>
        <v>665</v>
      </c>
      <c r="G10" s="310">
        <f t="shared" ref="G10" si="5">Q10</f>
        <v>301</v>
      </c>
      <c r="H10" s="310">
        <f t="shared" ref="H10" si="6">R10</f>
        <v>182</v>
      </c>
      <c r="I10" s="310">
        <f t="shared" ref="I10" si="7">S10</f>
        <v>459</v>
      </c>
      <c r="K10" s="2271" t="s">
        <v>7213</v>
      </c>
      <c r="L10" s="2279">
        <v>7721</v>
      </c>
      <c r="M10" s="2265">
        <v>5236</v>
      </c>
      <c r="N10" s="2265">
        <v>1958</v>
      </c>
      <c r="O10" s="2265">
        <v>979</v>
      </c>
      <c r="P10" s="2265">
        <v>665</v>
      </c>
      <c r="Q10" s="2265">
        <v>301</v>
      </c>
      <c r="R10" s="2265">
        <v>182</v>
      </c>
      <c r="S10" s="2265">
        <v>459</v>
      </c>
    </row>
    <row r="11" spans="1:26" ht="17.100000000000001" customHeight="1">
      <c r="A11" s="309"/>
      <c r="B11" s="216"/>
      <c r="C11" s="308"/>
      <c r="D11" s="308"/>
      <c r="E11" s="308"/>
      <c r="F11" s="308"/>
      <c r="G11" s="308"/>
      <c r="I11" s="85" t="s">
        <v>668</v>
      </c>
    </row>
    <row r="12" spans="1:26" ht="17.100000000000001" customHeight="1">
      <c r="A12" s="216"/>
      <c r="B12" s="216"/>
      <c r="C12" s="216"/>
      <c r="D12" s="216"/>
      <c r="E12" s="216"/>
      <c r="F12" s="307"/>
      <c r="G12" s="76"/>
      <c r="H12" s="260"/>
      <c r="I12" s="260"/>
      <c r="K12" s="1336" t="s">
        <v>6799</v>
      </c>
      <c r="L12" s="1752"/>
      <c r="M12" s="1337" t="s">
        <v>6118</v>
      </c>
      <c r="N12" s="1856" t="str">
        <f>設定!$B$9</f>
        <v>（令和4年度末現在）</v>
      </c>
    </row>
    <row r="13" spans="1:26" ht="17.100000000000001" customHeight="1">
      <c r="A13" s="235" t="s">
        <v>706</v>
      </c>
      <c r="B13" s="216"/>
      <c r="C13" s="216"/>
      <c r="D13" s="216"/>
      <c r="E13" s="216"/>
      <c r="F13" s="216"/>
      <c r="G13" s="306"/>
      <c r="H13" s="305"/>
      <c r="I13" s="182" t="str">
        <f>N12</f>
        <v>（令和4年度末現在）</v>
      </c>
      <c r="K13" s="1705"/>
      <c r="L13" s="1340"/>
      <c r="M13" s="1337" t="s">
        <v>6119</v>
      </c>
      <c r="N13" s="1789" t="s">
        <v>6727</v>
      </c>
      <c r="O13" s="2160" t="str">
        <f>HYPERLINK("#'["&amp;設定!$A$22&amp;"]"&amp;N13&amp;"'!A1","統計表リンク")</f>
        <v>統計表リンク</v>
      </c>
    </row>
    <row r="14" spans="1:26" ht="17.100000000000001" customHeight="1">
      <c r="A14" s="300" t="s">
        <v>703</v>
      </c>
      <c r="B14" s="296" t="s">
        <v>352</v>
      </c>
      <c r="C14" s="301" t="s">
        <v>702</v>
      </c>
      <c r="D14" s="301" t="s">
        <v>701</v>
      </c>
      <c r="E14" s="301" t="s">
        <v>700</v>
      </c>
      <c r="F14" s="302" t="s">
        <v>699</v>
      </c>
      <c r="G14" s="302" t="s">
        <v>698</v>
      </c>
      <c r="H14" s="301" t="s">
        <v>697</v>
      </c>
      <c r="I14" s="205" t="s">
        <v>696</v>
      </c>
      <c r="K14" s="2271" t="s">
        <v>611</v>
      </c>
      <c r="L14" s="2271" t="s">
        <v>979</v>
      </c>
      <c r="M14" s="2271" t="s">
        <v>7285</v>
      </c>
      <c r="N14" s="2271" t="s">
        <v>7286</v>
      </c>
      <c r="O14" s="2271" t="s">
        <v>7287</v>
      </c>
      <c r="P14" s="2271" t="s">
        <v>7288</v>
      </c>
      <c r="Q14" s="2271" t="s">
        <v>7289</v>
      </c>
      <c r="R14" s="2271" t="s">
        <v>7290</v>
      </c>
      <c r="S14" s="2271" t="s">
        <v>7291</v>
      </c>
    </row>
    <row r="15" spans="1:26" ht="17.100000000000001" customHeight="1">
      <c r="A15" s="300" t="s">
        <v>695</v>
      </c>
      <c r="B15" s="298">
        <f>L15</f>
        <v>23932</v>
      </c>
      <c r="C15" s="298">
        <f t="shared" ref="C15:I15" si="8">M15</f>
        <v>2364</v>
      </c>
      <c r="D15" s="298">
        <f t="shared" si="8"/>
        <v>3105</v>
      </c>
      <c r="E15" s="298">
        <f t="shared" si="8"/>
        <v>4082</v>
      </c>
      <c r="F15" s="298">
        <f t="shared" si="8"/>
        <v>5036</v>
      </c>
      <c r="G15" s="298">
        <f t="shared" si="8"/>
        <v>3762</v>
      </c>
      <c r="H15" s="298">
        <f t="shared" si="8"/>
        <v>3271</v>
      </c>
      <c r="I15" s="298">
        <f t="shared" si="8"/>
        <v>2312</v>
      </c>
      <c r="K15" s="2271" t="s">
        <v>7213</v>
      </c>
      <c r="L15" s="2265">
        <v>23932</v>
      </c>
      <c r="M15" s="2265">
        <v>2364</v>
      </c>
      <c r="N15" s="2265">
        <v>3105</v>
      </c>
      <c r="O15" s="2265">
        <v>4082</v>
      </c>
      <c r="P15" s="2265">
        <v>5036</v>
      </c>
      <c r="Q15" s="2265">
        <v>3762</v>
      </c>
      <c r="R15" s="2265">
        <v>3271</v>
      </c>
      <c r="S15" s="2265">
        <v>2312</v>
      </c>
    </row>
    <row r="16" spans="1:26" ht="17.100000000000001" customHeight="1">
      <c r="A16" s="216"/>
      <c r="B16" s="216"/>
      <c r="C16" s="216"/>
      <c r="D16" s="216"/>
      <c r="E16" s="216"/>
      <c r="F16" s="216"/>
      <c r="G16" s="216"/>
      <c r="I16" s="85" t="s">
        <v>668</v>
      </c>
    </row>
    <row r="17" spans="1:21" ht="17.100000000000001" customHeight="1">
      <c r="A17" s="216"/>
      <c r="B17" s="216"/>
      <c r="C17" s="216"/>
      <c r="D17" s="216"/>
      <c r="E17" s="216"/>
      <c r="F17" s="216"/>
      <c r="G17" s="216"/>
      <c r="I17" s="85"/>
      <c r="K17" s="1336" t="s">
        <v>6587</v>
      </c>
      <c r="L17" s="1752"/>
      <c r="M17" s="1337" t="s">
        <v>6118</v>
      </c>
      <c r="N17" s="1856" t="str">
        <f>"（"&amp;設定!$B$4&amp;設定!$C$4&amp;"年3月利用分）"</f>
        <v>（令和5年3月利用分）</v>
      </c>
    </row>
    <row r="18" spans="1:21" ht="17.100000000000001" customHeight="1">
      <c r="A18" s="235" t="s">
        <v>705</v>
      </c>
      <c r="B18" s="216"/>
      <c r="C18" s="216"/>
      <c r="D18" s="216"/>
      <c r="E18" s="216"/>
      <c r="F18" s="216"/>
      <c r="G18" s="216"/>
      <c r="I18" s="85" t="str">
        <f>N17</f>
        <v>（令和5年3月利用分）</v>
      </c>
      <c r="K18" s="1705"/>
      <c r="L18" s="1340"/>
      <c r="M18" s="1337" t="s">
        <v>6119</v>
      </c>
      <c r="N18" s="1789" t="s">
        <v>7069</v>
      </c>
      <c r="O18" s="2160" t="str">
        <f>HYPERLINK("#'["&amp;設定!$A$22&amp;"]"&amp;N18&amp;"'!A1","統計表リンク")</f>
        <v>統計表リンク</v>
      </c>
    </row>
    <row r="19" spans="1:21" ht="17.100000000000001" customHeight="1">
      <c r="A19" s="300" t="s">
        <v>703</v>
      </c>
      <c r="B19" s="296" t="s">
        <v>352</v>
      </c>
      <c r="C19" s="301" t="s">
        <v>702</v>
      </c>
      <c r="D19" s="301" t="s">
        <v>701</v>
      </c>
      <c r="E19" s="301" t="s">
        <v>700</v>
      </c>
      <c r="F19" s="302" t="s">
        <v>699</v>
      </c>
      <c r="G19" s="302" t="s">
        <v>698</v>
      </c>
      <c r="H19" s="301" t="s">
        <v>697</v>
      </c>
      <c r="I19" s="205" t="s">
        <v>696</v>
      </c>
      <c r="K19" s="3539" t="s">
        <v>6179</v>
      </c>
      <c r="L19" s="3539" t="s">
        <v>7292</v>
      </c>
      <c r="M19" s="3539"/>
      <c r="N19" s="3539"/>
      <c r="O19" s="3539"/>
      <c r="P19" s="3539"/>
      <c r="Q19" s="3539"/>
      <c r="R19" s="3539"/>
      <c r="S19" s="3539"/>
    </row>
    <row r="20" spans="1:21" ht="17.100000000000001" customHeight="1">
      <c r="A20" s="300" t="s">
        <v>688</v>
      </c>
      <c r="B20" s="298">
        <f>L21</f>
        <v>15230</v>
      </c>
      <c r="C20" s="298">
        <f t="shared" ref="C20:I20" si="9">M21</f>
        <v>605</v>
      </c>
      <c r="D20" s="298">
        <f t="shared" si="9"/>
        <v>1336</v>
      </c>
      <c r="E20" s="298">
        <f t="shared" si="9"/>
        <v>3156</v>
      </c>
      <c r="F20" s="298">
        <f t="shared" si="9"/>
        <v>4230</v>
      </c>
      <c r="G20" s="298">
        <f t="shared" si="9"/>
        <v>2702</v>
      </c>
      <c r="H20" s="298">
        <f t="shared" si="9"/>
        <v>1939</v>
      </c>
      <c r="I20" s="298">
        <f t="shared" si="9"/>
        <v>1262</v>
      </c>
      <c r="K20" s="3539"/>
      <c r="L20" s="2272" t="s">
        <v>979</v>
      </c>
      <c r="M20" s="2272" t="s">
        <v>7293</v>
      </c>
      <c r="N20" s="2272" t="s">
        <v>7294</v>
      </c>
      <c r="O20" s="2272" t="s">
        <v>7295</v>
      </c>
      <c r="P20" s="2272" t="s">
        <v>7296</v>
      </c>
      <c r="Q20" s="2272" t="s">
        <v>7297</v>
      </c>
      <c r="R20" s="2272" t="s">
        <v>7298</v>
      </c>
      <c r="S20" s="2272" t="s">
        <v>7299</v>
      </c>
    </row>
    <row r="21" spans="1:21" ht="17.100000000000001" customHeight="1">
      <c r="A21" s="216"/>
      <c r="B21" s="216"/>
      <c r="C21" s="303"/>
      <c r="D21" s="303"/>
      <c r="E21" s="303"/>
      <c r="F21" s="303"/>
      <c r="G21" s="303"/>
      <c r="H21" s="184"/>
      <c r="I21" s="85" t="s">
        <v>668</v>
      </c>
      <c r="K21" s="2272" t="s">
        <v>7269</v>
      </c>
      <c r="L21" s="1847">
        <v>15230</v>
      </c>
      <c r="M21" s="1847">
        <v>605</v>
      </c>
      <c r="N21" s="1847">
        <v>1336</v>
      </c>
      <c r="O21" s="1847">
        <v>3156</v>
      </c>
      <c r="P21" s="1847">
        <v>4230</v>
      </c>
      <c r="Q21" s="1847">
        <v>2702</v>
      </c>
      <c r="R21" s="1847">
        <v>1939</v>
      </c>
      <c r="S21" s="1847">
        <v>1262</v>
      </c>
    </row>
    <row r="22" spans="1:21" ht="17.100000000000001" customHeight="1">
      <c r="A22" s="304"/>
      <c r="B22" s="216"/>
      <c r="C22" s="303"/>
      <c r="D22" s="303"/>
      <c r="E22" s="303"/>
      <c r="F22" s="303"/>
      <c r="G22" s="303"/>
      <c r="H22" s="184"/>
      <c r="I22" s="184"/>
    </row>
    <row r="23" spans="1:21" ht="17.100000000000001" customHeight="1">
      <c r="A23" s="235" t="s">
        <v>704</v>
      </c>
      <c r="B23" s="216"/>
      <c r="C23" s="216"/>
      <c r="D23" s="216"/>
      <c r="E23" s="216"/>
      <c r="F23" s="216"/>
      <c r="G23" s="303"/>
      <c r="H23" s="184"/>
      <c r="I23" s="85" t="str">
        <f>N23</f>
        <v>（令和5年3月利用分）</v>
      </c>
      <c r="K23" s="1336" t="s">
        <v>6728</v>
      </c>
      <c r="L23" s="1752"/>
      <c r="M23" s="1337" t="s">
        <v>6118</v>
      </c>
      <c r="N23" s="1856" t="str">
        <f>"（"&amp;設定!$B$4&amp;設定!$C$4&amp;"年3月利用分）"</f>
        <v>（令和5年3月利用分）</v>
      </c>
    </row>
    <row r="24" spans="1:21" ht="17.100000000000001" customHeight="1">
      <c r="A24" s="300" t="s">
        <v>703</v>
      </c>
      <c r="B24" s="296" t="s">
        <v>352</v>
      </c>
      <c r="C24" s="301" t="s">
        <v>702</v>
      </c>
      <c r="D24" s="301" t="s">
        <v>701</v>
      </c>
      <c r="E24" s="301" t="s">
        <v>700</v>
      </c>
      <c r="F24" s="302" t="s">
        <v>699</v>
      </c>
      <c r="G24" s="302" t="s">
        <v>698</v>
      </c>
      <c r="H24" s="301" t="s">
        <v>697</v>
      </c>
      <c r="I24" s="205" t="s">
        <v>696</v>
      </c>
      <c r="K24" s="1705"/>
      <c r="L24" s="1340"/>
      <c r="M24" s="1337" t="s">
        <v>6119</v>
      </c>
      <c r="N24" s="1789" t="s">
        <v>7069</v>
      </c>
      <c r="O24" s="2160" t="str">
        <f>HYPERLINK("#'["&amp;設定!$A$22&amp;"]"&amp;N24&amp;"'!A1","統計表リンク")</f>
        <v>統計表リンク</v>
      </c>
    </row>
    <row r="25" spans="1:21" ht="17.100000000000001" customHeight="1">
      <c r="A25" s="300" t="s">
        <v>9013</v>
      </c>
      <c r="B25" s="298">
        <f>L27</f>
        <v>3479</v>
      </c>
      <c r="C25" s="299">
        <f>M27</f>
        <v>1</v>
      </c>
      <c r="D25" s="298">
        <f t="shared" ref="D25:I25" si="10">N27</f>
        <v>3</v>
      </c>
      <c r="E25" s="299">
        <f t="shared" si="10"/>
        <v>929</v>
      </c>
      <c r="F25" s="298">
        <f t="shared" si="10"/>
        <v>1046</v>
      </c>
      <c r="G25" s="299">
        <f t="shared" si="10"/>
        <v>743</v>
      </c>
      <c r="H25" s="298">
        <f t="shared" si="10"/>
        <v>491</v>
      </c>
      <c r="I25" s="299">
        <f t="shared" si="10"/>
        <v>266</v>
      </c>
      <c r="K25" s="3539" t="s">
        <v>6179</v>
      </c>
      <c r="L25" s="3539" t="s">
        <v>7292</v>
      </c>
      <c r="M25" s="3539"/>
      <c r="N25" s="3539"/>
      <c r="O25" s="3539"/>
      <c r="P25" s="3539"/>
      <c r="Q25" s="3539"/>
      <c r="R25" s="3539"/>
      <c r="S25" s="3539"/>
    </row>
    <row r="26" spans="1:21" ht="17.100000000000001" customHeight="1">
      <c r="A26" s="216"/>
      <c r="B26" s="216"/>
      <c r="C26" s="216"/>
      <c r="D26" s="216"/>
      <c r="E26" s="216"/>
      <c r="F26" s="216"/>
      <c r="G26" s="216"/>
      <c r="I26" s="85" t="s">
        <v>668</v>
      </c>
      <c r="J26" s="1747"/>
      <c r="K26" s="3539"/>
      <c r="L26" s="2272" t="s">
        <v>979</v>
      </c>
      <c r="M26" s="2272" t="s">
        <v>7293</v>
      </c>
      <c r="N26" s="2272" t="s">
        <v>7294</v>
      </c>
      <c r="O26" s="2272" t="s">
        <v>7295</v>
      </c>
      <c r="P26" s="2272" t="s">
        <v>7296</v>
      </c>
      <c r="Q26" s="2272" t="s">
        <v>7297</v>
      </c>
      <c r="R26" s="2272" t="s">
        <v>7298</v>
      </c>
      <c r="S26" s="2272" t="s">
        <v>7299</v>
      </c>
      <c r="T26" s="1747"/>
    </row>
    <row r="27" spans="1:21" ht="17.100000000000001" customHeight="1">
      <c r="A27" s="216"/>
      <c r="B27" s="216"/>
      <c r="C27" s="216"/>
      <c r="D27" s="216"/>
      <c r="E27" s="216"/>
      <c r="F27" s="216"/>
      <c r="G27" s="216"/>
      <c r="I27" s="85"/>
      <c r="K27" s="2272" t="s">
        <v>7269</v>
      </c>
      <c r="L27" s="1847">
        <v>3479</v>
      </c>
      <c r="M27" s="1847">
        <v>1</v>
      </c>
      <c r="N27" s="1822">
        <v>3</v>
      </c>
      <c r="O27" s="1847">
        <v>929</v>
      </c>
      <c r="P27" s="1847">
        <v>1046</v>
      </c>
      <c r="Q27" s="1847">
        <v>743</v>
      </c>
      <c r="R27" s="1847">
        <v>491</v>
      </c>
      <c r="S27" s="1847">
        <v>266</v>
      </c>
    </row>
    <row r="28" spans="1:21" ht="17.100000000000001" customHeight="1">
      <c r="A28" s="235" t="s">
        <v>694</v>
      </c>
      <c r="B28" s="216"/>
      <c r="C28" s="216"/>
      <c r="D28" s="216"/>
      <c r="E28" s="216"/>
      <c r="F28" s="85" t="str">
        <f>N29</f>
        <v>（令和5年3月利用分）</v>
      </c>
      <c r="J28" s="1747"/>
      <c r="K28" s="2273"/>
      <c r="L28" s="2274"/>
      <c r="M28" s="2274"/>
      <c r="N28" s="2274"/>
      <c r="O28" s="2274"/>
      <c r="P28" s="2274"/>
      <c r="Q28" s="2274"/>
      <c r="R28" s="2274"/>
      <c r="S28" s="2274"/>
      <c r="T28" s="1747"/>
      <c r="U28" s="1747"/>
    </row>
    <row r="29" spans="1:21" ht="30" customHeight="1">
      <c r="A29" s="295" t="s">
        <v>693</v>
      </c>
      <c r="B29" s="296" t="s">
        <v>352</v>
      </c>
      <c r="C29" s="283" t="s">
        <v>692</v>
      </c>
      <c r="D29" s="283" t="s">
        <v>691</v>
      </c>
      <c r="E29" s="283" t="s">
        <v>690</v>
      </c>
      <c r="F29" s="297" t="s">
        <v>689</v>
      </c>
      <c r="G29" s="216"/>
      <c r="H29" s="216"/>
      <c r="K29" s="1336" t="s">
        <v>6729</v>
      </c>
      <c r="L29" s="1752"/>
      <c r="M29" s="1337" t="s">
        <v>6118</v>
      </c>
      <c r="N29" s="1856" t="str">
        <f>"（"&amp;設定!$B$4&amp;設定!$C$4&amp;"年3月利用分）"</f>
        <v>（令和5年3月利用分）</v>
      </c>
    </row>
    <row r="30" spans="1:21" ht="17.100000000000001" customHeight="1">
      <c r="A30" s="295" t="s">
        <v>688</v>
      </c>
      <c r="B30" s="294">
        <f>L33</f>
        <v>2856</v>
      </c>
      <c r="C30" s="294">
        <f t="shared" ref="C30:F30" si="11">M33</f>
        <v>1928</v>
      </c>
      <c r="D30" s="294">
        <f t="shared" si="11"/>
        <v>891</v>
      </c>
      <c r="E30" s="294">
        <f t="shared" si="11"/>
        <v>6</v>
      </c>
      <c r="F30" s="294">
        <f t="shared" si="11"/>
        <v>31</v>
      </c>
      <c r="G30" s="86" t="s">
        <v>668</v>
      </c>
      <c r="H30" s="280"/>
      <c r="K30" s="1705"/>
      <c r="L30" s="1340"/>
      <c r="M30" s="1337" t="s">
        <v>6119</v>
      </c>
      <c r="N30" s="1789" t="s">
        <v>7069</v>
      </c>
      <c r="O30" s="2160" t="str">
        <f>HYPERLINK("#'["&amp;設定!$A$22&amp;"]"&amp;N30&amp;"'!A1","統計表リンク")</f>
        <v>統計表リンク</v>
      </c>
    </row>
    <row r="31" spans="1:21" ht="17.100000000000001" customHeight="1">
      <c r="A31" s="216"/>
      <c r="B31" s="216"/>
      <c r="C31" s="216"/>
      <c r="D31" s="216"/>
      <c r="E31" s="216"/>
      <c r="F31" s="216"/>
      <c r="G31" s="216"/>
      <c r="K31" s="3538" t="s">
        <v>6179</v>
      </c>
      <c r="L31" s="3538" t="s">
        <v>7300</v>
      </c>
      <c r="M31" s="3538"/>
      <c r="N31" s="3538"/>
      <c r="O31" s="3538"/>
      <c r="P31" s="3538"/>
    </row>
    <row r="32" spans="1:21" ht="17.100000000000001" customHeight="1">
      <c r="A32" s="235" t="s">
        <v>687</v>
      </c>
      <c r="B32" s="216"/>
      <c r="C32" s="216"/>
      <c r="D32" s="216"/>
      <c r="E32" s="216"/>
      <c r="F32" s="216"/>
      <c r="G32" s="216"/>
      <c r="H32" s="182" t="str">
        <f>N36</f>
        <v>（令和5年4月1日現在）</v>
      </c>
      <c r="I32" s="182"/>
      <c r="K32" s="3538"/>
      <c r="L32" s="2156" t="s">
        <v>979</v>
      </c>
      <c r="M32" s="2277" t="s">
        <v>670</v>
      </c>
      <c r="N32" s="2277" t="s">
        <v>669</v>
      </c>
      <c r="O32" s="2277" t="s">
        <v>7301</v>
      </c>
      <c r="P32" s="2156" t="s">
        <v>7302</v>
      </c>
    </row>
    <row r="33" spans="1:20" ht="30" customHeight="1">
      <c r="A33" s="289" t="s">
        <v>686</v>
      </c>
      <c r="B33" s="284" t="s">
        <v>685</v>
      </c>
      <c r="C33" s="284" t="s">
        <v>684</v>
      </c>
      <c r="D33" s="284" t="s">
        <v>683</v>
      </c>
      <c r="E33" s="287" t="s">
        <v>682</v>
      </c>
      <c r="F33" s="284" t="s">
        <v>681</v>
      </c>
      <c r="G33" s="284" t="s">
        <v>680</v>
      </c>
      <c r="H33" s="287" t="s">
        <v>679</v>
      </c>
      <c r="I33" s="293"/>
      <c r="J33" s="1747"/>
      <c r="K33" s="2272" t="s">
        <v>7269</v>
      </c>
      <c r="L33" s="1827">
        <v>2856</v>
      </c>
      <c r="M33" s="1827">
        <v>1928</v>
      </c>
      <c r="N33" s="1827">
        <v>891</v>
      </c>
      <c r="O33" s="1827">
        <v>6</v>
      </c>
      <c r="P33" s="1827">
        <v>31</v>
      </c>
      <c r="Q33" s="1747"/>
      <c r="R33" s="1747"/>
      <c r="S33" s="1747"/>
    </row>
    <row r="34" spans="1:20" ht="17.100000000000001" customHeight="1">
      <c r="A34" s="286">
        <f>M39</f>
        <v>162</v>
      </c>
      <c r="B34" s="286">
        <f t="shared" ref="B34:H34" si="12">N39</f>
        <v>150</v>
      </c>
      <c r="C34" s="286">
        <f t="shared" si="12"/>
        <v>6</v>
      </c>
      <c r="D34" s="286">
        <f t="shared" si="12"/>
        <v>58</v>
      </c>
      <c r="E34" s="286">
        <f t="shared" si="12"/>
        <v>8</v>
      </c>
      <c r="F34" s="286">
        <f t="shared" si="12"/>
        <v>73</v>
      </c>
      <c r="G34" s="286">
        <f t="shared" si="12"/>
        <v>1</v>
      </c>
      <c r="H34" s="449">
        <f t="shared" si="12"/>
        <v>3</v>
      </c>
      <c r="I34" s="184"/>
      <c r="J34" s="1747"/>
      <c r="K34" s="1747"/>
      <c r="L34" s="1747"/>
      <c r="M34" s="1747"/>
      <c r="N34" s="1747"/>
      <c r="O34" s="1747"/>
      <c r="P34" s="1747"/>
      <c r="Q34" s="1747"/>
      <c r="R34" s="1747"/>
      <c r="S34" s="1747"/>
    </row>
    <row r="35" spans="1:20" ht="9" customHeight="1">
      <c r="A35" s="292"/>
      <c r="B35" s="291"/>
      <c r="C35" s="291"/>
      <c r="D35" s="291"/>
      <c r="E35" s="291"/>
      <c r="F35" s="291"/>
      <c r="G35" s="291"/>
      <c r="H35" s="290"/>
      <c r="I35" s="184"/>
      <c r="J35" s="1747"/>
      <c r="K35" s="1747"/>
      <c r="L35" s="1747"/>
      <c r="M35" s="1747"/>
      <c r="N35" s="1747"/>
      <c r="O35" s="1747"/>
      <c r="P35" s="1747"/>
      <c r="Q35" s="1747"/>
      <c r="R35" s="1747"/>
      <c r="S35" s="1747"/>
    </row>
    <row r="36" spans="1:20" ht="30" customHeight="1">
      <c r="A36" s="289" t="s">
        <v>678</v>
      </c>
      <c r="B36" s="283" t="s">
        <v>677</v>
      </c>
      <c r="C36" s="283" t="s">
        <v>676</v>
      </c>
      <c r="D36" s="284" t="s">
        <v>675</v>
      </c>
      <c r="E36" s="288" t="s">
        <v>674</v>
      </c>
      <c r="F36" s="288" t="s">
        <v>673</v>
      </c>
      <c r="G36" s="288" t="s">
        <v>672</v>
      </c>
      <c r="H36" s="287" t="s">
        <v>5227</v>
      </c>
      <c r="I36" s="287" t="s">
        <v>5226</v>
      </c>
      <c r="K36" s="1336" t="s">
        <v>6730</v>
      </c>
      <c r="L36" s="1752"/>
      <c r="M36" s="1337" t="s">
        <v>6118</v>
      </c>
      <c r="N36" s="1856" t="str">
        <f>設定!$B$14</f>
        <v>（令和5年4月1日現在）</v>
      </c>
    </row>
    <row r="37" spans="1:20" ht="17.100000000000001" customHeight="1">
      <c r="A37" s="286">
        <f>L42</f>
        <v>28</v>
      </c>
      <c r="B37" s="286">
        <f t="shared" ref="B37:I37" si="13">M42</f>
        <v>25</v>
      </c>
      <c r="C37" s="286">
        <f t="shared" si="13"/>
        <v>8</v>
      </c>
      <c r="D37" s="286">
        <f t="shared" si="13"/>
        <v>106</v>
      </c>
      <c r="E37" s="286">
        <f t="shared" si="13"/>
        <v>34</v>
      </c>
      <c r="F37" s="286">
        <f t="shared" si="13"/>
        <v>12</v>
      </c>
      <c r="G37" s="286">
        <f t="shared" si="13"/>
        <v>9</v>
      </c>
      <c r="H37" s="286">
        <f t="shared" si="13"/>
        <v>5</v>
      </c>
      <c r="I37" s="449">
        <f t="shared" si="13"/>
        <v>1</v>
      </c>
      <c r="K37" s="1705"/>
      <c r="L37" s="1340"/>
      <c r="M37" s="1337" t="s">
        <v>6119</v>
      </c>
      <c r="N37" s="1789" t="s">
        <v>7070</v>
      </c>
      <c r="O37" s="2160" t="str">
        <f>HYPERLINK("#'["&amp;設定!$A$22&amp;"]"&amp;N37&amp;"'!A1","統計表リンク")</f>
        <v>統計表リンク</v>
      </c>
    </row>
    <row r="38" spans="1:20" ht="17.100000000000001" customHeight="1">
      <c r="A38" s="216"/>
      <c r="B38" s="216"/>
      <c r="C38" s="216"/>
      <c r="D38" s="216"/>
      <c r="E38" s="216"/>
      <c r="F38" s="225"/>
      <c r="G38" s="216"/>
      <c r="I38" s="85" t="s">
        <v>668</v>
      </c>
      <c r="K38" s="2275" t="s">
        <v>6495</v>
      </c>
      <c r="L38" s="2275" t="s">
        <v>979</v>
      </c>
      <c r="M38" s="2276" t="s">
        <v>7303</v>
      </c>
      <c r="N38" s="2275" t="s">
        <v>685</v>
      </c>
      <c r="O38" s="2276" t="s">
        <v>7304</v>
      </c>
      <c r="P38" s="2275" t="s">
        <v>7305</v>
      </c>
      <c r="Q38" s="2276" t="s">
        <v>7306</v>
      </c>
      <c r="R38" s="2275" t="s">
        <v>681</v>
      </c>
      <c r="S38" s="2276" t="s">
        <v>7307</v>
      </c>
      <c r="T38" s="2276" t="s">
        <v>7308</v>
      </c>
    </row>
    <row r="39" spans="1:20" ht="17.100000000000001" customHeight="1">
      <c r="A39" s="216"/>
      <c r="B39" s="216"/>
      <c r="C39" s="216"/>
      <c r="D39" s="216"/>
      <c r="E39" s="216"/>
      <c r="F39" s="225"/>
      <c r="G39" s="216"/>
      <c r="H39" s="85"/>
      <c r="K39" s="2272" t="s">
        <v>7269</v>
      </c>
      <c r="L39" s="557">
        <v>689</v>
      </c>
      <c r="M39" s="2279">
        <v>162</v>
      </c>
      <c r="N39" s="2279">
        <v>150</v>
      </c>
      <c r="O39" s="2279">
        <v>6</v>
      </c>
      <c r="P39" s="2279">
        <v>58</v>
      </c>
      <c r="Q39" s="2279">
        <v>8</v>
      </c>
      <c r="R39" s="2279">
        <v>73</v>
      </c>
      <c r="S39" s="2279">
        <v>1</v>
      </c>
      <c r="T39" s="2279">
        <v>3</v>
      </c>
    </row>
    <row r="40" spans="1:20" ht="17.100000000000001" customHeight="1">
      <c r="A40" s="235" t="s">
        <v>671</v>
      </c>
      <c r="B40" s="216"/>
      <c r="C40" s="225"/>
      <c r="D40" s="172" t="str">
        <f>N44</f>
        <v>（令和5年4月1日現在）</v>
      </c>
      <c r="E40" s="216"/>
      <c r="F40" s="216"/>
      <c r="G40" s="216"/>
    </row>
    <row r="41" spans="1:20" ht="30" customHeight="1">
      <c r="A41" s="284" t="s">
        <v>670</v>
      </c>
      <c r="B41" s="283" t="s">
        <v>669</v>
      </c>
      <c r="C41" s="282"/>
      <c r="D41" s="216"/>
      <c r="E41" s="216"/>
      <c r="F41" s="216"/>
      <c r="G41" s="216"/>
      <c r="K41" s="2275" t="s">
        <v>6495</v>
      </c>
      <c r="L41" s="2275" t="s">
        <v>7309</v>
      </c>
      <c r="M41" s="2275" t="s">
        <v>7310</v>
      </c>
      <c r="N41" s="2275" t="s">
        <v>7311</v>
      </c>
      <c r="O41" s="2275" t="s">
        <v>7312</v>
      </c>
      <c r="P41" s="2275" t="s">
        <v>7313</v>
      </c>
      <c r="Q41" s="2275" t="s">
        <v>7314</v>
      </c>
      <c r="R41" s="2275" t="s">
        <v>7315</v>
      </c>
      <c r="S41" s="2275" t="s">
        <v>7316</v>
      </c>
      <c r="T41" s="2275" t="s">
        <v>7317</v>
      </c>
    </row>
    <row r="42" spans="1:20" ht="17.100000000000001" customHeight="1">
      <c r="A42" s="281">
        <f>M47</f>
        <v>22</v>
      </c>
      <c r="B42" s="281">
        <f>N47</f>
        <v>8</v>
      </c>
      <c r="C42" s="280" t="s">
        <v>668</v>
      </c>
      <c r="E42" s="280"/>
      <c r="F42" s="216"/>
      <c r="G42" s="216"/>
      <c r="K42" s="2272" t="s">
        <v>7269</v>
      </c>
      <c r="L42" s="2279">
        <v>28</v>
      </c>
      <c r="M42" s="2279">
        <v>25</v>
      </c>
      <c r="N42" s="2279">
        <v>8</v>
      </c>
      <c r="O42" s="2279">
        <v>106</v>
      </c>
      <c r="P42" s="2279">
        <v>34</v>
      </c>
      <c r="Q42" s="2279">
        <v>12</v>
      </c>
      <c r="R42" s="2279">
        <v>9</v>
      </c>
      <c r="S42" s="2279">
        <v>5</v>
      </c>
      <c r="T42" s="2279">
        <v>1</v>
      </c>
    </row>
    <row r="43" spans="1:20" ht="19.5" customHeight="1">
      <c r="A43" s="216"/>
      <c r="C43" s="216"/>
      <c r="D43" s="225"/>
      <c r="E43" s="225"/>
      <c r="F43" s="216"/>
      <c r="G43" s="216"/>
    </row>
    <row r="44" spans="1:20" ht="13.5" customHeight="1">
      <c r="K44" s="1336" t="s">
        <v>6731</v>
      </c>
      <c r="L44" s="1752"/>
      <c r="M44" s="1337" t="s">
        <v>6118</v>
      </c>
      <c r="N44" s="1856" t="str">
        <f>設定!$B$14</f>
        <v>（令和5年4月1日現在）</v>
      </c>
    </row>
    <row r="45" spans="1:20" ht="13.5" customHeight="1">
      <c r="K45" s="1705"/>
      <c r="L45" s="1340"/>
      <c r="M45" s="1337" t="s">
        <v>6119</v>
      </c>
      <c r="N45" s="1789" t="s">
        <v>7070</v>
      </c>
      <c r="O45" s="2160" t="str">
        <f>HYPERLINK("#'["&amp;設定!$A$22&amp;"]"&amp;N45&amp;"'!A1","統計表リンク")</f>
        <v>統計表リンク</v>
      </c>
    </row>
    <row r="46" spans="1:20" ht="21">
      <c r="K46" s="2157" t="s">
        <v>6495</v>
      </c>
      <c r="L46" s="2157" t="s">
        <v>979</v>
      </c>
      <c r="M46" s="1782" t="s">
        <v>7318</v>
      </c>
      <c r="N46" s="1782" t="s">
        <v>7319</v>
      </c>
    </row>
    <row r="47" spans="1:20" ht="13.5">
      <c r="K47" s="2278" t="s">
        <v>7269</v>
      </c>
      <c r="L47" s="1414">
        <v>30</v>
      </c>
      <c r="M47" s="2280">
        <v>22</v>
      </c>
      <c r="N47" s="2280">
        <v>8</v>
      </c>
    </row>
  </sheetData>
  <mergeCells count="8">
    <mergeCell ref="L31:P31"/>
    <mergeCell ref="K31:K32"/>
    <mergeCell ref="A1:D1"/>
    <mergeCell ref="A2:D2"/>
    <mergeCell ref="K19:K20"/>
    <mergeCell ref="L19:S19"/>
    <mergeCell ref="K25:K26"/>
    <mergeCell ref="L25:S25"/>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
  <sheetViews>
    <sheetView view="pageBreakPreview" zoomScaleNormal="100" zoomScaleSheetLayoutView="100" workbookViewId="0">
      <selection sqref="A1:D1"/>
    </sheetView>
  </sheetViews>
  <sheetFormatPr defaultColWidth="9" defaultRowHeight="14.25" customHeight="1"/>
  <cols>
    <col min="1" max="1" width="2.75" style="80" customWidth="1"/>
    <col min="2" max="2" width="25.625" style="80" customWidth="1"/>
    <col min="3" max="3" width="15.625" style="198" customWidth="1"/>
    <col min="4" max="5" width="8.625" style="80" customWidth="1"/>
    <col min="6" max="6" width="30.625" style="80" customWidth="1"/>
    <col min="7" max="7" width="5.625" style="80" customWidth="1"/>
    <col min="8" max="19" width="10.625" style="80" customWidth="1"/>
    <col min="20"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5" customHeight="1">
      <c r="A3" s="235" t="s">
        <v>797</v>
      </c>
      <c r="B3" s="216"/>
      <c r="C3" s="363"/>
      <c r="D3" s="216"/>
      <c r="E3" s="216"/>
      <c r="H3" s="1336" t="s">
        <v>6732</v>
      </c>
      <c r="I3" s="1752"/>
      <c r="J3" s="1337" t="s">
        <v>6118</v>
      </c>
      <c r="K3" s="1856" t="str">
        <f>設定!$B$14</f>
        <v>（令和5年4月1日現在）</v>
      </c>
    </row>
    <row r="4" spans="1:26" ht="15" customHeight="1">
      <c r="A4" s="235" t="s">
        <v>796</v>
      </c>
      <c r="B4" s="216"/>
      <c r="C4" s="363"/>
      <c r="D4" s="216"/>
      <c r="E4" s="180" t="str">
        <f>K3</f>
        <v>（令和5年4月1日現在）</v>
      </c>
      <c r="H4" s="1705"/>
      <c r="I4" s="1340"/>
      <c r="J4" s="1337" t="s">
        <v>6119</v>
      </c>
      <c r="K4" s="1789" t="s">
        <v>6733</v>
      </c>
      <c r="L4" s="2160" t="str">
        <f>HYPERLINK("#'["&amp;設定!$A$22&amp;"]"&amp;K4&amp;"'!A1","統計表リンク")</f>
        <v>統計表リンク</v>
      </c>
    </row>
    <row r="5" spans="1:26" ht="15" customHeight="1">
      <c r="A5" s="336"/>
      <c r="B5" s="336" t="s">
        <v>746</v>
      </c>
      <c r="C5" s="362" t="s">
        <v>493</v>
      </c>
      <c r="D5" s="361" t="s">
        <v>764</v>
      </c>
      <c r="E5" s="336" t="s">
        <v>9014</v>
      </c>
      <c r="F5" s="86"/>
      <c r="H5" s="1916"/>
      <c r="I5" s="183"/>
      <c r="J5" s="1747"/>
      <c r="K5" s="1747"/>
    </row>
    <row r="6" spans="1:26" ht="15" customHeight="1">
      <c r="A6" s="358">
        <v>1</v>
      </c>
      <c r="B6" s="360" t="s">
        <v>5228</v>
      </c>
      <c r="C6" s="356" t="s">
        <v>795</v>
      </c>
      <c r="D6" s="355" t="s">
        <v>5229</v>
      </c>
      <c r="E6" s="281">
        <v>130</v>
      </c>
      <c r="F6" s="86"/>
    </row>
    <row r="7" spans="1:26" ht="15" customHeight="1">
      <c r="A7" s="358">
        <v>2</v>
      </c>
      <c r="B7" s="360" t="s">
        <v>5230</v>
      </c>
      <c r="C7" s="356" t="s">
        <v>794</v>
      </c>
      <c r="D7" s="355" t="s">
        <v>5231</v>
      </c>
      <c r="E7" s="281">
        <v>90</v>
      </c>
      <c r="F7" s="86"/>
    </row>
    <row r="8" spans="1:26" ht="15" customHeight="1">
      <c r="A8" s="358">
        <v>3</v>
      </c>
      <c r="B8" s="360" t="s">
        <v>5232</v>
      </c>
      <c r="C8" s="356" t="s">
        <v>793</v>
      </c>
      <c r="D8" s="355" t="s">
        <v>5233</v>
      </c>
      <c r="E8" s="281">
        <v>100</v>
      </c>
      <c r="F8" s="86"/>
    </row>
    <row r="9" spans="1:26" ht="15" customHeight="1">
      <c r="A9" s="358">
        <v>4</v>
      </c>
      <c r="B9" s="360" t="s">
        <v>5234</v>
      </c>
      <c r="C9" s="356" t="s">
        <v>792</v>
      </c>
      <c r="D9" s="355" t="s">
        <v>5235</v>
      </c>
      <c r="E9" s="281">
        <v>88</v>
      </c>
      <c r="F9" s="86"/>
    </row>
    <row r="10" spans="1:26" ht="15" customHeight="1">
      <c r="A10" s="358">
        <v>5</v>
      </c>
      <c r="B10" s="360" t="s">
        <v>5236</v>
      </c>
      <c r="C10" s="356" t="s">
        <v>790</v>
      </c>
      <c r="D10" s="355" t="s">
        <v>5237</v>
      </c>
      <c r="E10" s="281">
        <v>80</v>
      </c>
      <c r="F10" s="86"/>
    </row>
    <row r="11" spans="1:26" ht="15" customHeight="1">
      <c r="A11" s="358">
        <v>6</v>
      </c>
      <c r="B11" s="360" t="s">
        <v>5238</v>
      </c>
      <c r="C11" s="356" t="s">
        <v>789</v>
      </c>
      <c r="D11" s="355" t="s">
        <v>5239</v>
      </c>
      <c r="E11" s="281">
        <v>123</v>
      </c>
      <c r="F11" s="86"/>
    </row>
    <row r="12" spans="1:26" ht="15" customHeight="1">
      <c r="A12" s="358">
        <v>7</v>
      </c>
      <c r="B12" s="360" t="s">
        <v>5240</v>
      </c>
      <c r="C12" s="356" t="s">
        <v>787</v>
      </c>
      <c r="D12" s="355" t="s">
        <v>5241</v>
      </c>
      <c r="E12" s="281">
        <v>94</v>
      </c>
      <c r="F12" s="86"/>
    </row>
    <row r="13" spans="1:26" ht="15" customHeight="1">
      <c r="A13" s="358">
        <v>8</v>
      </c>
      <c r="B13" s="357" t="s">
        <v>5242</v>
      </c>
      <c r="C13" s="356" t="s">
        <v>786</v>
      </c>
      <c r="D13" s="355" t="s">
        <v>5243</v>
      </c>
      <c r="E13" s="281">
        <v>57</v>
      </c>
      <c r="F13" s="86"/>
    </row>
    <row r="14" spans="1:26" ht="15" customHeight="1">
      <c r="A14" s="358">
        <v>9</v>
      </c>
      <c r="B14" s="360" t="s">
        <v>5295</v>
      </c>
      <c r="C14" s="356" t="s">
        <v>785</v>
      </c>
      <c r="D14" s="355" t="s">
        <v>2974</v>
      </c>
      <c r="E14" s="281">
        <v>88</v>
      </c>
      <c r="F14" s="86"/>
    </row>
    <row r="15" spans="1:26" ht="15" customHeight="1">
      <c r="A15" s="358">
        <v>10</v>
      </c>
      <c r="B15" s="360" t="s">
        <v>5244</v>
      </c>
      <c r="C15" s="356" t="s">
        <v>5245</v>
      </c>
      <c r="D15" s="355" t="s">
        <v>5246</v>
      </c>
      <c r="E15" s="281">
        <v>60</v>
      </c>
      <c r="F15" s="86"/>
    </row>
    <row r="16" spans="1:26" ht="15" customHeight="1">
      <c r="A16" s="358">
        <v>11</v>
      </c>
      <c r="B16" s="360" t="s">
        <v>5247</v>
      </c>
      <c r="C16" s="356" t="s">
        <v>5248</v>
      </c>
      <c r="D16" s="355" t="s">
        <v>5249</v>
      </c>
      <c r="E16" s="281">
        <v>100</v>
      </c>
      <c r="F16" s="86"/>
    </row>
    <row r="17" spans="1:6" ht="15" customHeight="1">
      <c r="A17" s="358">
        <v>12</v>
      </c>
      <c r="B17" s="360" t="s">
        <v>5250</v>
      </c>
      <c r="C17" s="356" t="s">
        <v>5251</v>
      </c>
      <c r="D17" s="355" t="s">
        <v>5252</v>
      </c>
      <c r="E17" s="281">
        <v>74</v>
      </c>
      <c r="F17" s="86"/>
    </row>
    <row r="18" spans="1:6" ht="15" customHeight="1">
      <c r="A18" s="358">
        <v>13</v>
      </c>
      <c r="B18" s="360" t="s">
        <v>5293</v>
      </c>
      <c r="C18" s="356" t="s">
        <v>5253</v>
      </c>
      <c r="D18" s="355" t="s">
        <v>5254</v>
      </c>
      <c r="E18" s="281">
        <v>140</v>
      </c>
      <c r="F18" s="86"/>
    </row>
    <row r="19" spans="1:6" ht="15" customHeight="1">
      <c r="A19" s="358">
        <v>14</v>
      </c>
      <c r="B19" s="360" t="s">
        <v>5255</v>
      </c>
      <c r="C19" s="356" t="s">
        <v>5256</v>
      </c>
      <c r="D19" s="355" t="s">
        <v>5257</v>
      </c>
      <c r="E19" s="281">
        <v>170</v>
      </c>
      <c r="F19" s="86"/>
    </row>
    <row r="20" spans="1:6" ht="15" customHeight="1">
      <c r="A20" s="358">
        <v>15</v>
      </c>
      <c r="B20" s="360" t="s">
        <v>5258</v>
      </c>
      <c r="C20" s="356" t="s">
        <v>5259</v>
      </c>
      <c r="D20" s="355" t="s">
        <v>5260</v>
      </c>
      <c r="E20" s="281">
        <v>140</v>
      </c>
      <c r="F20" s="86"/>
    </row>
    <row r="21" spans="1:6" ht="15" customHeight="1">
      <c r="A21" s="358">
        <v>16</v>
      </c>
      <c r="B21" s="360" t="s">
        <v>5261</v>
      </c>
      <c r="C21" s="356" t="s">
        <v>5262</v>
      </c>
      <c r="D21" s="355" t="s">
        <v>5263</v>
      </c>
      <c r="E21" s="281">
        <v>80</v>
      </c>
      <c r="F21" s="86"/>
    </row>
    <row r="22" spans="1:6" ht="15" customHeight="1">
      <c r="A22" s="358">
        <v>17</v>
      </c>
      <c r="B22" s="357" t="s">
        <v>5264</v>
      </c>
      <c r="C22" s="359" t="s">
        <v>5265</v>
      </c>
      <c r="D22" s="355" t="s">
        <v>5266</v>
      </c>
      <c r="E22" s="281">
        <v>83</v>
      </c>
      <c r="F22" s="86"/>
    </row>
    <row r="23" spans="1:6" ht="15" customHeight="1">
      <c r="A23" s="358">
        <v>18</v>
      </c>
      <c r="B23" s="357" t="s">
        <v>5267</v>
      </c>
      <c r="C23" s="359" t="s">
        <v>5268</v>
      </c>
      <c r="D23" s="355" t="s">
        <v>5269</v>
      </c>
      <c r="E23" s="281">
        <v>120</v>
      </c>
      <c r="F23" s="86"/>
    </row>
    <row r="24" spans="1:6" ht="15" customHeight="1">
      <c r="A24" s="358">
        <v>19</v>
      </c>
      <c r="B24" s="357" t="s">
        <v>5270</v>
      </c>
      <c r="C24" s="356" t="s">
        <v>770</v>
      </c>
      <c r="D24" s="355" t="s">
        <v>5271</v>
      </c>
      <c r="E24" s="281">
        <v>20</v>
      </c>
      <c r="F24" s="86"/>
    </row>
    <row r="25" spans="1:6" ht="15" customHeight="1">
      <c r="A25" s="358">
        <v>20</v>
      </c>
      <c r="B25" s="357" t="s">
        <v>5272</v>
      </c>
      <c r="C25" s="356" t="s">
        <v>769</v>
      </c>
      <c r="D25" s="355" t="s">
        <v>5273</v>
      </c>
      <c r="E25" s="281">
        <v>144</v>
      </c>
      <c r="F25" s="86"/>
    </row>
    <row r="26" spans="1:6" ht="15" customHeight="1">
      <c r="A26" s="358">
        <v>21</v>
      </c>
      <c r="B26" s="357" t="s">
        <v>5274</v>
      </c>
      <c r="C26" s="356" t="s">
        <v>5275</v>
      </c>
      <c r="D26" s="355" t="s">
        <v>5276</v>
      </c>
      <c r="E26" s="281">
        <v>120</v>
      </c>
      <c r="F26" s="86"/>
    </row>
    <row r="27" spans="1:6" ht="15" customHeight="1">
      <c r="A27" s="125">
        <v>22</v>
      </c>
      <c r="B27" s="335" t="s">
        <v>5277</v>
      </c>
      <c r="C27" s="342" t="s">
        <v>5278</v>
      </c>
      <c r="D27" s="354" t="s">
        <v>5279</v>
      </c>
      <c r="E27" s="285">
        <v>120</v>
      </c>
      <c r="F27" s="86" t="s">
        <v>748</v>
      </c>
    </row>
    <row r="28" spans="1:6" ht="15" customHeight="1">
      <c r="A28" s="184"/>
      <c r="B28" s="353"/>
      <c r="C28" s="352"/>
      <c r="D28" s="351"/>
      <c r="F28" s="86"/>
    </row>
    <row r="29" spans="1:6" ht="15" customHeight="1">
      <c r="A29" s="185" t="s">
        <v>765</v>
      </c>
      <c r="D29" s="340"/>
      <c r="E29" s="180" t="str">
        <f>K3</f>
        <v>（令和5年4月1日現在）</v>
      </c>
      <c r="F29" s="86"/>
    </row>
    <row r="30" spans="1:6" ht="15" customHeight="1">
      <c r="A30" s="350"/>
      <c r="B30" s="349" t="s">
        <v>746</v>
      </c>
      <c r="C30" s="1676" t="s">
        <v>493</v>
      </c>
      <c r="D30" s="337" t="s">
        <v>764</v>
      </c>
      <c r="E30" s="336" t="s">
        <v>9014</v>
      </c>
      <c r="F30" s="86"/>
    </row>
    <row r="31" spans="1:6" ht="15" customHeight="1">
      <c r="A31" s="347">
        <v>1</v>
      </c>
      <c r="B31" s="348" t="s">
        <v>5285</v>
      </c>
      <c r="C31" s="342" t="s">
        <v>763</v>
      </c>
      <c r="D31" s="341" t="s">
        <v>762</v>
      </c>
      <c r="E31" s="285">
        <v>100</v>
      </c>
      <c r="F31" s="343"/>
    </row>
    <row r="32" spans="1:6" ht="15" customHeight="1">
      <c r="A32" s="347">
        <v>2</v>
      </c>
      <c r="B32" s="346" t="s">
        <v>5286</v>
      </c>
      <c r="C32" s="342" t="s">
        <v>761</v>
      </c>
      <c r="D32" s="341" t="s">
        <v>760</v>
      </c>
      <c r="E32" s="285">
        <v>96</v>
      </c>
      <c r="F32" s="343"/>
    </row>
    <row r="33" spans="1:12" ht="15" customHeight="1">
      <c r="A33" s="347">
        <v>3</v>
      </c>
      <c r="B33" s="346" t="s">
        <v>5287</v>
      </c>
      <c r="C33" s="342" t="s">
        <v>759</v>
      </c>
      <c r="D33" s="341" t="s">
        <v>758</v>
      </c>
      <c r="E33" s="285">
        <v>77</v>
      </c>
      <c r="F33" s="343"/>
    </row>
    <row r="34" spans="1:12" ht="15" customHeight="1">
      <c r="A34" s="347">
        <v>4</v>
      </c>
      <c r="B34" s="346" t="s">
        <v>5294</v>
      </c>
      <c r="C34" s="342" t="s">
        <v>757</v>
      </c>
      <c r="D34" s="341" t="s">
        <v>756</v>
      </c>
      <c r="E34" s="285">
        <v>150</v>
      </c>
      <c r="F34" s="343"/>
    </row>
    <row r="35" spans="1:12" ht="15" customHeight="1">
      <c r="A35" s="179">
        <v>5</v>
      </c>
      <c r="B35" s="345" t="s">
        <v>5288</v>
      </c>
      <c r="C35" s="342" t="s">
        <v>755</v>
      </c>
      <c r="D35" s="341" t="s">
        <v>754</v>
      </c>
      <c r="E35" s="285">
        <v>150</v>
      </c>
      <c r="F35" s="343"/>
    </row>
    <row r="36" spans="1:12" ht="15" customHeight="1">
      <c r="A36" s="125">
        <v>6</v>
      </c>
      <c r="B36" s="344" t="s">
        <v>5280</v>
      </c>
      <c r="C36" s="342" t="s">
        <v>5281</v>
      </c>
      <c r="D36" s="341" t="s">
        <v>753</v>
      </c>
      <c r="E36" s="285">
        <v>150</v>
      </c>
      <c r="F36" s="343"/>
    </row>
    <row r="37" spans="1:12" ht="15" customHeight="1">
      <c r="A37" s="125">
        <v>7</v>
      </c>
      <c r="B37" s="335" t="s">
        <v>5282</v>
      </c>
      <c r="C37" s="342" t="s">
        <v>5283</v>
      </c>
      <c r="D37" s="341" t="s">
        <v>751</v>
      </c>
      <c r="E37" s="285">
        <v>150</v>
      </c>
      <c r="F37" s="343"/>
    </row>
    <row r="38" spans="1:12" ht="15" customHeight="1">
      <c r="A38" s="125">
        <v>8</v>
      </c>
      <c r="B38" s="335" t="s">
        <v>5284</v>
      </c>
      <c r="C38" s="342" t="s">
        <v>750</v>
      </c>
      <c r="D38" s="341" t="s">
        <v>749</v>
      </c>
      <c r="E38" s="285">
        <v>120</v>
      </c>
      <c r="F38" s="86" t="s">
        <v>748</v>
      </c>
    </row>
    <row r="39" spans="1:12" ht="15" customHeight="1">
      <c r="D39" s="340"/>
      <c r="F39" s="86"/>
    </row>
    <row r="40" spans="1:12" ht="15" customHeight="1">
      <c r="A40" s="185" t="s">
        <v>747</v>
      </c>
      <c r="D40" s="340"/>
      <c r="E40" s="180" t="str">
        <f>K3</f>
        <v>（令和5年4月1日現在）</v>
      </c>
      <c r="F40" s="86"/>
    </row>
    <row r="41" spans="1:12" ht="15" customHeight="1">
      <c r="A41" s="339"/>
      <c r="B41" s="338" t="s">
        <v>746</v>
      </c>
      <c r="C41" s="1676" t="s">
        <v>493</v>
      </c>
      <c r="D41" s="337" t="s">
        <v>745</v>
      </c>
      <c r="E41" s="336" t="s">
        <v>9014</v>
      </c>
      <c r="F41" s="86"/>
    </row>
    <row r="42" spans="1:12" ht="15" customHeight="1">
      <c r="A42" s="125">
        <v>1</v>
      </c>
      <c r="B42" s="335" t="s">
        <v>5291</v>
      </c>
      <c r="C42" s="332" t="s">
        <v>5289</v>
      </c>
      <c r="D42" s="331" t="s">
        <v>5290</v>
      </c>
      <c r="E42" s="334">
        <v>40</v>
      </c>
      <c r="F42" s="86"/>
    </row>
    <row r="43" spans="1:12" ht="15" customHeight="1">
      <c r="A43" s="125">
        <v>2</v>
      </c>
      <c r="B43" s="333" t="s">
        <v>5293</v>
      </c>
      <c r="C43" s="332" t="s">
        <v>5253</v>
      </c>
      <c r="D43" s="331" t="s">
        <v>5254</v>
      </c>
      <c r="E43" s="285">
        <v>20</v>
      </c>
      <c r="F43" s="86" t="s">
        <v>743</v>
      </c>
    </row>
    <row r="44" spans="1:12" ht="15" customHeight="1"/>
    <row r="45" spans="1:12" s="131" customFormat="1" ht="15.95" customHeight="1">
      <c r="A45" s="131" t="s">
        <v>742</v>
      </c>
      <c r="C45" s="330"/>
      <c r="E45" s="330"/>
      <c r="H45" s="1336" t="s">
        <v>6734</v>
      </c>
      <c r="I45" s="1752"/>
      <c r="J45" s="1337" t="s">
        <v>6118</v>
      </c>
      <c r="K45" s="1856" t="str">
        <f>設定!$B$14</f>
        <v>（令和5年4月1日現在）</v>
      </c>
    </row>
    <row r="46" spans="1:12" ht="15.95" customHeight="1">
      <c r="A46" s="185" t="s">
        <v>741</v>
      </c>
      <c r="E46" s="329"/>
      <c r="F46" s="180" t="str">
        <f>K45</f>
        <v>（令和5年4月1日現在）</v>
      </c>
      <c r="H46" s="1705"/>
      <c r="I46" s="1340"/>
      <c r="J46" s="1337" t="s">
        <v>6119</v>
      </c>
      <c r="K46" s="1789" t="s">
        <v>6735</v>
      </c>
      <c r="L46" s="2160" t="str">
        <f>HYPERLINK("#'["&amp;設定!$A$22&amp;"]"&amp;K46&amp;"'!A1","統計表リンク")</f>
        <v>統計表リンク</v>
      </c>
    </row>
    <row r="47" spans="1:12" ht="21.95" customHeight="1">
      <c r="A47" s="213"/>
      <c r="B47" s="213" t="s">
        <v>740</v>
      </c>
      <c r="C47" s="1674" t="s">
        <v>739</v>
      </c>
      <c r="D47" s="328" t="s">
        <v>738</v>
      </c>
      <c r="E47" s="327" t="s">
        <v>737</v>
      </c>
      <c r="F47" s="213" t="s">
        <v>736</v>
      </c>
    </row>
    <row r="48" spans="1:12" ht="15" customHeight="1">
      <c r="A48" s="125">
        <v>1</v>
      </c>
      <c r="B48" s="165" t="s">
        <v>5296</v>
      </c>
      <c r="C48" s="323" t="s">
        <v>5297</v>
      </c>
      <c r="D48" s="325" t="s">
        <v>735</v>
      </c>
      <c r="E48" s="324">
        <v>3898.37</v>
      </c>
      <c r="F48" s="323" t="s">
        <v>5298</v>
      </c>
    </row>
    <row r="49" spans="1:6" ht="21.95" customHeight="1">
      <c r="A49" s="125">
        <v>2</v>
      </c>
      <c r="B49" s="165" t="s">
        <v>5299</v>
      </c>
      <c r="C49" s="323" t="s">
        <v>5300</v>
      </c>
      <c r="D49" s="325" t="s">
        <v>732</v>
      </c>
      <c r="E49" s="324">
        <v>4948.55</v>
      </c>
      <c r="F49" s="326" t="s">
        <v>5301</v>
      </c>
    </row>
    <row r="50" spans="1:6" ht="15" customHeight="1">
      <c r="A50" s="125">
        <v>3</v>
      </c>
      <c r="B50" s="165" t="s">
        <v>5302</v>
      </c>
      <c r="C50" s="323" t="s">
        <v>5303</v>
      </c>
      <c r="D50" s="325" t="s">
        <v>729</v>
      </c>
      <c r="E50" s="324">
        <v>6336.49</v>
      </c>
      <c r="F50" s="323" t="s">
        <v>5304</v>
      </c>
    </row>
    <row r="51" spans="1:6" ht="15" customHeight="1">
      <c r="A51" s="125">
        <v>4</v>
      </c>
      <c r="B51" s="165" t="s">
        <v>5305</v>
      </c>
      <c r="C51" s="323" t="s">
        <v>5306</v>
      </c>
      <c r="D51" s="325" t="s">
        <v>726</v>
      </c>
      <c r="E51" s="324">
        <v>4771.46</v>
      </c>
      <c r="F51" s="323" t="s">
        <v>5307</v>
      </c>
    </row>
    <row r="52" spans="1:6" ht="15" customHeight="1">
      <c r="A52" s="321" t="s">
        <v>8799</v>
      </c>
      <c r="B52" s="320"/>
      <c r="C52" s="170"/>
      <c r="D52" s="184"/>
      <c r="E52" s="322"/>
    </row>
    <row r="53" spans="1:6" ht="15" customHeight="1">
      <c r="A53" s="321" t="s">
        <v>8800</v>
      </c>
      <c r="B53" s="320"/>
      <c r="C53" s="170"/>
      <c r="D53" s="184"/>
      <c r="E53" s="319"/>
      <c r="F53" s="170"/>
    </row>
    <row r="54" spans="1:6" ht="15" customHeight="1">
      <c r="A54" s="321" t="s">
        <v>8801</v>
      </c>
      <c r="B54" s="320"/>
      <c r="C54" s="170"/>
      <c r="D54" s="184"/>
      <c r="E54" s="319"/>
      <c r="F54" s="170"/>
    </row>
    <row r="55" spans="1:6" ht="15" customHeight="1">
      <c r="A55" s="321" t="s">
        <v>8802</v>
      </c>
      <c r="B55" s="320"/>
      <c r="C55" s="170"/>
      <c r="D55" s="184"/>
      <c r="E55" s="319"/>
      <c r="F55" s="182" t="s">
        <v>725</v>
      </c>
    </row>
    <row r="56" spans="1:6" ht="15" customHeight="1"/>
    <row r="57" spans="1:6" ht="15" customHeight="1"/>
    <row r="58" spans="1:6" ht="15" customHeight="1"/>
    <row r="59" spans="1:6" ht="15" customHeight="1"/>
    <row r="60" spans="1:6" ht="15" customHeight="1"/>
    <row r="61" spans="1:6" ht="15" customHeight="1"/>
    <row r="62" spans="1:6" ht="15" customHeight="1"/>
    <row r="63" spans="1:6" ht="15" customHeight="1"/>
    <row r="64" spans="1:6" ht="15" customHeight="1"/>
    <row r="65" ht="15" customHeight="1"/>
    <row r="66" ht="15" customHeight="1"/>
    <row r="67" ht="15" customHeight="1"/>
  </sheetData>
  <mergeCells count="2">
    <mergeCell ref="A1:D1"/>
    <mergeCell ref="A2:D2"/>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colBreaks count="1" manualBreakCount="1">
    <brk id="6"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view="pageBreakPreview" zoomScaleNormal="100" zoomScaleSheetLayoutView="100" workbookViewId="0">
      <selection sqref="A1:D1"/>
    </sheetView>
  </sheetViews>
  <sheetFormatPr defaultRowHeight="21" customHeight="1"/>
  <cols>
    <col min="1" max="1" width="2.75" style="80" customWidth="1"/>
    <col min="2" max="2" width="25.625" style="80" customWidth="1"/>
    <col min="3" max="3" width="14.625" style="80" customWidth="1"/>
    <col min="4" max="4" width="6.625" style="80" customWidth="1"/>
    <col min="5" max="5" width="8.625" style="198" customWidth="1"/>
    <col min="6" max="6" width="33.625" style="80" customWidth="1"/>
    <col min="7" max="7" width="5.625" style="80" customWidth="1"/>
    <col min="8" max="22" width="10.625" style="80" customWidth="1"/>
    <col min="23"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5.95" customHeight="1">
      <c r="A3" s="185" t="s">
        <v>842</v>
      </c>
      <c r="E3" s="329"/>
      <c r="F3" s="180" t="str">
        <f>K3</f>
        <v>（令和5年4月1日現在）</v>
      </c>
      <c r="H3" s="1336" t="s">
        <v>6736</v>
      </c>
      <c r="I3" s="1752"/>
      <c r="J3" s="1337" t="s">
        <v>6118</v>
      </c>
      <c r="K3" s="1856" t="str">
        <f>設定!$B$14</f>
        <v>（令和5年4月1日現在）</v>
      </c>
    </row>
    <row r="4" spans="1:26" ht="24.95" customHeight="1">
      <c r="A4" s="213"/>
      <c r="B4" s="213" t="s">
        <v>740</v>
      </c>
      <c r="C4" s="213" t="s">
        <v>739</v>
      </c>
      <c r="D4" s="369" t="s">
        <v>807</v>
      </c>
      <c r="E4" s="327" t="s">
        <v>737</v>
      </c>
      <c r="F4" s="213" t="s">
        <v>736</v>
      </c>
      <c r="H4" s="1705"/>
      <c r="I4" s="1340"/>
      <c r="J4" s="1337" t="s">
        <v>6119</v>
      </c>
      <c r="K4" s="1789" t="s">
        <v>6735</v>
      </c>
      <c r="L4" s="2160" t="str">
        <f>HYPERLINK("#'["&amp;設定!$A$22&amp;"]"&amp;K4&amp;"'!A1","統計表リンク")</f>
        <v>統計表リンク</v>
      </c>
    </row>
    <row r="5" spans="1:26" ht="15" customHeight="1">
      <c r="A5" s="125">
        <v>1</v>
      </c>
      <c r="B5" s="367" t="s">
        <v>5308</v>
      </c>
      <c r="C5" s="323" t="s">
        <v>5297</v>
      </c>
      <c r="D5" s="325" t="s">
        <v>735</v>
      </c>
      <c r="E5" s="324">
        <v>170.79</v>
      </c>
      <c r="F5" s="81" t="s">
        <v>5309</v>
      </c>
    </row>
    <row r="6" spans="1:26" ht="15" customHeight="1">
      <c r="A6" s="125">
        <v>2</v>
      </c>
      <c r="B6" s="367" t="s">
        <v>5310</v>
      </c>
      <c r="C6" s="323" t="s">
        <v>5311</v>
      </c>
      <c r="D6" s="325" t="s">
        <v>841</v>
      </c>
      <c r="E6" s="324">
        <v>710</v>
      </c>
      <c r="F6" s="391"/>
    </row>
    <row r="7" spans="1:26" ht="15" customHeight="1">
      <c r="A7" s="125">
        <v>3</v>
      </c>
      <c r="B7" s="367" t="s">
        <v>5312</v>
      </c>
      <c r="C7" s="323" t="s">
        <v>5300</v>
      </c>
      <c r="D7" s="325" t="s">
        <v>732</v>
      </c>
      <c r="E7" s="324">
        <v>475.91</v>
      </c>
      <c r="F7" s="81" t="s">
        <v>5309</v>
      </c>
    </row>
    <row r="8" spans="1:26" ht="15" customHeight="1">
      <c r="A8" s="125">
        <v>4</v>
      </c>
      <c r="B8" s="367" t="s">
        <v>5313</v>
      </c>
      <c r="C8" s="375" t="s">
        <v>5314</v>
      </c>
      <c r="D8" s="325" t="s">
        <v>840</v>
      </c>
      <c r="E8" s="324">
        <v>689.92</v>
      </c>
      <c r="F8" s="391"/>
    </row>
    <row r="9" spans="1:26" ht="15" customHeight="1">
      <c r="A9" s="125">
        <v>5</v>
      </c>
      <c r="B9" s="368" t="s">
        <v>5315</v>
      </c>
      <c r="C9" s="375" t="s">
        <v>5316</v>
      </c>
      <c r="D9" s="325" t="s">
        <v>839</v>
      </c>
      <c r="E9" s="324">
        <v>810.13</v>
      </c>
      <c r="F9" s="391"/>
    </row>
    <row r="10" spans="1:26" ht="15" customHeight="1">
      <c r="A10" s="125">
        <v>6</v>
      </c>
      <c r="B10" s="368" t="s">
        <v>5317</v>
      </c>
      <c r="C10" s="375" t="s">
        <v>5318</v>
      </c>
      <c r="D10" s="325" t="s">
        <v>832</v>
      </c>
      <c r="E10" s="324">
        <v>754.78</v>
      </c>
      <c r="F10" s="391"/>
    </row>
    <row r="11" spans="1:26" ht="15" customHeight="1">
      <c r="A11" s="125">
        <v>7</v>
      </c>
      <c r="B11" s="395" t="s">
        <v>5319</v>
      </c>
      <c r="C11" s="323" t="s">
        <v>5306</v>
      </c>
      <c r="D11" s="325" t="s">
        <v>726</v>
      </c>
      <c r="E11" s="324">
        <v>159.72999999999999</v>
      </c>
      <c r="F11" s="81" t="s">
        <v>5320</v>
      </c>
    </row>
    <row r="12" spans="1:26" ht="15" customHeight="1">
      <c r="F12" s="371" t="s">
        <v>725</v>
      </c>
    </row>
    <row r="13" spans="1:26" ht="15" customHeight="1">
      <c r="F13" s="182"/>
    </row>
    <row r="14" spans="1:26" ht="17.100000000000001" customHeight="1">
      <c r="A14" s="131" t="s">
        <v>838</v>
      </c>
      <c r="H14" s="1336" t="s">
        <v>6737</v>
      </c>
      <c r="I14" s="1752"/>
      <c r="J14" s="1337" t="s">
        <v>6118</v>
      </c>
      <c r="K14" s="1856" t="str">
        <f>設定!$B$14</f>
        <v>（令和5年4月1日現在）</v>
      </c>
    </row>
    <row r="15" spans="1:26" ht="15.95" customHeight="1">
      <c r="A15" s="185" t="s">
        <v>837</v>
      </c>
      <c r="F15" s="180" t="str">
        <f>K14</f>
        <v>（令和5年4月1日現在）</v>
      </c>
      <c r="H15" s="1705"/>
      <c r="I15" s="1340"/>
      <c r="J15" s="1337" t="s">
        <v>6119</v>
      </c>
      <c r="K15" s="1789" t="s">
        <v>7320</v>
      </c>
      <c r="L15" s="2160" t="str">
        <f>HYPERLINK("#'["&amp;設定!$A$22&amp;"]"&amp;K15&amp;"'!A1","統計表リンク")</f>
        <v>統計表リンク</v>
      </c>
    </row>
    <row r="16" spans="1:26" ht="24.95" customHeight="1">
      <c r="A16" s="213"/>
      <c r="B16" s="213" t="s">
        <v>746</v>
      </c>
      <c r="C16" s="213" t="s">
        <v>808</v>
      </c>
      <c r="D16" s="369" t="s">
        <v>807</v>
      </c>
      <c r="E16" s="327" t="s">
        <v>737</v>
      </c>
      <c r="F16" s="213" t="s">
        <v>806</v>
      </c>
    </row>
    <row r="17" spans="1:6" ht="15" customHeight="1">
      <c r="A17" s="347">
        <v>1</v>
      </c>
      <c r="B17" s="394" t="s">
        <v>5321</v>
      </c>
      <c r="C17" s="393" t="s">
        <v>795</v>
      </c>
      <c r="D17" s="381" t="s">
        <v>732</v>
      </c>
      <c r="E17" s="324">
        <v>4280.82</v>
      </c>
      <c r="F17" s="391"/>
    </row>
    <row r="18" spans="1:6" ht="15" customHeight="1">
      <c r="A18" s="184"/>
      <c r="B18" s="373"/>
      <c r="C18" s="366"/>
      <c r="D18" s="320"/>
      <c r="E18" s="364"/>
      <c r="F18" s="371" t="s">
        <v>725</v>
      </c>
    </row>
    <row r="19" spans="1:6" ht="15" customHeight="1">
      <c r="A19" s="184"/>
      <c r="B19" s="373"/>
      <c r="C19" s="183"/>
      <c r="D19" s="184"/>
      <c r="E19" s="390"/>
      <c r="F19" s="183"/>
    </row>
    <row r="20" spans="1:6" ht="15.95" customHeight="1">
      <c r="A20" s="185" t="s">
        <v>835</v>
      </c>
      <c r="F20" s="180" t="str">
        <f>K14</f>
        <v>（令和5年4月1日現在）</v>
      </c>
    </row>
    <row r="21" spans="1:6" ht="30" customHeight="1">
      <c r="A21" s="389"/>
      <c r="B21" s="388" t="s">
        <v>494</v>
      </c>
      <c r="C21" s="387" t="s">
        <v>493</v>
      </c>
      <c r="D21" s="386" t="s">
        <v>834</v>
      </c>
      <c r="E21" s="327" t="s">
        <v>737</v>
      </c>
      <c r="F21" s="385" t="s">
        <v>806</v>
      </c>
    </row>
    <row r="22" spans="1:6" ht="15" customHeight="1">
      <c r="A22" s="384">
        <v>1</v>
      </c>
      <c r="B22" s="374" t="s">
        <v>5323</v>
      </c>
      <c r="C22" s="375" t="s">
        <v>795</v>
      </c>
      <c r="D22" s="325" t="s">
        <v>832</v>
      </c>
      <c r="E22" s="324">
        <v>3743.66</v>
      </c>
      <c r="F22" s="323" t="s">
        <v>5324</v>
      </c>
    </row>
    <row r="23" spans="1:6" ht="15" customHeight="1">
      <c r="A23" s="384">
        <v>2</v>
      </c>
      <c r="B23" s="374" t="s">
        <v>5325</v>
      </c>
      <c r="C23" s="375" t="s">
        <v>793</v>
      </c>
      <c r="D23" s="325" t="s">
        <v>831</v>
      </c>
      <c r="E23" s="324">
        <v>2970</v>
      </c>
      <c r="F23" s="323"/>
    </row>
    <row r="24" spans="1:6" ht="15" customHeight="1">
      <c r="A24" s="384">
        <v>3</v>
      </c>
      <c r="B24" s="374" t="s">
        <v>5236</v>
      </c>
      <c r="C24" s="375" t="s">
        <v>5326</v>
      </c>
      <c r="D24" s="325" t="s">
        <v>803</v>
      </c>
      <c r="E24" s="324">
        <v>3995.45</v>
      </c>
      <c r="F24" s="323" t="s">
        <v>5324</v>
      </c>
    </row>
    <row r="25" spans="1:6" ht="15" customHeight="1">
      <c r="A25" s="384">
        <v>4</v>
      </c>
      <c r="B25" s="374" t="s">
        <v>5327</v>
      </c>
      <c r="C25" s="375" t="s">
        <v>5328</v>
      </c>
      <c r="D25" s="325" t="s">
        <v>827</v>
      </c>
      <c r="E25" s="324">
        <v>2225.89</v>
      </c>
      <c r="F25" s="323" t="s">
        <v>5329</v>
      </c>
    </row>
    <row r="26" spans="1:6" ht="15" customHeight="1">
      <c r="A26" s="384">
        <v>5</v>
      </c>
      <c r="B26" s="374" t="s">
        <v>5330</v>
      </c>
      <c r="C26" s="375" t="s">
        <v>5331</v>
      </c>
      <c r="D26" s="325" t="s">
        <v>825</v>
      </c>
      <c r="E26" s="324">
        <v>3627.36</v>
      </c>
      <c r="F26" s="323" t="s">
        <v>5324</v>
      </c>
    </row>
    <row r="27" spans="1:6" ht="15" customHeight="1">
      <c r="A27" s="383">
        <v>6</v>
      </c>
      <c r="B27" s="374" t="s">
        <v>5244</v>
      </c>
      <c r="C27" s="375" t="s">
        <v>5245</v>
      </c>
      <c r="D27" s="325" t="s">
        <v>824</v>
      </c>
      <c r="E27" s="324">
        <v>2811.39</v>
      </c>
      <c r="F27" s="323" t="s">
        <v>5324</v>
      </c>
    </row>
    <row r="28" spans="1:6" ht="15" customHeight="1">
      <c r="A28" s="325">
        <v>7</v>
      </c>
      <c r="B28" s="374" t="s">
        <v>5247</v>
      </c>
      <c r="C28" s="382" t="s">
        <v>5248</v>
      </c>
      <c r="D28" s="325" t="s">
        <v>823</v>
      </c>
      <c r="E28" s="324">
        <v>3712.12</v>
      </c>
      <c r="F28" s="323" t="s">
        <v>5332</v>
      </c>
    </row>
    <row r="29" spans="1:6" ht="15" customHeight="1">
      <c r="A29" s="325">
        <v>8</v>
      </c>
      <c r="B29" s="374" t="s">
        <v>5250</v>
      </c>
      <c r="C29" s="382" t="s">
        <v>5251</v>
      </c>
      <c r="D29" s="325" t="s">
        <v>822</v>
      </c>
      <c r="E29" s="324">
        <v>3986.77</v>
      </c>
      <c r="F29" s="323" t="s">
        <v>5329</v>
      </c>
    </row>
    <row r="30" spans="1:6" ht="21.95" customHeight="1">
      <c r="A30" s="381">
        <v>9</v>
      </c>
      <c r="B30" s="374" t="s">
        <v>5292</v>
      </c>
      <c r="C30" s="375" t="s">
        <v>5253</v>
      </c>
      <c r="D30" s="325" t="s">
        <v>821</v>
      </c>
      <c r="E30" s="324">
        <v>8021.78</v>
      </c>
      <c r="F30" s="326" t="s">
        <v>5333</v>
      </c>
    </row>
    <row r="31" spans="1:6" ht="15" customHeight="1">
      <c r="A31" s="325">
        <v>10</v>
      </c>
      <c r="B31" s="374" t="s">
        <v>5255</v>
      </c>
      <c r="C31" s="375" t="s">
        <v>5334</v>
      </c>
      <c r="D31" s="325" t="s">
        <v>819</v>
      </c>
      <c r="E31" s="324">
        <v>8730.06</v>
      </c>
      <c r="F31" s="323" t="s">
        <v>5307</v>
      </c>
    </row>
    <row r="32" spans="1:6" ht="15" customHeight="1">
      <c r="A32" s="325">
        <v>11</v>
      </c>
      <c r="B32" s="374" t="s">
        <v>5258</v>
      </c>
      <c r="C32" s="375" t="s">
        <v>5259</v>
      </c>
      <c r="D32" s="325" t="s">
        <v>818</v>
      </c>
      <c r="E32" s="324">
        <v>7694.71</v>
      </c>
      <c r="F32" s="323" t="s">
        <v>5335</v>
      </c>
    </row>
    <row r="33" spans="1:7" ht="15" customHeight="1">
      <c r="A33" s="325">
        <v>12</v>
      </c>
      <c r="B33" s="374" t="s">
        <v>5261</v>
      </c>
      <c r="C33" s="375" t="s">
        <v>5262</v>
      </c>
      <c r="D33" s="325" t="s">
        <v>818</v>
      </c>
      <c r="E33" s="324">
        <v>3761.27</v>
      </c>
      <c r="F33" s="323" t="s">
        <v>5329</v>
      </c>
    </row>
    <row r="34" spans="1:7" ht="15" customHeight="1">
      <c r="A34" s="325">
        <v>13</v>
      </c>
      <c r="B34" s="374" t="s">
        <v>5264</v>
      </c>
      <c r="C34" s="375" t="s">
        <v>5336</v>
      </c>
      <c r="D34" s="325" t="s">
        <v>817</v>
      </c>
      <c r="E34" s="324">
        <v>3860.24</v>
      </c>
      <c r="F34" s="323" t="s">
        <v>5329</v>
      </c>
    </row>
    <row r="35" spans="1:7" ht="15" customHeight="1">
      <c r="A35" s="325">
        <v>14</v>
      </c>
      <c r="B35" s="374" t="s">
        <v>5267</v>
      </c>
      <c r="C35" s="375" t="s">
        <v>5268</v>
      </c>
      <c r="D35" s="325" t="s">
        <v>816</v>
      </c>
      <c r="E35" s="324">
        <v>5470.39</v>
      </c>
      <c r="F35" s="323" t="s">
        <v>5324</v>
      </c>
    </row>
    <row r="36" spans="1:7" ht="15" customHeight="1">
      <c r="A36" s="325">
        <v>15</v>
      </c>
      <c r="B36" s="374" t="s">
        <v>5270</v>
      </c>
      <c r="C36" s="375" t="s">
        <v>5337</v>
      </c>
      <c r="D36" s="325" t="s">
        <v>815</v>
      </c>
      <c r="E36" s="324">
        <v>781.54</v>
      </c>
      <c r="F36" s="323"/>
    </row>
    <row r="37" spans="1:7" ht="15" customHeight="1">
      <c r="A37" s="380">
        <v>16</v>
      </c>
      <c r="B37" s="378" t="s">
        <v>5338</v>
      </c>
      <c r="C37" s="379" t="s">
        <v>5339</v>
      </c>
      <c r="D37" s="1694" t="s">
        <v>812</v>
      </c>
      <c r="E37" s="324">
        <v>6908.68</v>
      </c>
      <c r="F37" s="377" t="s">
        <v>5329</v>
      </c>
    </row>
    <row r="38" spans="1:7" ht="15" customHeight="1">
      <c r="A38" s="325">
        <v>17</v>
      </c>
      <c r="B38" s="374" t="s">
        <v>5274</v>
      </c>
      <c r="C38" s="375" t="s">
        <v>5275</v>
      </c>
      <c r="D38" s="325" t="s">
        <v>5958</v>
      </c>
      <c r="E38" s="324">
        <v>6440.26</v>
      </c>
      <c r="F38" s="323" t="s">
        <v>5329</v>
      </c>
      <c r="G38" s="130"/>
    </row>
    <row r="39" spans="1:7" ht="15" customHeight="1">
      <c r="A39" s="376">
        <v>18</v>
      </c>
      <c r="B39" s="374" t="s">
        <v>5277</v>
      </c>
      <c r="C39" s="375" t="s">
        <v>5278</v>
      </c>
      <c r="D39" s="325" t="s">
        <v>810</v>
      </c>
      <c r="E39" s="324">
        <v>6012.72</v>
      </c>
      <c r="F39" s="323" t="s">
        <v>5340</v>
      </c>
    </row>
    <row r="40" spans="1:7" ht="15" customHeight="1">
      <c r="A40" s="184"/>
      <c r="B40" s="373"/>
      <c r="C40" s="183"/>
      <c r="D40" s="184"/>
      <c r="E40" s="372"/>
      <c r="F40" s="371" t="s">
        <v>725</v>
      </c>
    </row>
    <row r="41" spans="1:7" ht="15" customHeight="1"/>
    <row r="42" spans="1:7" ht="15" customHeight="1">
      <c r="A42" s="370" t="s">
        <v>809</v>
      </c>
      <c r="F42" s="180" t="str">
        <f>K14</f>
        <v>（令和5年4月1日現在）</v>
      </c>
    </row>
    <row r="43" spans="1:7" ht="24.95" customHeight="1">
      <c r="A43" s="213"/>
      <c r="B43" s="213" t="s">
        <v>746</v>
      </c>
      <c r="C43" s="213" t="s">
        <v>808</v>
      </c>
      <c r="D43" s="369" t="s">
        <v>807</v>
      </c>
      <c r="E43" s="327" t="s">
        <v>737</v>
      </c>
      <c r="F43" s="213" t="s">
        <v>806</v>
      </c>
    </row>
    <row r="44" spans="1:7" ht="15" customHeight="1">
      <c r="A44" s="125">
        <v>1</v>
      </c>
      <c r="B44" s="367" t="s">
        <v>5285</v>
      </c>
      <c r="C44" s="323" t="s">
        <v>763</v>
      </c>
      <c r="D44" s="325" t="s">
        <v>805</v>
      </c>
      <c r="E44" s="324">
        <v>3129.59</v>
      </c>
      <c r="F44" s="323" t="s">
        <v>5341</v>
      </c>
    </row>
    <row r="45" spans="1:7" ht="15" customHeight="1">
      <c r="A45" s="125">
        <v>2</v>
      </c>
      <c r="B45" s="367" t="s">
        <v>5286</v>
      </c>
      <c r="C45" s="323" t="s">
        <v>761</v>
      </c>
      <c r="D45" s="325" t="s">
        <v>804</v>
      </c>
      <c r="E45" s="324">
        <v>3014.55</v>
      </c>
      <c r="F45" s="323" t="s">
        <v>5342</v>
      </c>
    </row>
    <row r="46" spans="1:7" ht="15" customHeight="1">
      <c r="A46" s="125">
        <v>3</v>
      </c>
      <c r="B46" s="367" t="s">
        <v>5287</v>
      </c>
      <c r="C46" s="323" t="s">
        <v>759</v>
      </c>
      <c r="D46" s="325" t="s">
        <v>803</v>
      </c>
      <c r="E46" s="324">
        <v>2120.2399999999998</v>
      </c>
      <c r="F46" s="323" t="s">
        <v>5341</v>
      </c>
    </row>
    <row r="47" spans="1:7" ht="15" customHeight="1">
      <c r="A47" s="125">
        <v>4</v>
      </c>
      <c r="B47" s="367" t="s">
        <v>5343</v>
      </c>
      <c r="C47" s="323" t="s">
        <v>757</v>
      </c>
      <c r="D47" s="325" t="s">
        <v>802</v>
      </c>
      <c r="E47" s="324">
        <v>5616.64</v>
      </c>
      <c r="F47" s="323" t="s">
        <v>5342</v>
      </c>
    </row>
    <row r="48" spans="1:7" ht="15" customHeight="1">
      <c r="A48" s="125">
        <v>5</v>
      </c>
      <c r="B48" s="367" t="s">
        <v>5288</v>
      </c>
      <c r="C48" s="323" t="s">
        <v>755</v>
      </c>
      <c r="D48" s="325" t="s">
        <v>801</v>
      </c>
      <c r="E48" s="324">
        <v>6901.38</v>
      </c>
      <c r="F48" s="323" t="s">
        <v>5341</v>
      </c>
    </row>
    <row r="49" spans="1:6" ht="15" customHeight="1">
      <c r="A49" s="125">
        <v>6</v>
      </c>
      <c r="B49" s="368" t="s">
        <v>5280</v>
      </c>
      <c r="C49" s="323" t="s">
        <v>5281</v>
      </c>
      <c r="D49" s="325" t="s">
        <v>800</v>
      </c>
      <c r="E49" s="324">
        <v>5683.39</v>
      </c>
      <c r="F49" s="323" t="s">
        <v>5341</v>
      </c>
    </row>
    <row r="50" spans="1:6" ht="15" customHeight="1">
      <c r="A50" s="125">
        <v>7</v>
      </c>
      <c r="B50" s="367" t="s">
        <v>5282</v>
      </c>
      <c r="C50" s="323" t="s">
        <v>5283</v>
      </c>
      <c r="D50" s="325" t="s">
        <v>799</v>
      </c>
      <c r="E50" s="324">
        <v>8161.41</v>
      </c>
      <c r="F50" s="323" t="s">
        <v>5344</v>
      </c>
    </row>
    <row r="51" spans="1:6" ht="15" customHeight="1">
      <c r="A51" s="125">
        <v>8</v>
      </c>
      <c r="B51" s="367" t="s">
        <v>5284</v>
      </c>
      <c r="C51" s="323" t="s">
        <v>5345</v>
      </c>
      <c r="D51" s="325" t="s">
        <v>798</v>
      </c>
      <c r="E51" s="324">
        <v>5812.43</v>
      </c>
      <c r="F51" s="323" t="s">
        <v>5346</v>
      </c>
    </row>
    <row r="52" spans="1:6" ht="15" customHeight="1">
      <c r="A52" s="184"/>
      <c r="B52" s="320"/>
      <c r="C52" s="366"/>
      <c r="D52" s="365"/>
      <c r="E52" s="364"/>
      <c r="F52" s="182" t="s">
        <v>725</v>
      </c>
    </row>
    <row r="53" spans="1:6" ht="15" customHeight="1"/>
    <row r="54" spans="1:6" ht="15" customHeight="1"/>
    <row r="55" spans="1:6" ht="15" customHeight="1"/>
    <row r="56" spans="1:6" ht="15" customHeight="1"/>
  </sheetData>
  <mergeCells count="2">
    <mergeCell ref="A1:D1"/>
    <mergeCell ref="A2:D2"/>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415"/>
  <sheetViews>
    <sheetView view="pageBreakPreview" zoomScaleNormal="100" zoomScaleSheetLayoutView="100" workbookViewId="0">
      <pane ySplit="1" topLeftCell="A2" activePane="bottomLeft" state="frozen"/>
      <selection activeCell="A2" sqref="A2:D2"/>
      <selection pane="bottomLeft" activeCell="B2" sqref="B2"/>
    </sheetView>
  </sheetViews>
  <sheetFormatPr defaultRowHeight="14.25"/>
  <cols>
    <col min="1" max="1" width="4.625" style="1326" customWidth="1"/>
    <col min="2" max="2" width="70.625" style="1299" customWidth="1"/>
    <col min="3" max="4" width="9.25" style="1297" customWidth="1"/>
    <col min="5" max="16384" width="9" style="1300"/>
  </cols>
  <sheetData>
    <row r="1" spans="1:4" s="1298" customFormat="1" ht="24.95" customHeight="1">
      <c r="A1" s="1533" t="str">
        <f>HYPERLINK("#A2","上へ戻る")</f>
        <v>上へ戻る</v>
      </c>
      <c r="B1" s="1312" t="s">
        <v>4142</v>
      </c>
      <c r="C1" s="1313" t="s">
        <v>3997</v>
      </c>
      <c r="D1" s="1314" t="s">
        <v>4065</v>
      </c>
    </row>
    <row r="2" spans="1:4" s="1298" customFormat="1" ht="20.100000000000001" customHeight="1">
      <c r="A2" s="1323" t="s">
        <v>4140</v>
      </c>
      <c r="B2" s="1319"/>
      <c r="C2" s="1320"/>
      <c r="D2" s="1316"/>
    </row>
    <row r="3" spans="1:4" s="1298" customFormat="1" ht="20.100000000000001" customHeight="1">
      <c r="A3" s="1324"/>
      <c r="B3" s="1530" t="s">
        <v>3972</v>
      </c>
      <c r="C3" s="421" t="s">
        <v>4139</v>
      </c>
      <c r="D3" s="1532" t="str">
        <f t="shared" ref="D3:D14" si="0">HYPERLINK("#A"&amp;MATCH(B3,$A:$A,0)+2,"リンク")</f>
        <v>リンク</v>
      </c>
    </row>
    <row r="4" spans="1:4" s="1298" customFormat="1" ht="20.100000000000001" customHeight="1">
      <c r="A4" s="1324"/>
      <c r="B4" s="1531" t="s">
        <v>3962</v>
      </c>
      <c r="C4" s="421" t="s">
        <v>4139</v>
      </c>
      <c r="D4" s="1532" t="str">
        <f t="shared" si="0"/>
        <v>リンク</v>
      </c>
    </row>
    <row r="5" spans="1:4" s="1298" customFormat="1" ht="20.100000000000001" customHeight="1">
      <c r="A5" s="1324"/>
      <c r="B5" s="1531" t="s">
        <v>5936</v>
      </c>
      <c r="C5" s="421" t="s">
        <v>4139</v>
      </c>
      <c r="D5" s="1532" t="str">
        <f t="shared" si="0"/>
        <v>リンク</v>
      </c>
    </row>
    <row r="6" spans="1:4" s="1298" customFormat="1" ht="20.100000000000001" customHeight="1">
      <c r="A6" s="1324"/>
      <c r="B6" s="1531" t="s">
        <v>3922</v>
      </c>
      <c r="C6" s="421" t="s">
        <v>4139</v>
      </c>
      <c r="D6" s="1532" t="str">
        <f t="shared" si="0"/>
        <v>リンク</v>
      </c>
    </row>
    <row r="7" spans="1:4" s="1298" customFormat="1" ht="20.100000000000001" customHeight="1">
      <c r="A7" s="1324"/>
      <c r="B7" s="1531" t="s">
        <v>5937</v>
      </c>
      <c r="C7" s="421" t="s">
        <v>4139</v>
      </c>
      <c r="D7" s="1532" t="str">
        <f t="shared" si="0"/>
        <v>リンク</v>
      </c>
    </row>
    <row r="8" spans="1:4" s="1298" customFormat="1" ht="20.100000000000001" customHeight="1">
      <c r="A8" s="1324"/>
      <c r="B8" s="1531" t="s">
        <v>3896</v>
      </c>
      <c r="C8" s="421" t="s">
        <v>4139</v>
      </c>
      <c r="D8" s="1532" t="str">
        <f t="shared" si="0"/>
        <v>リンク</v>
      </c>
    </row>
    <row r="9" spans="1:4" s="1298" customFormat="1" ht="20.100000000000001" customHeight="1">
      <c r="A9" s="1324"/>
      <c r="B9" s="1531" t="s">
        <v>4174</v>
      </c>
      <c r="C9" s="421" t="s">
        <v>4139</v>
      </c>
      <c r="D9" s="1532" t="str">
        <f t="shared" si="0"/>
        <v>リンク</v>
      </c>
    </row>
    <row r="10" spans="1:4" s="1298" customFormat="1" ht="20.100000000000001" customHeight="1">
      <c r="A10" s="1324"/>
      <c r="B10" s="1531" t="s">
        <v>5938</v>
      </c>
      <c r="C10" s="421" t="s">
        <v>4139</v>
      </c>
      <c r="D10" s="1532" t="str">
        <f t="shared" si="0"/>
        <v>リンク</v>
      </c>
    </row>
    <row r="11" spans="1:4" s="1298" customFormat="1" ht="20.100000000000001" customHeight="1">
      <c r="A11" s="1324"/>
      <c r="B11" s="1531" t="s">
        <v>5939</v>
      </c>
      <c r="C11" s="421" t="s">
        <v>4139</v>
      </c>
      <c r="D11" s="1532" t="str">
        <f t="shared" si="0"/>
        <v>リンク</v>
      </c>
    </row>
    <row r="12" spans="1:4" s="1298" customFormat="1" ht="20.100000000000001" customHeight="1">
      <c r="A12" s="1324"/>
      <c r="B12" s="1531" t="s">
        <v>5940</v>
      </c>
      <c r="C12" s="421" t="s">
        <v>4139</v>
      </c>
      <c r="D12" s="1532" t="str">
        <f t="shared" si="0"/>
        <v>リンク</v>
      </c>
    </row>
    <row r="13" spans="1:4" s="1298" customFormat="1" ht="20.100000000000001" customHeight="1">
      <c r="A13" s="1324"/>
      <c r="B13" s="1531" t="s">
        <v>5941</v>
      </c>
      <c r="C13" s="421" t="s">
        <v>4139</v>
      </c>
      <c r="D13" s="1532" t="str">
        <f t="shared" si="0"/>
        <v>リンク</v>
      </c>
    </row>
    <row r="14" spans="1:4" s="1298" customFormat="1" ht="20.100000000000001" customHeight="1">
      <c r="A14" s="1324"/>
      <c r="B14" s="1531" t="s">
        <v>5942</v>
      </c>
      <c r="C14" s="421" t="s">
        <v>4139</v>
      </c>
      <c r="D14" s="1532" t="str">
        <f t="shared" si="0"/>
        <v>リンク</v>
      </c>
    </row>
    <row r="15" spans="1:4" s="1298" customFormat="1" ht="20.100000000000001" customHeight="1">
      <c r="A15" s="1324"/>
      <c r="B15" s="1531" t="s">
        <v>3731</v>
      </c>
      <c r="C15" s="421" t="s">
        <v>4139</v>
      </c>
      <c r="D15" s="1532" t="str">
        <f>HYPERLINK("#A"&amp;MATCH(B15,$A:$A,0)+1,"リンク")</f>
        <v>リンク</v>
      </c>
    </row>
    <row r="16" spans="1:4" s="1298" customFormat="1" ht="20.100000000000001" customHeight="1">
      <c r="A16" s="1324"/>
      <c r="B16" s="1531" t="s">
        <v>3730</v>
      </c>
      <c r="C16" s="421" t="s">
        <v>4139</v>
      </c>
      <c r="D16" s="1532" t="str">
        <f>HYPERLINK("#A"&amp;MATCH(B16,$A:$A,0)+1,"リンク")</f>
        <v>リンク</v>
      </c>
    </row>
    <row r="17" spans="1:5" s="1298" customFormat="1" ht="20.100000000000001" customHeight="1">
      <c r="A17" s="1324"/>
      <c r="B17" s="1531" t="s">
        <v>3728</v>
      </c>
      <c r="C17" s="421" t="s">
        <v>4139</v>
      </c>
      <c r="D17" s="1532" t="str">
        <f>HYPERLINK("#A"&amp;MATCH(B17,$A:$A,0)+1,"リンク")</f>
        <v>リンク</v>
      </c>
    </row>
    <row r="18" spans="1:5" s="1298" customFormat="1" ht="20.100000000000001" customHeight="1">
      <c r="A18" s="1323" t="s">
        <v>5915</v>
      </c>
      <c r="B18" s="1319"/>
      <c r="C18" s="1320"/>
      <c r="D18" s="1316"/>
    </row>
    <row r="19" spans="1:5" s="1298" customFormat="1" ht="20.100000000000001" customHeight="1">
      <c r="A19" s="1323" t="s">
        <v>4078</v>
      </c>
      <c r="B19" s="1319"/>
      <c r="C19" s="1320"/>
      <c r="D19" s="1316"/>
    </row>
    <row r="20" spans="1:5" ht="20.100000000000001" customHeight="1">
      <c r="A20" s="1325"/>
      <c r="B20" s="1227" t="s">
        <v>4929</v>
      </c>
      <c r="C20" s="1315" t="s">
        <v>8185</v>
      </c>
      <c r="D20" s="1309" t="str">
        <f t="shared" ref="D20:D87" si="1">IF(C20="","",HYPERLINK("#'"&amp;C20&amp;"'!A1","リンク"))</f>
        <v>リンク</v>
      </c>
    </row>
    <row r="21" spans="1:5" ht="20.100000000000001" customHeight="1">
      <c r="A21" s="1325"/>
      <c r="B21" s="1227" t="s">
        <v>8255</v>
      </c>
      <c r="C21" s="1534" t="s">
        <v>8186</v>
      </c>
      <c r="D21" s="1309" t="str">
        <f>IF(C21="","",HYPERLINK("#'"&amp;C21&amp;"'!A1","リンク"))</f>
        <v>リンク</v>
      </c>
    </row>
    <row r="22" spans="1:5" ht="20.100000000000001" customHeight="1">
      <c r="A22" s="1325"/>
      <c r="B22" s="1227" t="s">
        <v>5105</v>
      </c>
      <c r="C22" s="1315">
        <v>55</v>
      </c>
      <c r="D22" s="1309" t="str">
        <f t="shared" si="1"/>
        <v>リンク</v>
      </c>
    </row>
    <row r="23" spans="1:5" ht="20.100000000000001" customHeight="1">
      <c r="A23" s="1325"/>
      <c r="B23" s="1227" t="s">
        <v>8264</v>
      </c>
      <c r="C23" s="1315">
        <v>66</v>
      </c>
      <c r="D23" s="1309" t="str">
        <f>IF(C23="","",HYPERLINK("#'"&amp;C23&amp;"'!A1","リンク"))</f>
        <v>リンク</v>
      </c>
    </row>
    <row r="24" spans="1:5" ht="20.100000000000001" customHeight="1">
      <c r="A24" s="1325"/>
      <c r="B24" s="1227" t="s">
        <v>4930</v>
      </c>
      <c r="C24" s="1315">
        <v>76</v>
      </c>
      <c r="D24" s="1309" t="str">
        <f t="shared" si="1"/>
        <v>リンク</v>
      </c>
    </row>
    <row r="25" spans="1:5" ht="20.100000000000001" customHeight="1">
      <c r="A25" s="1325"/>
      <c r="B25" s="1227" t="s">
        <v>8981</v>
      </c>
      <c r="C25" s="1315">
        <v>76</v>
      </c>
      <c r="D25" s="1309" t="str">
        <f t="shared" si="1"/>
        <v>リンク</v>
      </c>
    </row>
    <row r="26" spans="1:5" ht="20.100000000000001" customHeight="1">
      <c r="A26" s="1325"/>
      <c r="B26" s="1227" t="s">
        <v>8980</v>
      </c>
      <c r="C26" s="1315">
        <v>76</v>
      </c>
      <c r="D26" s="1309" t="str">
        <f t="shared" si="1"/>
        <v>リンク</v>
      </c>
    </row>
    <row r="27" spans="1:5" ht="20.100000000000001" customHeight="1">
      <c r="A27" s="1325"/>
      <c r="B27" s="1227" t="s">
        <v>8983</v>
      </c>
      <c r="C27" s="1315">
        <v>76</v>
      </c>
      <c r="D27" s="1309" t="str">
        <f t="shared" si="1"/>
        <v>リンク</v>
      </c>
    </row>
    <row r="28" spans="1:5" ht="20.100000000000001" customHeight="1">
      <c r="A28" s="1323"/>
      <c r="B28" s="1227" t="s">
        <v>4959</v>
      </c>
      <c r="C28" s="1315">
        <v>82</v>
      </c>
      <c r="D28" s="1309" t="str">
        <f t="shared" si="1"/>
        <v>リンク</v>
      </c>
    </row>
    <row r="29" spans="1:5" s="1298" customFormat="1" ht="20.100000000000001" customHeight="1">
      <c r="A29" s="1323" t="s">
        <v>4079</v>
      </c>
      <c r="B29" s="1319"/>
      <c r="C29" s="1320"/>
      <c r="D29" s="1554" t="str">
        <f t="shared" si="1"/>
        <v/>
      </c>
      <c r="E29" s="1300"/>
    </row>
    <row r="30" spans="1:5" ht="20.100000000000001" customHeight="1">
      <c r="A30" s="1325"/>
      <c r="B30" s="1227" t="s">
        <v>8257</v>
      </c>
      <c r="C30" s="1315">
        <v>17</v>
      </c>
      <c r="D30" s="1309" t="str">
        <f t="shared" si="1"/>
        <v>リンク</v>
      </c>
    </row>
    <row r="31" spans="1:5" ht="20.100000000000001" customHeight="1">
      <c r="A31" s="1325"/>
      <c r="B31" s="1227" t="s">
        <v>4931</v>
      </c>
      <c r="C31" s="1315">
        <v>17</v>
      </c>
      <c r="D31" s="1309" t="str">
        <f t="shared" si="1"/>
        <v>リンク</v>
      </c>
    </row>
    <row r="32" spans="1:5" ht="20.100000000000001" customHeight="1">
      <c r="A32" s="1325"/>
      <c r="B32" s="1227" t="s">
        <v>4932</v>
      </c>
      <c r="C32" s="1315">
        <v>17</v>
      </c>
      <c r="D32" s="1309" t="str">
        <f t="shared" si="1"/>
        <v>リンク</v>
      </c>
    </row>
    <row r="33" spans="1:5" ht="20.100000000000001" customHeight="1">
      <c r="A33" s="1325"/>
      <c r="B33" s="1227" t="s">
        <v>4933</v>
      </c>
      <c r="C33" s="1315">
        <v>18</v>
      </c>
      <c r="D33" s="1309" t="str">
        <f t="shared" si="1"/>
        <v>リンク</v>
      </c>
    </row>
    <row r="34" spans="1:5" ht="20.100000000000001" customHeight="1">
      <c r="A34" s="1325"/>
      <c r="B34" s="1227" t="s">
        <v>4934</v>
      </c>
      <c r="C34" s="1315">
        <v>18</v>
      </c>
      <c r="D34" s="1309" t="str">
        <f t="shared" si="1"/>
        <v>リンク</v>
      </c>
    </row>
    <row r="35" spans="1:5" ht="20.100000000000001" customHeight="1">
      <c r="A35" s="1325"/>
      <c r="B35" s="1227" t="s">
        <v>4935</v>
      </c>
      <c r="C35" s="1315">
        <v>19</v>
      </c>
      <c r="D35" s="1309" t="str">
        <f t="shared" si="1"/>
        <v>リンク</v>
      </c>
    </row>
    <row r="36" spans="1:5" ht="20.100000000000001" customHeight="1">
      <c r="A36" s="1325"/>
      <c r="B36" s="1227" t="s">
        <v>4936</v>
      </c>
      <c r="C36" s="1315">
        <v>19</v>
      </c>
      <c r="D36" s="1309" t="str">
        <f t="shared" si="1"/>
        <v>リンク</v>
      </c>
    </row>
    <row r="37" spans="1:5" ht="20.100000000000001" customHeight="1">
      <c r="A37" s="1325"/>
      <c r="B37" s="1227" t="s">
        <v>4937</v>
      </c>
      <c r="C37" s="1315">
        <v>20</v>
      </c>
      <c r="D37" s="1309" t="str">
        <f t="shared" si="1"/>
        <v>リンク</v>
      </c>
    </row>
    <row r="38" spans="1:5" s="1298" customFormat="1" ht="20.100000000000001" customHeight="1">
      <c r="A38" s="1323" t="s">
        <v>4080</v>
      </c>
      <c r="B38" s="1319"/>
      <c r="C38" s="1320"/>
      <c r="D38" s="1554" t="str">
        <f t="shared" si="1"/>
        <v/>
      </c>
      <c r="E38" s="1300"/>
    </row>
    <row r="39" spans="1:5" ht="20.100000000000001" customHeight="1">
      <c r="A39" s="1325"/>
      <c r="B39" s="1317" t="s">
        <v>4073</v>
      </c>
      <c r="C39" s="1315"/>
      <c r="D39" s="1309" t="str">
        <f t="shared" si="1"/>
        <v/>
      </c>
    </row>
    <row r="40" spans="1:5" s="1298" customFormat="1" ht="20.100000000000001" customHeight="1">
      <c r="A40" s="1323" t="s">
        <v>5916</v>
      </c>
      <c r="B40" s="1319"/>
      <c r="C40" s="1320"/>
      <c r="D40" s="1554" t="str">
        <f t="shared" ref="D40" si="2">IF(C40="","",HYPERLINK("#'"&amp;C40&amp;"'!A1","リンク"))</f>
        <v/>
      </c>
      <c r="E40" s="1300"/>
    </row>
    <row r="41" spans="1:5" s="1298" customFormat="1" ht="20.100000000000001" customHeight="1">
      <c r="A41" s="1323" t="s">
        <v>4081</v>
      </c>
      <c r="B41" s="1319"/>
      <c r="C41" s="1320"/>
      <c r="D41" s="1554" t="str">
        <f t="shared" si="1"/>
        <v/>
      </c>
      <c r="E41" s="1300"/>
    </row>
    <row r="42" spans="1:5" ht="20.100000000000001" customHeight="1">
      <c r="A42" s="1325"/>
      <c r="B42" s="1227" t="s">
        <v>4939</v>
      </c>
      <c r="C42" s="1315">
        <v>6</v>
      </c>
      <c r="D42" s="1309" t="str">
        <f t="shared" si="1"/>
        <v>リンク</v>
      </c>
    </row>
    <row r="43" spans="1:5" ht="20.100000000000001" customHeight="1">
      <c r="A43" s="1325"/>
      <c r="B43" s="1227" t="s">
        <v>4941</v>
      </c>
      <c r="C43" s="1315">
        <v>84</v>
      </c>
      <c r="D43" s="1309" t="str">
        <f t="shared" si="1"/>
        <v>リンク</v>
      </c>
    </row>
    <row r="44" spans="1:5" s="1298" customFormat="1" ht="20.100000000000001" customHeight="1">
      <c r="A44" s="1323" t="s">
        <v>4082</v>
      </c>
      <c r="B44" s="1319"/>
      <c r="C44" s="1320"/>
      <c r="D44" s="1554" t="str">
        <f t="shared" si="1"/>
        <v/>
      </c>
      <c r="E44" s="1300"/>
    </row>
    <row r="45" spans="1:5" ht="20.100000000000001" customHeight="1">
      <c r="A45" s="1325"/>
      <c r="B45" s="1317" t="s">
        <v>4073</v>
      </c>
      <c r="C45" s="1315"/>
      <c r="D45" s="1309" t="str">
        <f t="shared" si="1"/>
        <v/>
      </c>
    </row>
    <row r="46" spans="1:5" s="1298" customFormat="1" ht="20.100000000000001" customHeight="1">
      <c r="A46" s="1323" t="s">
        <v>4083</v>
      </c>
      <c r="B46" s="1319"/>
      <c r="C46" s="1320"/>
      <c r="D46" s="1554" t="str">
        <f t="shared" si="1"/>
        <v/>
      </c>
      <c r="E46" s="1300"/>
    </row>
    <row r="47" spans="1:5" ht="20.100000000000001" customHeight="1">
      <c r="A47" s="1325"/>
      <c r="B47" s="1317" t="s">
        <v>4073</v>
      </c>
      <c r="C47" s="1315"/>
      <c r="D47" s="1309" t="str">
        <f t="shared" si="1"/>
        <v/>
      </c>
    </row>
    <row r="48" spans="1:5" s="1298" customFormat="1" ht="20.100000000000001" customHeight="1">
      <c r="A48" s="1323" t="s">
        <v>4084</v>
      </c>
      <c r="B48" s="1319"/>
      <c r="C48" s="1320"/>
      <c r="D48" s="1554" t="str">
        <f t="shared" si="1"/>
        <v/>
      </c>
      <c r="E48" s="1300"/>
    </row>
    <row r="49" spans="1:5" ht="20.100000000000001" customHeight="1">
      <c r="A49" s="1323"/>
      <c r="B49" s="1227" t="s">
        <v>4944</v>
      </c>
      <c r="C49" s="1315">
        <v>82</v>
      </c>
      <c r="D49" s="1309" t="str">
        <f t="shared" si="1"/>
        <v>リンク</v>
      </c>
    </row>
    <row r="50" spans="1:5" ht="20.100000000000001" customHeight="1">
      <c r="A50" s="1325"/>
      <c r="B50" s="1227" t="s">
        <v>5073</v>
      </c>
      <c r="C50" s="1315">
        <v>83</v>
      </c>
      <c r="D50" s="1309" t="str">
        <f t="shared" si="1"/>
        <v>リンク</v>
      </c>
    </row>
    <row r="51" spans="1:5" ht="20.100000000000001" customHeight="1">
      <c r="A51" s="1325"/>
      <c r="B51" s="1227" t="s">
        <v>4940</v>
      </c>
      <c r="C51" s="1315">
        <v>84</v>
      </c>
      <c r="D51" s="1309" t="str">
        <f t="shared" si="1"/>
        <v>リンク</v>
      </c>
    </row>
    <row r="52" spans="1:5" s="1298" customFormat="1" ht="20.100000000000001" customHeight="1">
      <c r="A52" s="1323" t="s">
        <v>4085</v>
      </c>
      <c r="B52" s="1319"/>
      <c r="C52" s="1320"/>
      <c r="D52" s="1554" t="str">
        <f t="shared" si="1"/>
        <v/>
      </c>
      <c r="E52" s="1300"/>
    </row>
    <row r="53" spans="1:5" ht="20.100000000000001" customHeight="1">
      <c r="A53" s="1325"/>
      <c r="B53" s="1227" t="s">
        <v>4938</v>
      </c>
      <c r="C53" s="1315">
        <v>6</v>
      </c>
      <c r="D53" s="1309" t="str">
        <f t="shared" si="1"/>
        <v>リンク</v>
      </c>
    </row>
    <row r="54" spans="1:5" ht="20.100000000000001" customHeight="1">
      <c r="A54" s="1325"/>
      <c r="B54" s="1227" t="s">
        <v>4945</v>
      </c>
      <c r="C54" s="1315">
        <v>22</v>
      </c>
      <c r="D54" s="1309" t="str">
        <f t="shared" si="1"/>
        <v>リンク</v>
      </c>
    </row>
    <row r="55" spans="1:5" ht="20.100000000000001" customHeight="1">
      <c r="A55" s="1325"/>
      <c r="B55" s="1227" t="s">
        <v>4946</v>
      </c>
      <c r="C55" s="1315">
        <v>22</v>
      </c>
      <c r="D55" s="1309" t="str">
        <f t="shared" si="1"/>
        <v>リンク</v>
      </c>
    </row>
    <row r="56" spans="1:5" ht="20.100000000000001" customHeight="1">
      <c r="A56" s="1323"/>
      <c r="B56" s="1227" t="s">
        <v>4944</v>
      </c>
      <c r="C56" s="1315">
        <v>82</v>
      </c>
      <c r="D56" s="1309" t="str">
        <f>IF(C56="","",HYPERLINK("#'"&amp;C56&amp;"'!A1","リンク"))</f>
        <v>リンク</v>
      </c>
    </row>
    <row r="57" spans="1:5" ht="20.100000000000001" customHeight="1">
      <c r="A57" s="1325"/>
      <c r="B57" s="1227" t="s">
        <v>5073</v>
      </c>
      <c r="C57" s="1315">
        <v>83</v>
      </c>
      <c r="D57" s="1309" t="str">
        <f t="shared" si="1"/>
        <v>リンク</v>
      </c>
    </row>
    <row r="58" spans="1:5" s="1298" customFormat="1" ht="20.100000000000001" customHeight="1">
      <c r="A58" s="1323" t="s">
        <v>4086</v>
      </c>
      <c r="B58" s="1319"/>
      <c r="C58" s="1320"/>
      <c r="D58" s="1554" t="str">
        <f t="shared" si="1"/>
        <v/>
      </c>
      <c r="E58" s="1300"/>
    </row>
    <row r="59" spans="1:5" ht="20.100000000000001" customHeight="1">
      <c r="A59" s="1325"/>
      <c r="B59" s="1227" t="s">
        <v>8246</v>
      </c>
      <c r="C59" s="1315">
        <v>7</v>
      </c>
      <c r="D59" s="1309" t="str">
        <f t="shared" si="1"/>
        <v>リンク</v>
      </c>
    </row>
    <row r="60" spans="1:5" ht="20.100000000000001" customHeight="1">
      <c r="A60" s="1325"/>
      <c r="B60" s="1227" t="s">
        <v>4947</v>
      </c>
      <c r="C60" s="1315">
        <v>7</v>
      </c>
      <c r="D60" s="1309" t="str">
        <f t="shared" si="1"/>
        <v>リンク</v>
      </c>
    </row>
    <row r="61" spans="1:5" ht="20.100000000000001" customHeight="1">
      <c r="A61" s="1325"/>
      <c r="B61" s="1227" t="s">
        <v>8251</v>
      </c>
      <c r="C61" s="1315">
        <v>7</v>
      </c>
      <c r="D61" s="1309" t="str">
        <f t="shared" si="1"/>
        <v>リンク</v>
      </c>
    </row>
    <row r="62" spans="1:5" ht="20.100000000000001" customHeight="1">
      <c r="A62" s="1325"/>
      <c r="B62" s="1227" t="s">
        <v>8252</v>
      </c>
      <c r="C62" s="1315">
        <v>8</v>
      </c>
      <c r="D62" s="1309" t="str">
        <f t="shared" si="1"/>
        <v>リンク</v>
      </c>
    </row>
    <row r="63" spans="1:5" s="1298" customFormat="1" ht="20.100000000000001" customHeight="1">
      <c r="A63" s="1323" t="s">
        <v>4087</v>
      </c>
      <c r="B63" s="1319"/>
      <c r="C63" s="1320"/>
      <c r="D63" s="1554" t="str">
        <f t="shared" si="1"/>
        <v/>
      </c>
      <c r="E63" s="1300"/>
    </row>
    <row r="64" spans="1:5" ht="20.100000000000001" customHeight="1">
      <c r="A64" s="1325"/>
      <c r="B64" s="1227" t="s">
        <v>4940</v>
      </c>
      <c r="C64" s="1315">
        <v>84</v>
      </c>
      <c r="D64" s="1309" t="str">
        <f t="shared" si="1"/>
        <v>リンク</v>
      </c>
    </row>
    <row r="65" spans="1:5" s="1298" customFormat="1" ht="20.100000000000001" customHeight="1">
      <c r="A65" s="1323" t="s">
        <v>4088</v>
      </c>
      <c r="B65" s="1319"/>
      <c r="C65" s="1320"/>
      <c r="D65" s="1554" t="str">
        <f t="shared" si="1"/>
        <v/>
      </c>
      <c r="E65" s="1300"/>
    </row>
    <row r="66" spans="1:5" ht="20.100000000000001" customHeight="1">
      <c r="A66" s="1325"/>
      <c r="B66" s="1227" t="s">
        <v>5158</v>
      </c>
      <c r="C66" s="1315">
        <v>6</v>
      </c>
      <c r="D66" s="1309" t="str">
        <f t="shared" si="1"/>
        <v>リンク</v>
      </c>
    </row>
    <row r="67" spans="1:5" ht="20.100000000000001" customHeight="1">
      <c r="A67" s="1325"/>
      <c r="B67" s="1227" t="s">
        <v>4937</v>
      </c>
      <c r="C67" s="1315">
        <v>20</v>
      </c>
      <c r="D67" s="1309" t="str">
        <f t="shared" si="1"/>
        <v>リンク</v>
      </c>
    </row>
    <row r="68" spans="1:5" ht="20.100000000000001" customHeight="1">
      <c r="A68" s="1325"/>
      <c r="B68" s="1227" t="s">
        <v>4950</v>
      </c>
      <c r="C68" s="1315">
        <v>84</v>
      </c>
      <c r="D68" s="1309" t="str">
        <f t="shared" si="1"/>
        <v>リンク</v>
      </c>
    </row>
    <row r="69" spans="1:5" s="1298" customFormat="1" ht="20.100000000000001" customHeight="1">
      <c r="A69" s="1323" t="s">
        <v>4089</v>
      </c>
      <c r="B69" s="1319"/>
      <c r="C69" s="1320"/>
      <c r="D69" s="1554" t="str">
        <f t="shared" si="1"/>
        <v/>
      </c>
      <c r="E69" s="1300"/>
    </row>
    <row r="70" spans="1:5" ht="20.100000000000001" customHeight="1">
      <c r="A70" s="1325"/>
      <c r="B70" s="1317" t="s">
        <v>4073</v>
      </c>
      <c r="C70" s="1315"/>
      <c r="D70" s="1309" t="str">
        <f t="shared" si="1"/>
        <v/>
      </c>
    </row>
    <row r="71" spans="1:5" s="1298" customFormat="1" ht="20.100000000000001" customHeight="1">
      <c r="A71" s="1323" t="s">
        <v>4090</v>
      </c>
      <c r="B71" s="1319"/>
      <c r="C71" s="1320"/>
      <c r="D71" s="1554" t="str">
        <f t="shared" si="1"/>
        <v/>
      </c>
      <c r="E71" s="1300"/>
    </row>
    <row r="72" spans="1:5" ht="18.75" customHeight="1">
      <c r="A72" s="1325"/>
      <c r="B72" s="1227" t="s">
        <v>4951</v>
      </c>
      <c r="C72" s="1315">
        <v>20</v>
      </c>
      <c r="D72" s="1309" t="str">
        <f t="shared" si="1"/>
        <v>リンク</v>
      </c>
    </row>
    <row r="73" spans="1:5" s="1298" customFormat="1" ht="20.100000000000001" customHeight="1">
      <c r="A73" s="1323" t="s">
        <v>5917</v>
      </c>
      <c r="B73" s="1319"/>
      <c r="C73" s="1320"/>
      <c r="D73" s="1554" t="str">
        <f t="shared" ref="D73" si="3">IF(C73="","",HYPERLINK("#'"&amp;C73&amp;"'!A1","リンク"))</f>
        <v/>
      </c>
      <c r="E73" s="1300"/>
    </row>
    <row r="74" spans="1:5" s="1298" customFormat="1" ht="20.100000000000001" customHeight="1">
      <c r="A74" s="1323" t="s">
        <v>4091</v>
      </c>
      <c r="B74" s="1319"/>
      <c r="C74" s="1320"/>
      <c r="D74" s="1554" t="str">
        <f t="shared" si="1"/>
        <v/>
      </c>
      <c r="E74" s="1300"/>
    </row>
    <row r="75" spans="1:5" ht="20.100000000000001" customHeight="1">
      <c r="A75" s="1325"/>
      <c r="B75" s="1317" t="s">
        <v>4073</v>
      </c>
      <c r="C75" s="1315"/>
      <c r="D75" s="1309" t="str">
        <f t="shared" si="1"/>
        <v/>
      </c>
    </row>
    <row r="76" spans="1:5" s="1298" customFormat="1" ht="20.100000000000001" customHeight="1">
      <c r="A76" s="1323" t="s">
        <v>4092</v>
      </c>
      <c r="B76" s="1319"/>
      <c r="C76" s="1320"/>
      <c r="D76" s="1554" t="str">
        <f t="shared" si="1"/>
        <v/>
      </c>
      <c r="E76" s="1300"/>
    </row>
    <row r="77" spans="1:5" ht="20.100000000000001" customHeight="1">
      <c r="A77" s="1325"/>
      <c r="B77" s="1317" t="s">
        <v>4073</v>
      </c>
      <c r="C77" s="1315"/>
      <c r="D77" s="1309" t="str">
        <f t="shared" si="1"/>
        <v/>
      </c>
    </row>
    <row r="78" spans="1:5" s="1298" customFormat="1" ht="20.100000000000001" customHeight="1">
      <c r="A78" s="1323" t="s">
        <v>4093</v>
      </c>
      <c r="B78" s="1319"/>
      <c r="C78" s="1320"/>
      <c r="D78" s="1554" t="str">
        <f t="shared" si="1"/>
        <v/>
      </c>
      <c r="E78" s="1300"/>
    </row>
    <row r="79" spans="1:5" ht="20.100000000000001" customHeight="1">
      <c r="A79" s="1325"/>
      <c r="B79" s="1227" t="s">
        <v>4940</v>
      </c>
      <c r="C79" s="1315">
        <v>84</v>
      </c>
      <c r="D79" s="1309" t="str">
        <f t="shared" ref="D79" si="4">IF(C79="","",HYPERLINK("#'"&amp;C79&amp;"'!A1","リンク"))</f>
        <v>リンク</v>
      </c>
    </row>
    <row r="80" spans="1:5" s="1298" customFormat="1" ht="20.100000000000001" customHeight="1">
      <c r="A80" s="1323" t="s">
        <v>5918</v>
      </c>
      <c r="B80" s="1319"/>
      <c r="C80" s="1320"/>
      <c r="D80" s="1554" t="str">
        <f t="shared" ref="D80" si="5">IF(C80="","",HYPERLINK("#'"&amp;C80&amp;"'!A1","リンク"))</f>
        <v/>
      </c>
      <c r="E80" s="1300"/>
    </row>
    <row r="81" spans="1:5" s="1298" customFormat="1" ht="20.100000000000001" customHeight="1">
      <c r="A81" s="1323" t="s">
        <v>8193</v>
      </c>
      <c r="B81" s="1319"/>
      <c r="C81" s="1320"/>
      <c r="D81" s="1554" t="str">
        <f t="shared" si="1"/>
        <v/>
      </c>
      <c r="E81" s="1300"/>
    </row>
    <row r="82" spans="1:5" ht="20.100000000000001" customHeight="1">
      <c r="A82" s="1325"/>
      <c r="B82" s="1227" t="s">
        <v>5182</v>
      </c>
      <c r="C82" s="1315">
        <v>28</v>
      </c>
      <c r="D82" s="1309" t="str">
        <f t="shared" si="1"/>
        <v>リンク</v>
      </c>
    </row>
    <row r="83" spans="1:5" ht="20.100000000000001" customHeight="1">
      <c r="A83" s="1325"/>
      <c r="B83" s="1227" t="s">
        <v>4952</v>
      </c>
      <c r="C83" s="1315">
        <v>35</v>
      </c>
      <c r="D83" s="1309" t="str">
        <f t="shared" si="1"/>
        <v>リンク</v>
      </c>
    </row>
    <row r="84" spans="1:5" ht="20.100000000000001" customHeight="1">
      <c r="A84" s="1325"/>
      <c r="B84" s="1227" t="s">
        <v>4953</v>
      </c>
      <c r="C84" s="1315">
        <v>36</v>
      </c>
      <c r="D84" s="1309" t="str">
        <f t="shared" si="1"/>
        <v>リンク</v>
      </c>
    </row>
    <row r="85" spans="1:5" ht="20.100000000000001" customHeight="1">
      <c r="A85" s="1325"/>
      <c r="B85" s="1227" t="s">
        <v>4954</v>
      </c>
      <c r="C85" s="1315">
        <v>80</v>
      </c>
      <c r="D85" s="1309" t="str">
        <f t="shared" si="1"/>
        <v>リンク</v>
      </c>
    </row>
    <row r="86" spans="1:5" ht="20.100000000000001" customHeight="1">
      <c r="A86" s="1325"/>
      <c r="B86" s="1227" t="s">
        <v>4955</v>
      </c>
      <c r="C86" s="1315">
        <v>80</v>
      </c>
      <c r="D86" s="1309" t="str">
        <f t="shared" si="1"/>
        <v>リンク</v>
      </c>
    </row>
    <row r="87" spans="1:5" ht="20.100000000000001" customHeight="1">
      <c r="A87" s="1325"/>
      <c r="B87" s="1227" t="s">
        <v>4956</v>
      </c>
      <c r="C87" s="1315">
        <v>81</v>
      </c>
      <c r="D87" s="1309" t="str">
        <f t="shared" si="1"/>
        <v>リンク</v>
      </c>
    </row>
    <row r="88" spans="1:5" ht="20.100000000000001" customHeight="1">
      <c r="A88" s="1325"/>
      <c r="B88" s="1227" t="s">
        <v>4957</v>
      </c>
      <c r="C88" s="1315">
        <v>81</v>
      </c>
      <c r="D88" s="1309" t="str">
        <f t="shared" ref="D88:D162" si="6">IF(C88="","",HYPERLINK("#'"&amp;C88&amp;"'!A1","リンク"))</f>
        <v>リンク</v>
      </c>
    </row>
    <row r="89" spans="1:5" ht="20.100000000000001" customHeight="1">
      <c r="A89" s="1325"/>
      <c r="B89" s="1227" t="s">
        <v>4958</v>
      </c>
      <c r="C89" s="1315">
        <v>82</v>
      </c>
      <c r="D89" s="1309" t="str">
        <f t="shared" si="6"/>
        <v>リンク</v>
      </c>
    </row>
    <row r="90" spans="1:5" ht="20.100000000000001" customHeight="1">
      <c r="A90" s="1323"/>
      <c r="B90" s="1227" t="s">
        <v>8269</v>
      </c>
      <c r="C90" s="1315">
        <v>82</v>
      </c>
      <c r="D90" s="1309" t="str">
        <f t="shared" si="6"/>
        <v>リンク</v>
      </c>
    </row>
    <row r="91" spans="1:5" ht="20.100000000000001" customHeight="1">
      <c r="A91" s="1323"/>
      <c r="B91" s="1227" t="s">
        <v>4944</v>
      </c>
      <c r="C91" s="1315">
        <v>82</v>
      </c>
      <c r="D91" s="1309" t="str">
        <f t="shared" si="6"/>
        <v>リンク</v>
      </c>
    </row>
    <row r="92" spans="1:5" s="1298" customFormat="1" ht="20.100000000000001" customHeight="1">
      <c r="A92" s="1323" t="s">
        <v>4094</v>
      </c>
      <c r="B92" s="1319"/>
      <c r="C92" s="1320"/>
      <c r="D92" s="1554" t="str">
        <f t="shared" si="6"/>
        <v/>
      </c>
      <c r="E92" s="1300"/>
    </row>
    <row r="93" spans="1:5" ht="20.100000000000001" customHeight="1">
      <c r="A93" s="1325"/>
      <c r="B93" s="1227" t="s">
        <v>4141</v>
      </c>
      <c r="C93" s="1315">
        <v>1</v>
      </c>
      <c r="D93" s="1309" t="str">
        <f t="shared" ref="D93:D99" si="7">IF(C93="","",HYPERLINK("#'"&amp;C93&amp;"'!A1","リンク"))</f>
        <v>リンク</v>
      </c>
    </row>
    <row r="94" spans="1:5" ht="20.100000000000001" customHeight="1">
      <c r="A94" s="1325"/>
      <c r="B94" s="1227" t="s">
        <v>8187</v>
      </c>
      <c r="C94" s="1315">
        <v>1</v>
      </c>
      <c r="D94" s="1309" t="str">
        <f t="shared" si="7"/>
        <v>リンク</v>
      </c>
    </row>
    <row r="95" spans="1:5" ht="20.100000000000001" customHeight="1">
      <c r="A95" s="1325"/>
      <c r="B95" s="1227" t="s">
        <v>8188</v>
      </c>
      <c r="C95" s="1315">
        <v>1</v>
      </c>
      <c r="D95" s="1309" t="str">
        <f t="shared" si="7"/>
        <v>リンク</v>
      </c>
    </row>
    <row r="96" spans="1:5" ht="20.100000000000001" customHeight="1">
      <c r="A96" s="1325"/>
      <c r="B96" s="1227" t="s">
        <v>8189</v>
      </c>
      <c r="C96" s="1315">
        <v>2</v>
      </c>
      <c r="D96" s="1309" t="str">
        <f t="shared" si="7"/>
        <v>リンク</v>
      </c>
    </row>
    <row r="97" spans="1:5" ht="20.100000000000001" customHeight="1">
      <c r="A97" s="1325"/>
      <c r="B97" s="1227" t="s">
        <v>8233</v>
      </c>
      <c r="C97" s="1315">
        <v>2</v>
      </c>
      <c r="D97" s="1309" t="str">
        <f t="shared" si="7"/>
        <v>リンク</v>
      </c>
    </row>
    <row r="98" spans="1:5" ht="20.100000000000001" customHeight="1">
      <c r="A98" s="1325"/>
      <c r="B98" s="1227" t="s">
        <v>8236</v>
      </c>
      <c r="C98" s="1315">
        <v>3</v>
      </c>
      <c r="D98" s="1309" t="str">
        <f t="shared" si="7"/>
        <v>リンク</v>
      </c>
    </row>
    <row r="99" spans="1:5" ht="20.100000000000001" customHeight="1">
      <c r="A99" s="1325"/>
      <c r="B99" s="1227" t="s">
        <v>8191</v>
      </c>
      <c r="C99" s="1315">
        <v>3</v>
      </c>
      <c r="D99" s="1309" t="str">
        <f t="shared" si="7"/>
        <v>リンク</v>
      </c>
    </row>
    <row r="100" spans="1:5" ht="20.100000000000001" customHeight="1">
      <c r="A100" s="1325"/>
      <c r="B100" s="1227" t="s">
        <v>8239</v>
      </c>
      <c r="C100" s="1315">
        <v>3</v>
      </c>
      <c r="D100" s="1309" t="str">
        <f t="shared" si="6"/>
        <v>リンク</v>
      </c>
    </row>
    <row r="101" spans="1:5" ht="20.100000000000001" customHeight="1">
      <c r="A101" s="1325"/>
      <c r="B101" s="1227" t="s">
        <v>8192</v>
      </c>
      <c r="C101" s="1315">
        <v>3</v>
      </c>
      <c r="D101" s="1309" t="str">
        <f t="shared" si="6"/>
        <v>リンク</v>
      </c>
    </row>
    <row r="102" spans="1:5" ht="20.100000000000001" customHeight="1">
      <c r="A102" s="1325"/>
      <c r="B102" s="1227" t="s">
        <v>8242</v>
      </c>
      <c r="C102" s="1315">
        <v>4</v>
      </c>
      <c r="D102" s="1309" t="str">
        <f t="shared" ref="D102" si="8">IF(C102="","",HYPERLINK("#'"&amp;C102&amp;"'!A1","リンク"))</f>
        <v>リンク</v>
      </c>
    </row>
    <row r="103" spans="1:5" ht="20.100000000000001" customHeight="1">
      <c r="A103" s="1325"/>
      <c r="B103" s="1227" t="s">
        <v>4940</v>
      </c>
      <c r="C103" s="1315">
        <v>84</v>
      </c>
      <c r="D103" s="1309" t="str">
        <f t="shared" si="6"/>
        <v>リンク</v>
      </c>
    </row>
    <row r="104" spans="1:5" s="1298" customFormat="1" ht="20.100000000000001" customHeight="1">
      <c r="A104" s="1323" t="s">
        <v>4095</v>
      </c>
      <c r="B104" s="1319"/>
      <c r="C104" s="1320"/>
      <c r="D104" s="1554" t="str">
        <f t="shared" si="6"/>
        <v/>
      </c>
      <c r="E104" s="1300"/>
    </row>
    <row r="105" spans="1:5" ht="20.100000000000001" customHeight="1">
      <c r="A105" s="1325"/>
      <c r="B105" s="1227" t="s">
        <v>4938</v>
      </c>
      <c r="C105" s="1315">
        <v>6</v>
      </c>
      <c r="D105" s="1309" t="str">
        <f t="shared" si="6"/>
        <v>リンク</v>
      </c>
    </row>
    <row r="106" spans="1:5" ht="20.100000000000001" customHeight="1">
      <c r="A106" s="1325"/>
      <c r="B106" s="1227" t="s">
        <v>4961</v>
      </c>
      <c r="C106" s="1315">
        <v>63</v>
      </c>
      <c r="D106" s="1309" t="str">
        <f t="shared" si="6"/>
        <v>リンク</v>
      </c>
    </row>
    <row r="107" spans="1:5" s="1298" customFormat="1" ht="20.100000000000001" customHeight="1">
      <c r="A107" s="1323" t="s">
        <v>4096</v>
      </c>
      <c r="B107" s="1319"/>
      <c r="C107" s="1320"/>
      <c r="D107" s="1554" t="str">
        <f t="shared" si="6"/>
        <v/>
      </c>
      <c r="E107" s="1300"/>
    </row>
    <row r="108" spans="1:5" ht="20.100000000000001" customHeight="1">
      <c r="A108" s="1325"/>
      <c r="B108" s="1227" t="s">
        <v>4962</v>
      </c>
      <c r="C108" s="1315">
        <v>61</v>
      </c>
      <c r="D108" s="1309" t="str">
        <f t="shared" si="6"/>
        <v>リンク</v>
      </c>
    </row>
    <row r="109" spans="1:5" ht="20.100000000000001" customHeight="1">
      <c r="A109" s="1325"/>
      <c r="B109" s="1227" t="s">
        <v>4963</v>
      </c>
      <c r="C109" s="1315">
        <v>61</v>
      </c>
      <c r="D109" s="1309" t="str">
        <f t="shared" si="6"/>
        <v>リンク</v>
      </c>
    </row>
    <row r="110" spans="1:5" ht="20.100000000000001" customHeight="1">
      <c r="A110" s="1325"/>
      <c r="B110" s="1227" t="s">
        <v>4964</v>
      </c>
      <c r="C110" s="1315">
        <v>61</v>
      </c>
      <c r="D110" s="1309" t="str">
        <f t="shared" si="6"/>
        <v>リンク</v>
      </c>
    </row>
    <row r="111" spans="1:5" ht="20.100000000000001" customHeight="1">
      <c r="A111" s="1325"/>
      <c r="B111" s="1227" t="s">
        <v>4967</v>
      </c>
      <c r="C111" s="1315">
        <v>62</v>
      </c>
      <c r="D111" s="1309" t="str">
        <f t="shared" si="6"/>
        <v>リンク</v>
      </c>
    </row>
    <row r="112" spans="1:5" ht="20.100000000000001" customHeight="1">
      <c r="A112" s="1325"/>
      <c r="B112" s="1227" t="s">
        <v>4965</v>
      </c>
      <c r="C112" s="1315">
        <v>63</v>
      </c>
      <c r="D112" s="1309" t="str">
        <f t="shared" si="6"/>
        <v>リンク</v>
      </c>
    </row>
    <row r="113" spans="1:5" ht="20.100000000000001" customHeight="1">
      <c r="A113" s="1325"/>
      <c r="B113" s="1227" t="s">
        <v>4966</v>
      </c>
      <c r="C113" s="1315">
        <v>63</v>
      </c>
      <c r="D113" s="1309" t="str">
        <f t="shared" si="6"/>
        <v>リンク</v>
      </c>
    </row>
    <row r="114" spans="1:5" ht="20.100000000000001" customHeight="1">
      <c r="A114" s="1325"/>
      <c r="B114" s="1227" t="s">
        <v>4968</v>
      </c>
      <c r="C114" s="1315">
        <v>63</v>
      </c>
      <c r="D114" s="1309" t="str">
        <f t="shared" si="6"/>
        <v>リンク</v>
      </c>
    </row>
    <row r="115" spans="1:5" ht="20.100000000000001" customHeight="1">
      <c r="A115" s="1323"/>
      <c r="B115" s="1227" t="s">
        <v>4944</v>
      </c>
      <c r="C115" s="1315">
        <v>82</v>
      </c>
      <c r="D115" s="1309" t="str">
        <f t="shared" ref="D115" si="9">IF(C115="","",HYPERLINK("#'"&amp;C115&amp;"'!A1","リンク"))</f>
        <v>リンク</v>
      </c>
    </row>
    <row r="116" spans="1:5" s="1298" customFormat="1" ht="20.100000000000001" customHeight="1">
      <c r="A116" s="1323" t="s">
        <v>4097</v>
      </c>
      <c r="B116" s="1319"/>
      <c r="C116" s="1320"/>
      <c r="D116" s="1554" t="str">
        <f t="shared" si="6"/>
        <v/>
      </c>
      <c r="E116" s="1300"/>
    </row>
    <row r="117" spans="1:5" ht="20.100000000000001" customHeight="1">
      <c r="A117" s="1325"/>
      <c r="B117" s="1227" t="s">
        <v>4938</v>
      </c>
      <c r="C117" s="1315">
        <v>6</v>
      </c>
      <c r="D117" s="1309" t="str">
        <f t="shared" si="6"/>
        <v>リンク</v>
      </c>
    </row>
    <row r="118" spans="1:5" s="1298" customFormat="1" ht="20.100000000000001" customHeight="1">
      <c r="A118" s="1323" t="s">
        <v>4098</v>
      </c>
      <c r="B118" s="1319"/>
      <c r="C118" s="1320"/>
      <c r="D118" s="1554" t="str">
        <f t="shared" si="6"/>
        <v/>
      </c>
      <c r="E118" s="1300"/>
    </row>
    <row r="119" spans="1:5" ht="20.100000000000001" customHeight="1">
      <c r="A119" s="1325"/>
      <c r="B119" s="1227" t="s">
        <v>5902</v>
      </c>
      <c r="C119" s="1315">
        <v>79</v>
      </c>
      <c r="D119" s="1309" t="str">
        <f t="shared" si="6"/>
        <v>リンク</v>
      </c>
    </row>
    <row r="120" spans="1:5" ht="20.100000000000001" customHeight="1">
      <c r="A120" s="1325"/>
      <c r="B120" s="1227" t="s">
        <v>5903</v>
      </c>
      <c r="C120" s="1315">
        <v>79</v>
      </c>
      <c r="D120" s="1309" t="str">
        <f t="shared" si="6"/>
        <v>リンク</v>
      </c>
    </row>
    <row r="121" spans="1:5" ht="20.100000000000001" customHeight="1">
      <c r="A121" s="1325"/>
      <c r="B121" s="1227" t="s">
        <v>5073</v>
      </c>
      <c r="C121" s="1315">
        <v>83</v>
      </c>
      <c r="D121" s="1309" t="str">
        <f t="shared" si="6"/>
        <v>リンク</v>
      </c>
    </row>
    <row r="122" spans="1:5" s="1298" customFormat="1" ht="20.100000000000001" customHeight="1">
      <c r="A122" s="1323" t="s">
        <v>5919</v>
      </c>
      <c r="B122" s="1319"/>
      <c r="C122" s="1320"/>
      <c r="D122" s="1554" t="str">
        <f t="shared" ref="D122" si="10">IF(C122="","",HYPERLINK("#'"&amp;C122&amp;"'!A1","リンク"))</f>
        <v/>
      </c>
      <c r="E122" s="1300"/>
    </row>
    <row r="123" spans="1:5" s="1298" customFormat="1" ht="20.100000000000001" customHeight="1">
      <c r="A123" s="1323" t="s">
        <v>4100</v>
      </c>
      <c r="B123" s="1319"/>
      <c r="C123" s="1320"/>
      <c r="D123" s="1554" t="str">
        <f t="shared" si="6"/>
        <v/>
      </c>
      <c r="E123" s="1300"/>
    </row>
    <row r="124" spans="1:5" ht="20.100000000000001" customHeight="1">
      <c r="A124" s="1325"/>
      <c r="B124" s="1227" t="s">
        <v>4969</v>
      </c>
      <c r="C124" s="1315">
        <v>5</v>
      </c>
      <c r="D124" s="1309" t="str">
        <f t="shared" si="6"/>
        <v>リンク</v>
      </c>
    </row>
    <row r="125" spans="1:5" ht="20.100000000000001" customHeight="1">
      <c r="A125" s="1325"/>
      <c r="B125" s="1227" t="s">
        <v>4938</v>
      </c>
      <c r="C125" s="1315">
        <v>6</v>
      </c>
      <c r="D125" s="1309" t="str">
        <f t="shared" si="6"/>
        <v>リンク</v>
      </c>
    </row>
    <row r="126" spans="1:5" ht="20.100000000000001" customHeight="1">
      <c r="A126" s="1325"/>
      <c r="B126" s="1227" t="s">
        <v>4970</v>
      </c>
      <c r="C126" s="1315">
        <v>63</v>
      </c>
      <c r="D126" s="1309" t="str">
        <f t="shared" si="6"/>
        <v>リンク</v>
      </c>
    </row>
    <row r="127" spans="1:5" ht="20.100000000000001" customHeight="1">
      <c r="A127" s="1325"/>
      <c r="B127" s="1227" t="s">
        <v>4971</v>
      </c>
      <c r="C127" s="1315">
        <v>63</v>
      </c>
      <c r="D127" s="1309" t="str">
        <f t="shared" si="6"/>
        <v>リンク</v>
      </c>
    </row>
    <row r="128" spans="1:5" ht="20.100000000000001" customHeight="1">
      <c r="A128" s="1325"/>
      <c r="B128" s="1227" t="s">
        <v>4972</v>
      </c>
      <c r="C128" s="1315">
        <v>77</v>
      </c>
      <c r="D128" s="1309" t="str">
        <f t="shared" si="6"/>
        <v>リンク</v>
      </c>
    </row>
    <row r="129" spans="1:5" ht="20.100000000000001" customHeight="1">
      <c r="A129" s="1325"/>
      <c r="B129" s="1227" t="s">
        <v>4973</v>
      </c>
      <c r="C129" s="1315">
        <v>77</v>
      </c>
      <c r="D129" s="1309" t="str">
        <f t="shared" si="6"/>
        <v>リンク</v>
      </c>
    </row>
    <row r="130" spans="1:5" ht="20.100000000000001" customHeight="1">
      <c r="A130" s="1325"/>
      <c r="B130" s="1227" t="s">
        <v>4992</v>
      </c>
      <c r="C130" s="1315">
        <v>78</v>
      </c>
      <c r="D130" s="1309" t="str">
        <f t="shared" si="6"/>
        <v>リンク</v>
      </c>
    </row>
    <row r="131" spans="1:5" ht="20.100000000000001" customHeight="1">
      <c r="A131" s="1325"/>
      <c r="B131" s="1227" t="s">
        <v>4991</v>
      </c>
      <c r="C131" s="1315">
        <v>78</v>
      </c>
      <c r="D131" s="1309" t="str">
        <f t="shared" si="6"/>
        <v>リンク</v>
      </c>
    </row>
    <row r="132" spans="1:5" ht="20.100000000000001" customHeight="1">
      <c r="A132" s="1325"/>
      <c r="B132" s="609" t="s">
        <v>4990</v>
      </c>
      <c r="C132" s="1315">
        <v>78</v>
      </c>
      <c r="D132" s="1309" t="str">
        <f t="shared" si="6"/>
        <v>リンク</v>
      </c>
    </row>
    <row r="133" spans="1:5" ht="20.100000000000001" customHeight="1">
      <c r="A133" s="1325"/>
      <c r="B133" s="1227" t="s">
        <v>4989</v>
      </c>
      <c r="C133" s="1315">
        <v>78</v>
      </c>
      <c r="D133" s="1309" t="str">
        <f t="shared" si="6"/>
        <v>リンク</v>
      </c>
    </row>
    <row r="134" spans="1:5" ht="20.100000000000001" customHeight="1">
      <c r="A134" s="1325"/>
      <c r="B134" s="1227" t="s">
        <v>5073</v>
      </c>
      <c r="C134" s="1315">
        <v>83</v>
      </c>
      <c r="D134" s="1309" t="str">
        <f t="shared" si="6"/>
        <v>リンク</v>
      </c>
    </row>
    <row r="135" spans="1:5" s="1298" customFormat="1" ht="20.100000000000001" customHeight="1">
      <c r="A135" s="1323" t="s">
        <v>4101</v>
      </c>
      <c r="B135" s="1319"/>
      <c r="C135" s="1320"/>
      <c r="D135" s="1554" t="str">
        <f t="shared" si="6"/>
        <v/>
      </c>
      <c r="E135" s="1300"/>
    </row>
    <row r="136" spans="1:5" ht="20.100000000000001" customHeight="1">
      <c r="A136" s="1325"/>
      <c r="B136" s="1227" t="s">
        <v>4988</v>
      </c>
      <c r="C136" s="1298">
        <v>78</v>
      </c>
      <c r="D136" s="1309" t="str">
        <f t="shared" si="6"/>
        <v>リンク</v>
      </c>
    </row>
    <row r="137" spans="1:5" s="1298" customFormat="1" ht="20.100000000000001" customHeight="1">
      <c r="A137" s="1323" t="s">
        <v>4102</v>
      </c>
      <c r="B137" s="1319"/>
      <c r="C137" s="1320"/>
      <c r="D137" s="1554" t="str">
        <f t="shared" si="6"/>
        <v/>
      </c>
      <c r="E137" s="1300"/>
    </row>
    <row r="138" spans="1:5" ht="20.100000000000001" customHeight="1">
      <c r="A138" s="1325"/>
      <c r="B138" s="1227" t="s">
        <v>4974</v>
      </c>
      <c r="C138" s="1315">
        <v>79</v>
      </c>
      <c r="D138" s="1309" t="str">
        <f t="shared" si="6"/>
        <v>リンク</v>
      </c>
    </row>
    <row r="139" spans="1:5" s="1298" customFormat="1" ht="20.100000000000001" customHeight="1">
      <c r="A139" s="1323" t="s">
        <v>5920</v>
      </c>
      <c r="B139" s="1319"/>
      <c r="C139" s="1320"/>
      <c r="D139" s="1554" t="str">
        <f t="shared" ref="D139" si="11">IF(C139="","",HYPERLINK("#'"&amp;C139&amp;"'!A1","リンク"))</f>
        <v/>
      </c>
      <c r="E139" s="1300"/>
    </row>
    <row r="140" spans="1:5" s="1298" customFormat="1" ht="20.100000000000001" customHeight="1">
      <c r="A140" s="1323" t="s">
        <v>4099</v>
      </c>
      <c r="B140" s="1319"/>
      <c r="C140" s="1320"/>
      <c r="D140" s="1554" t="str">
        <f t="shared" si="6"/>
        <v/>
      </c>
      <c r="E140" s="1300"/>
    </row>
    <row r="141" spans="1:5" ht="20.100000000000001" customHeight="1">
      <c r="A141" s="1325"/>
      <c r="B141" s="1227" t="s">
        <v>4975</v>
      </c>
      <c r="C141" s="1315">
        <v>72</v>
      </c>
      <c r="D141" s="1309" t="str">
        <f t="shared" si="6"/>
        <v>リンク</v>
      </c>
    </row>
    <row r="142" spans="1:5" ht="20.100000000000001" customHeight="1">
      <c r="A142" s="1325"/>
      <c r="B142" s="1227" t="s">
        <v>5173</v>
      </c>
      <c r="C142" s="1315">
        <v>72</v>
      </c>
      <c r="D142" s="1309" t="str">
        <f t="shared" si="6"/>
        <v>リンク</v>
      </c>
    </row>
    <row r="143" spans="1:5" ht="20.100000000000001" customHeight="1">
      <c r="A143" s="1325"/>
      <c r="B143" s="1227" t="s">
        <v>5174</v>
      </c>
      <c r="C143" s="1315">
        <v>72</v>
      </c>
      <c r="D143" s="1309" t="str">
        <f t="shared" si="6"/>
        <v>リンク</v>
      </c>
    </row>
    <row r="144" spans="1:5" ht="20.100000000000001" customHeight="1">
      <c r="A144" s="1325"/>
      <c r="B144" s="1227" t="s">
        <v>5175</v>
      </c>
      <c r="C144" s="1315">
        <v>72</v>
      </c>
      <c r="D144" s="1309" t="str">
        <f t="shared" si="6"/>
        <v>リンク</v>
      </c>
    </row>
    <row r="145" spans="1:5" ht="20.100000000000001" customHeight="1">
      <c r="A145" s="1325"/>
      <c r="B145" s="1227" t="s">
        <v>8266</v>
      </c>
      <c r="C145" s="1315">
        <v>73</v>
      </c>
      <c r="D145" s="1309" t="str">
        <f t="shared" si="6"/>
        <v>リンク</v>
      </c>
    </row>
    <row r="146" spans="1:5" ht="20.100000000000001" customHeight="1">
      <c r="A146" s="1325"/>
      <c r="B146" s="1227" t="s">
        <v>4976</v>
      </c>
      <c r="C146" s="1315">
        <v>73</v>
      </c>
      <c r="D146" s="1309" t="str">
        <f t="shared" si="6"/>
        <v>リンク</v>
      </c>
    </row>
    <row r="147" spans="1:5" ht="20.100000000000001" customHeight="1">
      <c r="A147" s="1325"/>
      <c r="B147" s="1227" t="s">
        <v>4977</v>
      </c>
      <c r="C147" s="1315">
        <v>73</v>
      </c>
      <c r="D147" s="1309" t="str">
        <f t="shared" si="6"/>
        <v>リンク</v>
      </c>
    </row>
    <row r="148" spans="1:5" ht="20.100000000000001" customHeight="1">
      <c r="A148" s="1325"/>
      <c r="B148" s="1227" t="s">
        <v>8977</v>
      </c>
      <c r="C148" s="1315">
        <v>74</v>
      </c>
      <c r="D148" s="1309" t="str">
        <f t="shared" si="6"/>
        <v>リンク</v>
      </c>
    </row>
    <row r="149" spans="1:5" ht="20.100000000000001" customHeight="1">
      <c r="A149" s="1325"/>
      <c r="B149" s="1227" t="s">
        <v>4978</v>
      </c>
      <c r="C149" s="1315">
        <v>74</v>
      </c>
      <c r="D149" s="1309" t="str">
        <f t="shared" si="6"/>
        <v>リンク</v>
      </c>
    </row>
    <row r="150" spans="1:5" ht="20.100000000000001" customHeight="1">
      <c r="A150" s="1325"/>
      <c r="B150" s="1227" t="s">
        <v>4979</v>
      </c>
      <c r="C150" s="1315">
        <v>74</v>
      </c>
      <c r="D150" s="1309" t="str">
        <f t="shared" si="6"/>
        <v>リンク</v>
      </c>
    </row>
    <row r="151" spans="1:5" ht="20.100000000000001" customHeight="1">
      <c r="A151" s="1325"/>
      <c r="B151" s="1227" t="s">
        <v>4987</v>
      </c>
      <c r="C151" s="1315">
        <v>77</v>
      </c>
      <c r="D151" s="1309" t="str">
        <f>IF(C151="","",HYPERLINK("#'"&amp;C151&amp;"'!A1","リンク"))</f>
        <v>リンク</v>
      </c>
    </row>
    <row r="152" spans="1:5" s="1298" customFormat="1" ht="20.100000000000001" customHeight="1">
      <c r="A152" s="1323" t="s">
        <v>4103</v>
      </c>
      <c r="B152" s="1319"/>
      <c r="C152" s="1320"/>
      <c r="D152" s="1554" t="str">
        <f t="shared" si="6"/>
        <v/>
      </c>
      <c r="E152" s="1300"/>
    </row>
    <row r="153" spans="1:5" ht="20.100000000000001" customHeight="1">
      <c r="A153" s="1325"/>
      <c r="B153" s="1227" t="s">
        <v>6114</v>
      </c>
      <c r="C153" s="1315">
        <v>75</v>
      </c>
      <c r="D153" s="1309" t="str">
        <f t="shared" ref="D153" si="12">IF(C153="","",HYPERLINK("#'"&amp;C153&amp;"'!A1","リンク"))</f>
        <v>リンク</v>
      </c>
    </row>
    <row r="154" spans="1:5" ht="20.100000000000001" customHeight="1">
      <c r="A154" s="1325"/>
      <c r="B154" s="1227" t="s">
        <v>4994</v>
      </c>
      <c r="C154" s="1315">
        <v>75</v>
      </c>
      <c r="D154" s="1309" t="str">
        <f>IF(C154="","",HYPERLINK("#'"&amp;C154&amp;"'!A1","リンク"))</f>
        <v>リンク</v>
      </c>
    </row>
    <row r="155" spans="1:5" ht="20.100000000000001" customHeight="1">
      <c r="A155" s="1325"/>
      <c r="B155" s="1227" t="s">
        <v>4940</v>
      </c>
      <c r="C155" s="1315">
        <v>84</v>
      </c>
      <c r="D155" s="1309" t="str">
        <f t="shared" si="6"/>
        <v>リンク</v>
      </c>
    </row>
    <row r="156" spans="1:5" s="1298" customFormat="1" ht="20.100000000000001" customHeight="1">
      <c r="A156" s="1323" t="s">
        <v>4104</v>
      </c>
      <c r="B156" s="1319"/>
      <c r="C156" s="1320"/>
      <c r="D156" s="1554" t="str">
        <f t="shared" si="6"/>
        <v/>
      </c>
      <c r="E156" s="1300"/>
    </row>
    <row r="157" spans="1:5" ht="20.100000000000001" customHeight="1">
      <c r="A157" s="1325"/>
      <c r="B157" s="1227" t="s">
        <v>4993</v>
      </c>
      <c r="C157" s="1315">
        <v>75</v>
      </c>
      <c r="D157" s="1309" t="str">
        <f t="shared" si="6"/>
        <v>リンク</v>
      </c>
    </row>
    <row r="158" spans="1:5" ht="20.100000000000001" customHeight="1">
      <c r="A158" s="1325"/>
      <c r="B158" s="1227" t="s">
        <v>4995</v>
      </c>
      <c r="C158" s="1315">
        <v>75</v>
      </c>
      <c r="D158" s="1309" t="str">
        <f t="shared" si="6"/>
        <v>リンク</v>
      </c>
    </row>
    <row r="159" spans="1:5" ht="20.100000000000001" customHeight="1">
      <c r="A159" s="1325"/>
      <c r="B159" s="1227" t="s">
        <v>4940</v>
      </c>
      <c r="C159" s="1315">
        <v>84</v>
      </c>
      <c r="D159" s="1309" t="str">
        <f t="shared" si="6"/>
        <v>リンク</v>
      </c>
    </row>
    <row r="160" spans="1:5" s="1298" customFormat="1" ht="20.100000000000001" customHeight="1">
      <c r="A160" s="1323" t="s">
        <v>5921</v>
      </c>
      <c r="B160" s="1319"/>
      <c r="C160" s="1320"/>
      <c r="D160" s="1554" t="str">
        <f t="shared" ref="D160" si="13">IF(C160="","",HYPERLINK("#'"&amp;C160&amp;"'!A1","リンク"))</f>
        <v/>
      </c>
      <c r="E160" s="1300"/>
    </row>
    <row r="161" spans="1:5" s="1298" customFormat="1" ht="20.100000000000001" customHeight="1">
      <c r="A161" s="1323" t="s">
        <v>4105</v>
      </c>
      <c r="B161" s="1319"/>
      <c r="C161" s="1320"/>
      <c r="D161" s="1554" t="str">
        <f t="shared" si="6"/>
        <v/>
      </c>
      <c r="E161" s="1300"/>
    </row>
    <row r="162" spans="1:5" ht="20.100000000000001" customHeight="1">
      <c r="A162" s="1325"/>
      <c r="B162" s="1227" t="s">
        <v>8230</v>
      </c>
      <c r="C162" s="1315">
        <v>2</v>
      </c>
      <c r="D162" s="1309" t="str">
        <f t="shared" si="6"/>
        <v>リンク</v>
      </c>
    </row>
    <row r="163" spans="1:5" ht="20.100000000000001" customHeight="1">
      <c r="A163" s="1325"/>
      <c r="B163" s="1227" t="s">
        <v>4938</v>
      </c>
      <c r="C163" s="1315">
        <v>6</v>
      </c>
      <c r="D163" s="1309" t="str">
        <f t="shared" ref="D163:D228" si="14">IF(C163="","",HYPERLINK("#'"&amp;C163&amp;"'!A1","リンク"))</f>
        <v>リンク</v>
      </c>
    </row>
    <row r="164" spans="1:5" ht="20.100000000000001" customHeight="1">
      <c r="A164" s="1325"/>
      <c r="B164" s="1227" t="s">
        <v>4996</v>
      </c>
      <c r="C164" s="1315">
        <v>30</v>
      </c>
      <c r="D164" s="1309" t="str">
        <f t="shared" si="14"/>
        <v>リンク</v>
      </c>
    </row>
    <row r="165" spans="1:5" ht="20.100000000000001" customHeight="1">
      <c r="A165" s="1325"/>
      <c r="B165" s="1227" t="s">
        <v>4997</v>
      </c>
      <c r="C165" s="1315">
        <v>30</v>
      </c>
      <c r="D165" s="1309" t="str">
        <f t="shared" si="14"/>
        <v>リンク</v>
      </c>
    </row>
    <row r="166" spans="1:5" ht="20.100000000000001" customHeight="1">
      <c r="A166" s="1325"/>
      <c r="B166" s="1227" t="s">
        <v>4998</v>
      </c>
      <c r="C166" s="1315">
        <v>31</v>
      </c>
      <c r="D166" s="1309" t="str">
        <f t="shared" si="14"/>
        <v>リンク</v>
      </c>
    </row>
    <row r="167" spans="1:5" ht="20.100000000000001" customHeight="1">
      <c r="A167" s="1325"/>
      <c r="B167" s="1227" t="s">
        <v>4999</v>
      </c>
      <c r="C167" s="1315">
        <v>31</v>
      </c>
      <c r="D167" s="1309" t="str">
        <f t="shared" si="14"/>
        <v>リンク</v>
      </c>
    </row>
    <row r="168" spans="1:5" ht="20.100000000000001" customHeight="1">
      <c r="A168" s="1325"/>
      <c r="B168" s="1227" t="s">
        <v>5000</v>
      </c>
      <c r="C168" s="1315">
        <v>31</v>
      </c>
      <c r="D168" s="1309" t="str">
        <f t="shared" si="14"/>
        <v>リンク</v>
      </c>
    </row>
    <row r="169" spans="1:5" ht="20.100000000000001" customHeight="1">
      <c r="A169" s="1325"/>
      <c r="B169" s="1227" t="s">
        <v>5001</v>
      </c>
      <c r="C169" s="1315">
        <v>31</v>
      </c>
      <c r="D169" s="1309" t="str">
        <f t="shared" si="14"/>
        <v>リンク</v>
      </c>
    </row>
    <row r="170" spans="1:5" ht="20.100000000000001" customHeight="1">
      <c r="A170" s="1325"/>
      <c r="B170" s="1227" t="s">
        <v>5002</v>
      </c>
      <c r="C170" s="1315">
        <v>32</v>
      </c>
      <c r="D170" s="1309" t="str">
        <f t="shared" si="14"/>
        <v>リンク</v>
      </c>
    </row>
    <row r="171" spans="1:5" ht="20.100000000000001" customHeight="1">
      <c r="A171" s="1325"/>
      <c r="B171" s="1227" t="s">
        <v>5003</v>
      </c>
      <c r="C171" s="1315">
        <v>32</v>
      </c>
      <c r="D171" s="1309" t="str">
        <f t="shared" si="14"/>
        <v>リンク</v>
      </c>
    </row>
    <row r="172" spans="1:5" ht="20.100000000000001" customHeight="1">
      <c r="A172" s="1325"/>
      <c r="B172" s="1227" t="s">
        <v>5831</v>
      </c>
      <c r="C172" s="1315">
        <v>33</v>
      </c>
      <c r="D172" s="1309" t="str">
        <f t="shared" si="14"/>
        <v>リンク</v>
      </c>
    </row>
    <row r="173" spans="1:5" ht="20.100000000000001" customHeight="1">
      <c r="A173" s="1325"/>
      <c r="B173" s="1227" t="s">
        <v>5832</v>
      </c>
      <c r="C173" s="1315">
        <v>33</v>
      </c>
      <c r="D173" s="1309" t="str">
        <f t="shared" ref="D173" si="15">IF(C173="","",HYPERLINK("#'"&amp;C173&amp;"'!A1","リンク"))</f>
        <v>リンク</v>
      </c>
    </row>
    <row r="174" spans="1:5" ht="20.100000000000001" customHeight="1">
      <c r="A174" s="1325"/>
      <c r="B174" s="1227" t="s">
        <v>5833</v>
      </c>
      <c r="C174" s="1315">
        <v>33</v>
      </c>
      <c r="D174" s="1309" t="str">
        <f t="shared" si="14"/>
        <v>リンク</v>
      </c>
    </row>
    <row r="175" spans="1:5" ht="20.100000000000001" customHeight="1">
      <c r="A175" s="1325"/>
      <c r="B175" s="1227" t="s">
        <v>5834</v>
      </c>
      <c r="C175" s="1315">
        <v>33</v>
      </c>
      <c r="D175" s="1309" t="str">
        <f t="shared" si="14"/>
        <v>リンク</v>
      </c>
    </row>
    <row r="176" spans="1:5" ht="20.100000000000001" customHeight="1">
      <c r="A176" s="1325"/>
      <c r="B176" s="1227" t="s">
        <v>5835</v>
      </c>
      <c r="C176" s="1315">
        <v>34</v>
      </c>
      <c r="D176" s="1309" t="str">
        <f t="shared" si="14"/>
        <v>リンク</v>
      </c>
    </row>
    <row r="177" spans="1:5" ht="20.100000000000001" customHeight="1">
      <c r="A177" s="1325"/>
      <c r="B177" s="1227" t="s">
        <v>5836</v>
      </c>
      <c r="C177" s="1315">
        <v>34</v>
      </c>
      <c r="D177" s="1309" t="str">
        <f t="shared" si="14"/>
        <v>リンク</v>
      </c>
    </row>
    <row r="178" spans="1:5" ht="20.100000000000001" customHeight="1">
      <c r="A178" s="1325"/>
      <c r="B178" s="1227" t="s">
        <v>5033</v>
      </c>
      <c r="C178" s="1315">
        <v>40</v>
      </c>
      <c r="D178" s="1309" t="str">
        <f t="shared" si="14"/>
        <v>リンク</v>
      </c>
    </row>
    <row r="179" spans="1:5" ht="20.100000000000001" customHeight="1">
      <c r="A179" s="1325"/>
      <c r="B179" s="1227" t="s">
        <v>5004</v>
      </c>
      <c r="C179" s="1315">
        <v>40</v>
      </c>
      <c r="D179" s="1309" t="str">
        <f t="shared" si="14"/>
        <v>リンク</v>
      </c>
    </row>
    <row r="180" spans="1:5" ht="20.100000000000001" customHeight="1">
      <c r="A180" s="1325"/>
      <c r="B180" s="1227" t="s">
        <v>5005</v>
      </c>
      <c r="C180" s="1315">
        <v>40</v>
      </c>
      <c r="D180" s="1309" t="str">
        <f t="shared" si="14"/>
        <v>リンク</v>
      </c>
    </row>
    <row r="181" spans="1:5" ht="20.100000000000001" customHeight="1">
      <c r="A181" s="1325"/>
      <c r="B181" s="1227" t="s">
        <v>5159</v>
      </c>
      <c r="C181" s="1315">
        <v>49</v>
      </c>
      <c r="D181" s="1309" t="str">
        <f>IF(C181="","",HYPERLINK("#'"&amp;C181&amp;"'!A1","リンク"))</f>
        <v>リンク</v>
      </c>
    </row>
    <row r="182" spans="1:5" ht="20.100000000000001" customHeight="1">
      <c r="A182" s="1323"/>
      <c r="B182" s="1227" t="s">
        <v>4944</v>
      </c>
      <c r="C182" s="1315">
        <v>82</v>
      </c>
      <c r="D182" s="1309" t="str">
        <f t="shared" si="14"/>
        <v>リンク</v>
      </c>
    </row>
    <row r="183" spans="1:5" ht="20.100000000000001" customHeight="1">
      <c r="A183" s="1325"/>
      <c r="B183" s="1227" t="s">
        <v>5073</v>
      </c>
      <c r="C183" s="1315">
        <v>83</v>
      </c>
      <c r="D183" s="1309" t="str">
        <f t="shared" si="14"/>
        <v>リンク</v>
      </c>
    </row>
    <row r="184" spans="1:5" s="1298" customFormat="1" ht="20.100000000000001" customHeight="1">
      <c r="A184" s="1323" t="s">
        <v>8194</v>
      </c>
      <c r="B184" s="1319"/>
      <c r="C184" s="1320"/>
      <c r="D184" s="1554" t="str">
        <f t="shared" si="14"/>
        <v/>
      </c>
      <c r="E184" s="1300"/>
    </row>
    <row r="185" spans="1:5" ht="20.100000000000001" customHeight="1">
      <c r="A185" s="1325"/>
      <c r="B185" s="1317" t="s">
        <v>4073</v>
      </c>
      <c r="C185" s="1300"/>
      <c r="D185" s="1309" t="str">
        <f t="shared" si="14"/>
        <v/>
      </c>
    </row>
    <row r="186" spans="1:5" s="1298" customFormat="1" ht="20.100000000000001" customHeight="1">
      <c r="A186" s="1323" t="s">
        <v>4106</v>
      </c>
      <c r="B186" s="1319"/>
      <c r="C186" s="1320"/>
      <c r="D186" s="1554" t="str">
        <f t="shared" si="14"/>
        <v/>
      </c>
      <c r="E186" s="1300"/>
    </row>
    <row r="187" spans="1:5" ht="20.100000000000001" customHeight="1">
      <c r="A187" s="1325"/>
      <c r="B187" s="1227" t="s">
        <v>5006</v>
      </c>
      <c r="C187" s="1315">
        <v>34</v>
      </c>
      <c r="D187" s="1309" t="str">
        <f t="shared" si="14"/>
        <v>リンク</v>
      </c>
    </row>
    <row r="188" spans="1:5" ht="20.100000000000001" customHeight="1">
      <c r="A188" s="1325"/>
      <c r="B188" s="1227" t="s">
        <v>5007</v>
      </c>
      <c r="C188" s="1315">
        <v>35</v>
      </c>
      <c r="D188" s="1309" t="str">
        <f t="shared" si="14"/>
        <v>リンク</v>
      </c>
    </row>
    <row r="189" spans="1:5" ht="20.100000000000001" customHeight="1">
      <c r="A189" s="1325"/>
      <c r="B189" s="1227" t="s">
        <v>4952</v>
      </c>
      <c r="C189" s="1315">
        <v>35</v>
      </c>
      <c r="D189" s="1309" t="str">
        <f t="shared" si="14"/>
        <v>リンク</v>
      </c>
    </row>
    <row r="190" spans="1:5" ht="20.100000000000001" customHeight="1">
      <c r="A190" s="1325"/>
      <c r="B190" s="1227" t="s">
        <v>5008</v>
      </c>
      <c r="C190" s="1315">
        <v>35</v>
      </c>
      <c r="D190" s="1309" t="str">
        <f t="shared" si="14"/>
        <v>リンク</v>
      </c>
    </row>
    <row r="191" spans="1:5" ht="20.100000000000001" customHeight="1">
      <c r="A191" s="1325"/>
      <c r="B191" s="1227" t="s">
        <v>6023</v>
      </c>
      <c r="C191" s="1315">
        <v>35</v>
      </c>
      <c r="D191" s="1309" t="str">
        <f t="shared" si="14"/>
        <v>リンク</v>
      </c>
    </row>
    <row r="192" spans="1:5" ht="20.100000000000001" customHeight="1">
      <c r="A192" s="1323"/>
      <c r="B192" s="1227" t="s">
        <v>4944</v>
      </c>
      <c r="C192" s="1315">
        <v>82</v>
      </c>
      <c r="D192" s="1309" t="str">
        <f t="shared" si="14"/>
        <v>リンク</v>
      </c>
    </row>
    <row r="193" spans="1:5" ht="20.100000000000001" customHeight="1">
      <c r="A193" s="1325"/>
      <c r="B193" s="1227" t="s">
        <v>5073</v>
      </c>
      <c r="C193" s="1315">
        <v>83</v>
      </c>
      <c r="D193" s="1309" t="str">
        <f t="shared" si="14"/>
        <v>リンク</v>
      </c>
    </row>
    <row r="194" spans="1:5" s="1298" customFormat="1" ht="20.100000000000001" customHeight="1">
      <c r="A194" s="1323" t="s">
        <v>4107</v>
      </c>
      <c r="B194" s="1319"/>
      <c r="C194" s="1320"/>
      <c r="D194" s="1554" t="str">
        <f t="shared" si="14"/>
        <v/>
      </c>
      <c r="E194" s="1300"/>
    </row>
    <row r="195" spans="1:5" ht="20.100000000000001" customHeight="1">
      <c r="A195" s="1325"/>
      <c r="B195" s="1227" t="s">
        <v>4938</v>
      </c>
      <c r="C195" s="1315">
        <v>6</v>
      </c>
      <c r="D195" s="1309" t="str">
        <f t="shared" si="14"/>
        <v>リンク</v>
      </c>
    </row>
    <row r="196" spans="1:5" ht="20.100000000000001" customHeight="1">
      <c r="A196" s="1325"/>
      <c r="B196" s="1227" t="s">
        <v>5009</v>
      </c>
      <c r="C196" s="1315">
        <v>36</v>
      </c>
      <c r="D196" s="1309" t="str">
        <f t="shared" si="14"/>
        <v>リンク</v>
      </c>
    </row>
    <row r="197" spans="1:5" ht="20.100000000000001" customHeight="1">
      <c r="A197" s="1325"/>
      <c r="B197" s="1227" t="s">
        <v>5021</v>
      </c>
      <c r="C197" s="1315">
        <v>36</v>
      </c>
      <c r="D197" s="1309" t="str">
        <f t="shared" si="14"/>
        <v>リンク</v>
      </c>
    </row>
    <row r="198" spans="1:5" ht="20.100000000000001" customHeight="1">
      <c r="A198" s="1325"/>
      <c r="B198" s="1227" t="s">
        <v>5010</v>
      </c>
      <c r="C198" s="1315">
        <v>37</v>
      </c>
      <c r="D198" s="1309" t="str">
        <f t="shared" si="14"/>
        <v>リンク</v>
      </c>
    </row>
    <row r="199" spans="1:5" ht="20.100000000000001" customHeight="1">
      <c r="A199" s="1325"/>
      <c r="B199" s="1227" t="s">
        <v>5011</v>
      </c>
      <c r="C199" s="1315">
        <v>37</v>
      </c>
      <c r="D199" s="1309" t="str">
        <f t="shared" si="14"/>
        <v>リンク</v>
      </c>
    </row>
    <row r="200" spans="1:5" ht="20.100000000000001" customHeight="1">
      <c r="A200" s="1325"/>
      <c r="B200" s="1227" t="s">
        <v>5012</v>
      </c>
      <c r="C200" s="1315">
        <v>37</v>
      </c>
      <c r="D200" s="1309" t="str">
        <f t="shared" si="14"/>
        <v>リンク</v>
      </c>
    </row>
    <row r="201" spans="1:5" ht="20.100000000000001" customHeight="1">
      <c r="A201" s="1325"/>
      <c r="B201" s="1227" t="s">
        <v>5013</v>
      </c>
      <c r="C201" s="1315">
        <v>38</v>
      </c>
      <c r="D201" s="1309" t="str">
        <f t="shared" si="14"/>
        <v>リンク</v>
      </c>
    </row>
    <row r="202" spans="1:5" ht="20.100000000000001" customHeight="1">
      <c r="A202" s="1325"/>
      <c r="B202" s="1227" t="s">
        <v>5014</v>
      </c>
      <c r="C202" s="1315">
        <v>39</v>
      </c>
      <c r="D202" s="1309" t="str">
        <f t="shared" si="14"/>
        <v>リンク</v>
      </c>
    </row>
    <row r="203" spans="1:5" ht="20.100000000000001" customHeight="1">
      <c r="A203" s="1325"/>
      <c r="B203" s="1227" t="s">
        <v>5015</v>
      </c>
      <c r="C203" s="1315">
        <v>39</v>
      </c>
      <c r="D203" s="1309" t="str">
        <f t="shared" si="14"/>
        <v>リンク</v>
      </c>
    </row>
    <row r="204" spans="1:5" ht="20.100000000000001" customHeight="1">
      <c r="A204" s="1325"/>
      <c r="B204" s="1227" t="s">
        <v>5016</v>
      </c>
      <c r="C204" s="1315">
        <v>39</v>
      </c>
      <c r="D204" s="1309" t="str">
        <f t="shared" si="14"/>
        <v>リンク</v>
      </c>
    </row>
    <row r="205" spans="1:5" ht="20.100000000000001" customHeight="1">
      <c r="A205" s="1325"/>
      <c r="B205" s="1227" t="s">
        <v>5017</v>
      </c>
      <c r="C205" s="1315">
        <v>39</v>
      </c>
      <c r="D205" s="1309" t="str">
        <f t="shared" si="14"/>
        <v>リンク</v>
      </c>
    </row>
    <row r="206" spans="1:5" ht="20.100000000000001" customHeight="1">
      <c r="A206" s="1325"/>
      <c r="B206" s="1227" t="s">
        <v>5018</v>
      </c>
      <c r="C206" s="1315">
        <v>39</v>
      </c>
      <c r="D206" s="1309" t="str">
        <f t="shared" si="14"/>
        <v>リンク</v>
      </c>
    </row>
    <row r="207" spans="1:5" ht="20.100000000000001" customHeight="1">
      <c r="A207" s="1325"/>
      <c r="B207" s="1227" t="s">
        <v>5019</v>
      </c>
      <c r="C207" s="1315">
        <v>39</v>
      </c>
      <c r="D207" s="1309" t="str">
        <f t="shared" si="14"/>
        <v>リンク</v>
      </c>
    </row>
    <row r="208" spans="1:5" ht="20.100000000000001" customHeight="1">
      <c r="A208" s="1325"/>
      <c r="B208" s="1227" t="s">
        <v>5020</v>
      </c>
      <c r="C208" s="1315">
        <v>39</v>
      </c>
      <c r="D208" s="1309" t="str">
        <f t="shared" si="14"/>
        <v>リンク</v>
      </c>
    </row>
    <row r="209" spans="1:5" ht="20.100000000000001" customHeight="1">
      <c r="A209" s="1325"/>
      <c r="B209" s="1227" t="s">
        <v>5073</v>
      </c>
      <c r="C209" s="1315">
        <v>83</v>
      </c>
      <c r="D209" s="1309" t="str">
        <f t="shared" si="14"/>
        <v>リンク</v>
      </c>
    </row>
    <row r="210" spans="1:5" s="1298" customFormat="1" ht="20.100000000000001" customHeight="1">
      <c r="A210" s="1323" t="s">
        <v>4108</v>
      </c>
      <c r="B210" s="1319"/>
      <c r="C210" s="1320"/>
      <c r="D210" s="1554" t="str">
        <f t="shared" si="14"/>
        <v/>
      </c>
      <c r="E210" s="1300"/>
    </row>
    <row r="211" spans="1:5" ht="20.100000000000001" customHeight="1">
      <c r="A211" s="1325"/>
      <c r="B211" s="1227" t="s">
        <v>5022</v>
      </c>
      <c r="C211" s="1315">
        <v>36</v>
      </c>
      <c r="D211" s="1309" t="str">
        <f t="shared" si="14"/>
        <v>リンク</v>
      </c>
    </row>
    <row r="212" spans="1:5" s="1298" customFormat="1" ht="20.100000000000001" customHeight="1">
      <c r="A212" s="1323" t="s">
        <v>4109</v>
      </c>
      <c r="B212" s="1319"/>
      <c r="C212" s="1320"/>
      <c r="D212" s="1554" t="str">
        <f t="shared" si="14"/>
        <v/>
      </c>
      <c r="E212" s="1300"/>
    </row>
    <row r="213" spans="1:5" ht="20.100000000000001" customHeight="1">
      <c r="A213" s="1325"/>
      <c r="B213" s="1227" t="s">
        <v>4938</v>
      </c>
      <c r="C213" s="1315">
        <v>6</v>
      </c>
      <c r="D213" s="1309" t="str">
        <f t="shared" si="14"/>
        <v>リンク</v>
      </c>
    </row>
    <row r="214" spans="1:5" ht="20.100000000000001" customHeight="1">
      <c r="A214" s="1325"/>
      <c r="B214" s="1227" t="s">
        <v>8213</v>
      </c>
      <c r="C214" s="1315">
        <v>25</v>
      </c>
      <c r="D214" s="1309" t="str">
        <f>IF(C214="","",HYPERLINK("#'"&amp;C214&amp;"'!A1","リンク"))</f>
        <v>リンク</v>
      </c>
    </row>
    <row r="215" spans="1:5" ht="20.100000000000001" customHeight="1">
      <c r="A215" s="1325"/>
      <c r="B215" s="1227" t="s">
        <v>5183</v>
      </c>
      <c r="C215" s="1315">
        <v>21</v>
      </c>
      <c r="D215" s="1309" t="str">
        <f>IF(C215="","",HYPERLINK("#'"&amp;C215&amp;"'!A1","リンク"))</f>
        <v>リンク</v>
      </c>
    </row>
    <row r="216" spans="1:5" ht="20.100000000000001" customHeight="1">
      <c r="A216" s="1325"/>
      <c r="B216" s="1227" t="s">
        <v>5844</v>
      </c>
      <c r="C216" s="1315">
        <v>21</v>
      </c>
      <c r="D216" s="1309" t="str">
        <f>IF(C216="","",HYPERLINK("#'"&amp;C216&amp;"'!A1","リンク"))</f>
        <v>リンク</v>
      </c>
    </row>
    <row r="217" spans="1:5" ht="20.100000000000001" customHeight="1">
      <c r="A217" s="1325"/>
      <c r="B217" s="1227" t="s">
        <v>5845</v>
      </c>
      <c r="C217" s="1315">
        <v>21</v>
      </c>
      <c r="D217" s="1309" t="str">
        <f>IF(C217="","",HYPERLINK("#'"&amp;C217&amp;"'!A1","リンク"))</f>
        <v>リンク</v>
      </c>
    </row>
    <row r="218" spans="1:5" s="1298" customFormat="1" ht="20.100000000000001" customHeight="1">
      <c r="A218" s="1323" t="s">
        <v>4110</v>
      </c>
      <c r="B218" s="1319"/>
      <c r="C218" s="1320"/>
      <c r="D218" s="1554" t="str">
        <f t="shared" si="14"/>
        <v/>
      </c>
      <c r="E218" s="1300"/>
    </row>
    <row r="219" spans="1:5" ht="20.100000000000001" customHeight="1">
      <c r="A219" s="1325"/>
      <c r="B219" s="1227" t="s">
        <v>4938</v>
      </c>
      <c r="C219" s="1315">
        <v>6</v>
      </c>
      <c r="D219" s="1309" t="str">
        <f t="shared" si="14"/>
        <v>リンク</v>
      </c>
    </row>
    <row r="220" spans="1:5" ht="20.100000000000001" customHeight="1">
      <c r="A220" s="1325"/>
      <c r="B220" s="1227" t="s">
        <v>5023</v>
      </c>
      <c r="C220" s="1315">
        <v>29</v>
      </c>
      <c r="D220" s="1309" t="str">
        <f t="shared" si="14"/>
        <v>リンク</v>
      </c>
    </row>
    <row r="221" spans="1:5" ht="20.100000000000001" customHeight="1">
      <c r="A221" s="1325"/>
      <c r="B221" s="1227" t="s">
        <v>5024</v>
      </c>
      <c r="C221" s="1315">
        <v>29</v>
      </c>
      <c r="D221" s="1309" t="str">
        <f t="shared" si="14"/>
        <v>リンク</v>
      </c>
    </row>
    <row r="222" spans="1:5" ht="20.100000000000001" customHeight="1">
      <c r="A222" s="1325"/>
      <c r="B222" s="1227" t="s">
        <v>5025</v>
      </c>
      <c r="C222" s="1315">
        <v>29</v>
      </c>
      <c r="D222" s="1309" t="str">
        <f t="shared" si="14"/>
        <v>リンク</v>
      </c>
    </row>
    <row r="223" spans="1:5" ht="20.100000000000001" customHeight="1">
      <c r="A223" s="1325"/>
      <c r="B223" s="1227" t="s">
        <v>5026</v>
      </c>
      <c r="C223" s="1315">
        <v>29</v>
      </c>
      <c r="D223" s="1309" t="str">
        <f t="shared" si="14"/>
        <v>リンク</v>
      </c>
    </row>
    <row r="224" spans="1:5" ht="20.100000000000001" customHeight="1">
      <c r="A224" s="1325"/>
      <c r="B224" s="1227" t="s">
        <v>5027</v>
      </c>
      <c r="C224" s="1315">
        <v>29</v>
      </c>
      <c r="D224" s="1309" t="str">
        <f t="shared" si="14"/>
        <v>リンク</v>
      </c>
    </row>
    <row r="225" spans="1:5" ht="20.100000000000001" customHeight="1">
      <c r="A225" s="1325"/>
      <c r="B225" s="1227" t="s">
        <v>5028</v>
      </c>
      <c r="C225" s="1315">
        <v>29</v>
      </c>
      <c r="D225" s="1309" t="str">
        <f t="shared" si="14"/>
        <v>リンク</v>
      </c>
    </row>
    <row r="226" spans="1:5" ht="20.100000000000001" customHeight="1">
      <c r="A226" s="1325"/>
      <c r="B226" s="1227" t="s">
        <v>5029</v>
      </c>
      <c r="C226" s="1315">
        <v>29</v>
      </c>
      <c r="D226" s="1309" t="str">
        <f t="shared" si="14"/>
        <v>リンク</v>
      </c>
    </row>
    <row r="227" spans="1:5" ht="20.100000000000001" customHeight="1">
      <c r="A227" s="1325"/>
      <c r="B227" s="1227" t="s">
        <v>5030</v>
      </c>
      <c r="C227" s="1315">
        <v>30</v>
      </c>
      <c r="D227" s="1309" t="str">
        <f t="shared" si="14"/>
        <v>リンク</v>
      </c>
    </row>
    <row r="228" spans="1:5" ht="20.100000000000001" customHeight="1">
      <c r="A228" s="1325"/>
      <c r="B228" s="1227" t="s">
        <v>5031</v>
      </c>
      <c r="C228" s="1315">
        <v>30</v>
      </c>
      <c r="D228" s="1309" t="str">
        <f t="shared" si="14"/>
        <v>リンク</v>
      </c>
    </row>
    <row r="229" spans="1:5" s="1298" customFormat="1" ht="20.100000000000001" customHeight="1">
      <c r="A229" s="1323" t="s">
        <v>4111</v>
      </c>
      <c r="B229" s="1319"/>
      <c r="C229" s="1320"/>
      <c r="D229" s="1554" t="str">
        <f t="shared" ref="D229:D287" si="16">IF(C229="","",HYPERLINK("#'"&amp;C229&amp;"'!A1","リンク"))</f>
        <v/>
      </c>
      <c r="E229" s="1300"/>
    </row>
    <row r="230" spans="1:5" ht="20.100000000000001" customHeight="1">
      <c r="A230" s="1325"/>
      <c r="B230" s="1227" t="s">
        <v>5032</v>
      </c>
      <c r="C230" s="1315">
        <v>40</v>
      </c>
      <c r="D230" s="1309" t="str">
        <f t="shared" si="16"/>
        <v>リンク</v>
      </c>
    </row>
    <row r="231" spans="1:5" ht="20.100000000000001" customHeight="1">
      <c r="A231" s="1325"/>
      <c r="B231" s="1227" t="s">
        <v>4940</v>
      </c>
      <c r="C231" s="1315">
        <v>84</v>
      </c>
      <c r="D231" s="1309" t="str">
        <f t="shared" si="16"/>
        <v>リンク</v>
      </c>
    </row>
    <row r="232" spans="1:5" s="1298" customFormat="1" ht="20.100000000000001" customHeight="1">
      <c r="A232" s="1323" t="s">
        <v>5922</v>
      </c>
      <c r="B232" s="1319"/>
      <c r="C232" s="1320"/>
      <c r="D232" s="1554" t="str">
        <f t="shared" ref="D232" si="17">IF(C232="","",HYPERLINK("#'"&amp;C232&amp;"'!A1","リンク"))</f>
        <v/>
      </c>
      <c r="E232" s="1300"/>
    </row>
    <row r="233" spans="1:5" s="1298" customFormat="1" ht="20.100000000000001" customHeight="1">
      <c r="A233" s="1323" t="s">
        <v>4112</v>
      </c>
      <c r="B233" s="1319"/>
      <c r="C233" s="1320"/>
      <c r="D233" s="1554" t="str">
        <f t="shared" si="16"/>
        <v/>
      </c>
      <c r="E233" s="1300"/>
    </row>
    <row r="234" spans="1:5" ht="20.100000000000001" customHeight="1">
      <c r="A234" s="1325"/>
      <c r="B234" s="1227" t="s">
        <v>4938</v>
      </c>
      <c r="C234" s="1315">
        <v>6</v>
      </c>
      <c r="D234" s="1309" t="str">
        <f t="shared" si="16"/>
        <v>リンク</v>
      </c>
    </row>
    <row r="235" spans="1:5" ht="20.100000000000001" customHeight="1">
      <c r="A235" s="1325"/>
      <c r="B235" s="1227" t="s">
        <v>5034</v>
      </c>
      <c r="C235" s="1315">
        <v>23</v>
      </c>
      <c r="D235" s="1309" t="str">
        <f t="shared" si="16"/>
        <v>リンク</v>
      </c>
    </row>
    <row r="236" spans="1:5" ht="20.100000000000001" customHeight="1">
      <c r="A236" s="1325"/>
      <c r="B236" s="1227" t="s">
        <v>5035</v>
      </c>
      <c r="C236" s="1315">
        <v>23</v>
      </c>
      <c r="D236" s="1309" t="str">
        <f t="shared" si="16"/>
        <v>リンク</v>
      </c>
    </row>
    <row r="237" spans="1:5" ht="20.100000000000001" customHeight="1">
      <c r="A237" s="1325"/>
      <c r="B237" s="1227" t="s">
        <v>8215</v>
      </c>
      <c r="C237" s="1315">
        <v>23</v>
      </c>
      <c r="D237" s="1309" t="str">
        <f t="shared" si="16"/>
        <v>リンク</v>
      </c>
    </row>
    <row r="238" spans="1:5" ht="20.100000000000001" customHeight="1">
      <c r="A238" s="1325"/>
      <c r="B238" s="1227" t="s">
        <v>8216</v>
      </c>
      <c r="C238" s="1315">
        <v>23</v>
      </c>
      <c r="D238" s="1309" t="str">
        <f t="shared" si="16"/>
        <v>リンク</v>
      </c>
    </row>
    <row r="239" spans="1:5" ht="20.100000000000001" customHeight="1">
      <c r="A239" s="1325"/>
      <c r="B239" s="1227" t="s">
        <v>5036</v>
      </c>
      <c r="C239" s="1315">
        <v>27</v>
      </c>
      <c r="D239" s="1309" t="str">
        <f t="shared" si="16"/>
        <v>リンク</v>
      </c>
    </row>
    <row r="240" spans="1:5" ht="20.100000000000001" customHeight="1">
      <c r="A240" s="1325"/>
      <c r="B240" s="1227" t="s">
        <v>8879</v>
      </c>
      <c r="C240" s="1315">
        <v>27</v>
      </c>
      <c r="D240" s="1309" t="str">
        <f t="shared" si="16"/>
        <v>リンク</v>
      </c>
    </row>
    <row r="241" spans="1:5" s="1298" customFormat="1" ht="20.100000000000001" customHeight="1">
      <c r="A241" s="1323" t="s">
        <v>4113</v>
      </c>
      <c r="B241" s="1319"/>
      <c r="C241" s="1320"/>
      <c r="D241" s="1554" t="str">
        <f t="shared" si="16"/>
        <v/>
      </c>
      <c r="E241" s="1300"/>
    </row>
    <row r="242" spans="1:5" ht="20.100000000000001" customHeight="1">
      <c r="A242" s="1325"/>
      <c r="B242" s="1227" t="s">
        <v>5037</v>
      </c>
      <c r="C242" s="1315">
        <v>25</v>
      </c>
      <c r="D242" s="1309" t="str">
        <f t="shared" si="16"/>
        <v>リンク</v>
      </c>
    </row>
    <row r="243" spans="1:5" s="1298" customFormat="1" ht="20.100000000000001" customHeight="1">
      <c r="A243" s="1323" t="s">
        <v>4114</v>
      </c>
      <c r="B243" s="1319"/>
      <c r="C243" s="1320"/>
      <c r="D243" s="1554" t="str">
        <f t="shared" si="16"/>
        <v/>
      </c>
      <c r="E243" s="1300"/>
    </row>
    <row r="244" spans="1:5" ht="20.100000000000001" customHeight="1">
      <c r="A244" s="1325"/>
      <c r="B244" s="1227" t="s">
        <v>5035</v>
      </c>
      <c r="C244" s="1315">
        <v>23</v>
      </c>
      <c r="D244" s="1309" t="str">
        <f t="shared" si="16"/>
        <v>リンク</v>
      </c>
    </row>
    <row r="245" spans="1:5" ht="20.100000000000001" customHeight="1">
      <c r="A245" s="1325"/>
      <c r="B245" s="1227" t="s">
        <v>8217</v>
      </c>
      <c r="C245" s="1315">
        <v>23</v>
      </c>
      <c r="D245" s="1309" t="str">
        <f t="shared" si="16"/>
        <v>リンク</v>
      </c>
    </row>
    <row r="246" spans="1:5" ht="20.100000000000001" customHeight="1">
      <c r="A246" s="1325"/>
      <c r="B246" s="1227" t="s">
        <v>8261</v>
      </c>
      <c r="C246" s="1315">
        <v>26</v>
      </c>
      <c r="D246" s="1309" t="str">
        <f t="shared" si="16"/>
        <v>リンク</v>
      </c>
    </row>
    <row r="247" spans="1:5" ht="20.100000000000001" customHeight="1">
      <c r="A247" s="1325"/>
      <c r="B247" s="1227" t="s">
        <v>8262</v>
      </c>
      <c r="C247" s="1315">
        <v>26</v>
      </c>
      <c r="D247" s="1309" t="str">
        <f t="shared" si="16"/>
        <v>リンク</v>
      </c>
    </row>
    <row r="248" spans="1:5" ht="20.100000000000001" customHeight="1">
      <c r="A248" s="1325"/>
      <c r="B248" s="1227" t="s">
        <v>5042</v>
      </c>
      <c r="C248" s="1315">
        <v>27</v>
      </c>
      <c r="D248" s="1309" t="str">
        <f t="shared" si="16"/>
        <v>リンク</v>
      </c>
    </row>
    <row r="249" spans="1:5" s="1298" customFormat="1" ht="20.100000000000001" customHeight="1">
      <c r="A249" s="1323" t="s">
        <v>4115</v>
      </c>
      <c r="B249" s="1319"/>
      <c r="C249" s="1320"/>
      <c r="D249" s="1554" t="str">
        <f t="shared" si="16"/>
        <v/>
      </c>
      <c r="E249" s="1300"/>
    </row>
    <row r="250" spans="1:5" ht="20.100000000000001" customHeight="1">
      <c r="A250" s="1325"/>
      <c r="B250" s="1227" t="s">
        <v>4938</v>
      </c>
      <c r="C250" s="1315">
        <v>6</v>
      </c>
      <c r="D250" s="1309" t="str">
        <f t="shared" si="16"/>
        <v>リンク</v>
      </c>
    </row>
    <row r="251" spans="1:5" ht="20.100000000000001" customHeight="1">
      <c r="A251" s="1325"/>
      <c r="B251" s="1227" t="s">
        <v>5038</v>
      </c>
      <c r="C251" s="1315">
        <v>24</v>
      </c>
      <c r="D251" s="1309" t="str">
        <f t="shared" si="16"/>
        <v>リンク</v>
      </c>
    </row>
    <row r="252" spans="1:5" ht="20.100000000000001" customHeight="1">
      <c r="A252" s="1325"/>
      <c r="B252" s="1227" t="s">
        <v>5039</v>
      </c>
      <c r="C252" s="1315">
        <v>24</v>
      </c>
      <c r="D252" s="1309" t="str">
        <f t="shared" si="16"/>
        <v>リンク</v>
      </c>
    </row>
    <row r="253" spans="1:5" ht="20.100000000000001" customHeight="1">
      <c r="A253" s="1325"/>
      <c r="B253" s="609" t="s">
        <v>5040</v>
      </c>
      <c r="C253" s="1315">
        <v>24</v>
      </c>
      <c r="D253" s="1309" t="str">
        <f t="shared" si="16"/>
        <v>リンク</v>
      </c>
    </row>
    <row r="254" spans="1:5" ht="20.100000000000001" customHeight="1">
      <c r="A254" s="1325"/>
      <c r="B254" s="1227" t="s">
        <v>5041</v>
      </c>
      <c r="C254" s="1315">
        <v>27</v>
      </c>
      <c r="D254" s="1309" t="str">
        <f t="shared" si="16"/>
        <v>リンク</v>
      </c>
    </row>
    <row r="255" spans="1:5" s="1298" customFormat="1" ht="20.100000000000001" customHeight="1">
      <c r="A255" s="1323" t="s">
        <v>4116</v>
      </c>
      <c r="B255" s="1319"/>
      <c r="C255" s="1320"/>
      <c r="D255" s="1554" t="str">
        <f t="shared" si="16"/>
        <v/>
      </c>
      <c r="E255" s="1300"/>
    </row>
    <row r="256" spans="1:5" ht="20.100000000000001" customHeight="1">
      <c r="A256" s="1325"/>
      <c r="B256" s="1317" t="s">
        <v>4073</v>
      </c>
      <c r="C256" s="1300"/>
      <c r="D256" s="1309" t="str">
        <f t="shared" si="16"/>
        <v/>
      </c>
    </row>
    <row r="257" spans="1:5" s="1298" customFormat="1" ht="20.100000000000001" customHeight="1">
      <c r="A257" s="1323" t="s">
        <v>4117</v>
      </c>
      <c r="B257" s="1319"/>
      <c r="C257" s="1320"/>
      <c r="D257" s="1554" t="str">
        <f t="shared" si="16"/>
        <v/>
      </c>
      <c r="E257" s="1300"/>
    </row>
    <row r="258" spans="1:5" ht="20.100000000000001" customHeight="1">
      <c r="A258" s="1325"/>
      <c r="B258" s="1317" t="s">
        <v>4073</v>
      </c>
      <c r="C258" s="1300"/>
      <c r="D258" s="1309" t="str">
        <f t="shared" si="16"/>
        <v/>
      </c>
    </row>
    <row r="259" spans="1:5" s="1298" customFormat="1" ht="20.100000000000001" customHeight="1">
      <c r="A259" s="1323" t="s">
        <v>5923</v>
      </c>
      <c r="B259" s="1319"/>
      <c r="C259" s="1320"/>
      <c r="D259" s="1554" t="str">
        <f t="shared" ref="D259" si="18">IF(C259="","",HYPERLINK("#'"&amp;C259&amp;"'!A1","リンク"))</f>
        <v/>
      </c>
      <c r="E259" s="1300"/>
    </row>
    <row r="260" spans="1:5" s="1298" customFormat="1" ht="20.100000000000001" customHeight="1">
      <c r="A260" s="1323" t="s">
        <v>8195</v>
      </c>
      <c r="B260" s="1319"/>
      <c r="C260" s="1320"/>
      <c r="D260" s="1554" t="str">
        <f t="shared" si="16"/>
        <v/>
      </c>
      <c r="E260" s="1300"/>
    </row>
    <row r="261" spans="1:5" ht="20.100000000000001" customHeight="1">
      <c r="A261" s="1325"/>
      <c r="B261" s="1227" t="s">
        <v>4938</v>
      </c>
      <c r="C261" s="1315">
        <v>6</v>
      </c>
      <c r="D261" s="1309" t="str">
        <f t="shared" ref="D261" si="19">IF(C261="","",HYPERLINK("#'"&amp;C261&amp;"'!A1","リンク"))</f>
        <v>リンク</v>
      </c>
    </row>
    <row r="262" spans="1:5" ht="20.100000000000001" customHeight="1">
      <c r="A262" s="1325"/>
      <c r="B262" s="1227" t="s">
        <v>5043</v>
      </c>
      <c r="C262" s="1315">
        <v>41</v>
      </c>
      <c r="D262" s="1309" t="str">
        <f t="shared" si="16"/>
        <v>リンク</v>
      </c>
    </row>
    <row r="263" spans="1:5" ht="20.100000000000001" customHeight="1">
      <c r="A263" s="1325"/>
      <c r="B263" s="1227" t="s">
        <v>5044</v>
      </c>
      <c r="C263" s="1315">
        <v>41</v>
      </c>
      <c r="D263" s="1309" t="str">
        <f t="shared" si="16"/>
        <v>リンク</v>
      </c>
    </row>
    <row r="264" spans="1:5" ht="20.100000000000001" customHeight="1">
      <c r="A264" s="1325"/>
      <c r="B264" s="1227" t="s">
        <v>5051</v>
      </c>
      <c r="C264" s="1315">
        <v>46</v>
      </c>
      <c r="D264" s="1309" t="str">
        <f t="shared" si="16"/>
        <v>リンク</v>
      </c>
    </row>
    <row r="265" spans="1:5" ht="20.100000000000001" customHeight="1">
      <c r="A265" s="1325"/>
      <c r="B265" s="1227" t="s">
        <v>5073</v>
      </c>
      <c r="C265" s="1315">
        <v>83</v>
      </c>
      <c r="D265" s="1309" t="str">
        <f>IF(C265="","",HYPERLINK("#'"&amp;C265&amp;"'!A1","リンク"))</f>
        <v>リンク</v>
      </c>
    </row>
    <row r="266" spans="1:5" s="1298" customFormat="1" ht="20.100000000000001" customHeight="1">
      <c r="A266" s="1323" t="s">
        <v>8196</v>
      </c>
      <c r="B266" s="1319"/>
      <c r="C266" s="1320"/>
      <c r="D266" s="1554" t="str">
        <f t="shared" si="16"/>
        <v/>
      </c>
      <c r="E266" s="1300"/>
    </row>
    <row r="267" spans="1:5" ht="20.100000000000001" customHeight="1">
      <c r="A267" s="1325"/>
      <c r="B267" s="1227" t="s">
        <v>5068</v>
      </c>
      <c r="C267" s="1315">
        <v>49</v>
      </c>
      <c r="D267" s="1309" t="str">
        <f t="shared" si="16"/>
        <v>リンク</v>
      </c>
    </row>
    <row r="268" spans="1:5" ht="20.100000000000001" customHeight="1">
      <c r="A268" s="1325"/>
      <c r="B268" s="1227" t="s">
        <v>5065</v>
      </c>
      <c r="C268" s="1315">
        <v>49</v>
      </c>
      <c r="D268" s="1309" t="str">
        <f t="shared" si="16"/>
        <v>リンク</v>
      </c>
    </row>
    <row r="269" spans="1:5" ht="20.100000000000001" customHeight="1">
      <c r="A269" s="1325"/>
      <c r="B269" s="1227" t="s">
        <v>5066</v>
      </c>
      <c r="C269" s="1315">
        <v>49</v>
      </c>
      <c r="D269" s="1309" t="str">
        <f t="shared" si="16"/>
        <v>リンク</v>
      </c>
    </row>
    <row r="270" spans="1:5" ht="20.100000000000001" customHeight="1">
      <c r="A270" s="1325"/>
      <c r="B270" s="1227" t="s">
        <v>5067</v>
      </c>
      <c r="C270" s="1315">
        <v>49</v>
      </c>
      <c r="D270" s="1309" t="str">
        <f t="shared" si="16"/>
        <v>リンク</v>
      </c>
    </row>
    <row r="271" spans="1:5" ht="20.100000000000001" customHeight="1">
      <c r="A271" s="1323"/>
      <c r="B271" s="1227" t="s">
        <v>5162</v>
      </c>
      <c r="C271" s="1315">
        <v>50</v>
      </c>
      <c r="D271" s="1309" t="str">
        <f t="shared" ref="D271" si="20">IF(C271="","",HYPERLINK("#'"&amp;C271&amp;"'!A1","リンク"))</f>
        <v>リンク</v>
      </c>
    </row>
    <row r="272" spans="1:5" s="1298" customFormat="1" ht="19.5" customHeight="1">
      <c r="A272" s="1323" t="s">
        <v>8197</v>
      </c>
      <c r="B272" s="1319"/>
      <c r="C272" s="1320"/>
      <c r="D272" s="1554" t="str">
        <f>IF(C272="","",HYPERLINK("#'"&amp;C272&amp;"'!A1","リンク"))</f>
        <v/>
      </c>
      <c r="E272" s="1300"/>
    </row>
    <row r="273" spans="1:5" ht="20.100000000000001" customHeight="1">
      <c r="A273" s="1325"/>
      <c r="B273" s="1227" t="s">
        <v>5049</v>
      </c>
      <c r="C273" s="1315">
        <v>43</v>
      </c>
      <c r="D273" s="1309" t="str">
        <f t="shared" ref="D273:D281" si="21">IF(C273="","",HYPERLINK("#'"&amp;C273&amp;"'!A1","リンク"))</f>
        <v>リンク</v>
      </c>
    </row>
    <row r="274" spans="1:5" ht="20.100000000000001" customHeight="1">
      <c r="A274" s="1325"/>
      <c r="B274" s="1227" t="s">
        <v>5050</v>
      </c>
      <c r="C274" s="1315">
        <v>44</v>
      </c>
      <c r="D274" s="1309" t="str">
        <f t="shared" si="21"/>
        <v>リンク</v>
      </c>
    </row>
    <row r="275" spans="1:5" ht="20.100000000000001" customHeight="1">
      <c r="A275" s="1325"/>
      <c r="B275" s="1227" t="s">
        <v>5050</v>
      </c>
      <c r="C275" s="1315">
        <v>45</v>
      </c>
      <c r="D275" s="1309" t="str">
        <f t="shared" si="21"/>
        <v>リンク</v>
      </c>
    </row>
    <row r="276" spans="1:5" ht="20.100000000000001" customHeight="1">
      <c r="A276" s="1325"/>
      <c r="B276" s="1227" t="s">
        <v>5045</v>
      </c>
      <c r="C276" s="1315">
        <v>45</v>
      </c>
      <c r="D276" s="1309" t="str">
        <f t="shared" si="21"/>
        <v>リンク</v>
      </c>
    </row>
    <row r="277" spans="1:5" ht="20.100000000000001" customHeight="1">
      <c r="A277" s="1325"/>
      <c r="B277" s="1227" t="s">
        <v>5063</v>
      </c>
      <c r="C277" s="1315">
        <v>45</v>
      </c>
      <c r="D277" s="1309" t="str">
        <f t="shared" si="21"/>
        <v>リンク</v>
      </c>
    </row>
    <row r="278" spans="1:5" ht="20.100000000000001" customHeight="1">
      <c r="A278" s="1325"/>
      <c r="B278" s="1227" t="s">
        <v>5046</v>
      </c>
      <c r="C278" s="1315">
        <v>46</v>
      </c>
      <c r="D278" s="1309" t="str">
        <f t="shared" si="21"/>
        <v>リンク</v>
      </c>
    </row>
    <row r="279" spans="1:5" ht="20.100000000000001" customHeight="1">
      <c r="A279" s="1325"/>
      <c r="B279" s="1227" t="s">
        <v>5047</v>
      </c>
      <c r="C279" s="1315">
        <v>46</v>
      </c>
      <c r="D279" s="1309" t="str">
        <f t="shared" si="21"/>
        <v>リンク</v>
      </c>
    </row>
    <row r="280" spans="1:5" ht="20.100000000000001" customHeight="1">
      <c r="A280" s="1325"/>
      <c r="B280" s="1227" t="s">
        <v>5064</v>
      </c>
      <c r="C280" s="1315">
        <v>46</v>
      </c>
      <c r="D280" s="1309" t="str">
        <f t="shared" si="21"/>
        <v>リンク</v>
      </c>
    </row>
    <row r="281" spans="1:5" ht="20.100000000000001" customHeight="1">
      <c r="A281" s="1325"/>
      <c r="B281" s="1227" t="s">
        <v>5069</v>
      </c>
      <c r="C281" s="1315">
        <v>56</v>
      </c>
      <c r="D281" s="1309" t="str">
        <f t="shared" si="21"/>
        <v>リンク</v>
      </c>
    </row>
    <row r="282" spans="1:5" s="1298" customFormat="1" ht="20.100000000000001" customHeight="1">
      <c r="A282" s="1323" t="s">
        <v>4118</v>
      </c>
      <c r="B282" s="1319"/>
      <c r="C282" s="1320"/>
      <c r="D282" s="1554" t="str">
        <f t="shared" si="16"/>
        <v/>
      </c>
      <c r="E282" s="1300"/>
    </row>
    <row r="283" spans="1:5" ht="20.100000000000001" customHeight="1">
      <c r="A283" s="1325"/>
      <c r="B283" s="1227" t="s">
        <v>5070</v>
      </c>
      <c r="C283" s="1315">
        <v>42</v>
      </c>
      <c r="D283" s="1309" t="str">
        <f t="shared" si="16"/>
        <v>リンク</v>
      </c>
    </row>
    <row r="284" spans="1:5" ht="20.100000000000001" customHeight="1">
      <c r="A284" s="1325"/>
      <c r="B284" s="1227" t="s">
        <v>5049</v>
      </c>
      <c r="C284" s="1315">
        <v>43</v>
      </c>
      <c r="D284" s="1309" t="str">
        <f t="shared" si="16"/>
        <v>リンク</v>
      </c>
    </row>
    <row r="285" spans="1:5" ht="20.100000000000001" customHeight="1">
      <c r="A285" s="1325"/>
      <c r="B285" s="1227" t="s">
        <v>5050</v>
      </c>
      <c r="C285" s="1315">
        <v>44</v>
      </c>
      <c r="D285" s="1309" t="str">
        <f t="shared" si="16"/>
        <v>リンク</v>
      </c>
    </row>
    <row r="286" spans="1:5" ht="20.100000000000001" customHeight="1">
      <c r="A286" s="1325"/>
      <c r="B286" s="1227" t="s">
        <v>5050</v>
      </c>
      <c r="C286" s="1315">
        <v>45</v>
      </c>
      <c r="D286" s="1309" t="str">
        <f t="shared" si="16"/>
        <v>リンク</v>
      </c>
    </row>
    <row r="287" spans="1:5" ht="20.100000000000001" customHeight="1">
      <c r="A287" s="1325"/>
      <c r="B287" s="1227" t="s">
        <v>5045</v>
      </c>
      <c r="C287" s="1315">
        <v>45</v>
      </c>
      <c r="D287" s="1309" t="str">
        <f t="shared" si="16"/>
        <v>リンク</v>
      </c>
    </row>
    <row r="288" spans="1:5" ht="20.100000000000001" customHeight="1">
      <c r="A288" s="1325"/>
      <c r="B288" s="1227" t="s">
        <v>5160</v>
      </c>
      <c r="C288" s="1315">
        <v>45</v>
      </c>
      <c r="D288" s="1309" t="str">
        <f t="shared" ref="D288:D351" si="22">IF(C288="","",HYPERLINK("#'"&amp;C288&amp;"'!A1","リンク"))</f>
        <v>リンク</v>
      </c>
    </row>
    <row r="289" spans="1:5" ht="20.100000000000001" customHeight="1">
      <c r="A289" s="1325"/>
      <c r="B289" s="1227" t="s">
        <v>5161</v>
      </c>
      <c r="C289" s="1315">
        <v>45</v>
      </c>
      <c r="D289" s="1309" t="str">
        <f t="shared" si="22"/>
        <v>リンク</v>
      </c>
    </row>
    <row r="290" spans="1:5" ht="20.100000000000001" customHeight="1">
      <c r="A290" s="1325"/>
      <c r="B290" s="1227" t="s">
        <v>5046</v>
      </c>
      <c r="C290" s="1315">
        <v>46</v>
      </c>
      <c r="D290" s="1309" t="str">
        <f t="shared" si="22"/>
        <v>リンク</v>
      </c>
    </row>
    <row r="291" spans="1:5" ht="20.100000000000001" customHeight="1">
      <c r="A291" s="1325"/>
      <c r="B291" s="1227" t="s">
        <v>5047</v>
      </c>
      <c r="C291" s="1315">
        <v>46</v>
      </c>
      <c r="D291" s="1309" t="str">
        <f t="shared" si="22"/>
        <v>リンク</v>
      </c>
    </row>
    <row r="292" spans="1:5" s="1298" customFormat="1" ht="20.100000000000001" customHeight="1">
      <c r="A292" s="1323" t="s">
        <v>4119</v>
      </c>
      <c r="B292" s="1319"/>
      <c r="C292" s="1320"/>
      <c r="D292" s="1554" t="str">
        <f t="shared" si="22"/>
        <v/>
      </c>
      <c r="E292" s="1300"/>
    </row>
    <row r="293" spans="1:5" ht="20.100000000000001" customHeight="1">
      <c r="A293" s="1325"/>
      <c r="B293" s="1227" t="s">
        <v>5071</v>
      </c>
      <c r="C293" s="1315">
        <v>27</v>
      </c>
      <c r="D293" s="1309" t="str">
        <f t="shared" si="22"/>
        <v>リンク</v>
      </c>
    </row>
    <row r="294" spans="1:5" ht="20.100000000000001" customHeight="1">
      <c r="A294" s="1325"/>
      <c r="B294" s="1227" t="s">
        <v>5072</v>
      </c>
      <c r="C294" s="1315">
        <v>42</v>
      </c>
      <c r="D294" s="1309" t="str">
        <f t="shared" si="22"/>
        <v>リンク</v>
      </c>
    </row>
    <row r="295" spans="1:5" ht="20.100000000000001" customHeight="1">
      <c r="A295" s="1325"/>
      <c r="B295" s="1227" t="s">
        <v>5048</v>
      </c>
      <c r="C295" s="1315">
        <v>49</v>
      </c>
      <c r="D295" s="1309" t="str">
        <f>IF(C295="","",HYPERLINK("#'"&amp;C295&amp;"'!A1","リンク"))</f>
        <v>リンク</v>
      </c>
    </row>
    <row r="296" spans="1:5" ht="20.100000000000001" customHeight="1">
      <c r="A296" s="1325"/>
      <c r="B296" s="1227" t="s">
        <v>5074</v>
      </c>
      <c r="C296" s="1315">
        <v>83</v>
      </c>
      <c r="D296" s="1309" t="str">
        <f t="shared" si="22"/>
        <v>リンク</v>
      </c>
    </row>
    <row r="297" spans="1:5" s="1298" customFormat="1" ht="20.100000000000001" customHeight="1">
      <c r="A297" s="1323" t="s">
        <v>4120</v>
      </c>
      <c r="B297" s="1319"/>
      <c r="C297" s="1320"/>
      <c r="D297" s="1554" t="str">
        <f t="shared" si="22"/>
        <v/>
      </c>
      <c r="E297" s="1300"/>
    </row>
    <row r="298" spans="1:5" ht="20.100000000000001" customHeight="1">
      <c r="A298" s="1325"/>
      <c r="B298" s="1317" t="s">
        <v>4073</v>
      </c>
      <c r="C298" s="1315"/>
      <c r="D298" s="1309" t="str">
        <f t="shared" si="22"/>
        <v/>
      </c>
    </row>
    <row r="299" spans="1:5" s="1298" customFormat="1" ht="19.5" customHeight="1">
      <c r="A299" s="1323" t="s">
        <v>5924</v>
      </c>
      <c r="B299" s="1319"/>
      <c r="C299" s="1320"/>
      <c r="D299" s="1554" t="str">
        <f t="shared" ref="D299" si="23">IF(C299="","",HYPERLINK("#'"&amp;C299&amp;"'!A1","リンク"))</f>
        <v/>
      </c>
      <c r="E299" s="1300"/>
    </row>
    <row r="300" spans="1:5" s="1298" customFormat="1" ht="19.5" customHeight="1">
      <c r="A300" s="1323" t="s">
        <v>4121</v>
      </c>
      <c r="B300" s="1319"/>
      <c r="C300" s="1320"/>
      <c r="D300" s="1554" t="str">
        <f t="shared" si="22"/>
        <v/>
      </c>
      <c r="E300" s="1300"/>
    </row>
    <row r="301" spans="1:5" ht="20.100000000000001" customHeight="1">
      <c r="A301" s="1325"/>
      <c r="B301" s="1227" t="s">
        <v>5082</v>
      </c>
      <c r="C301" s="1315">
        <v>64</v>
      </c>
      <c r="D301" s="1309" t="str">
        <f t="shared" si="22"/>
        <v>リンク</v>
      </c>
    </row>
    <row r="302" spans="1:5" ht="20.100000000000001" customHeight="1">
      <c r="A302" s="1325"/>
      <c r="B302" s="1227" t="s">
        <v>5083</v>
      </c>
      <c r="C302" s="1315">
        <v>64</v>
      </c>
      <c r="D302" s="1309" t="str">
        <f t="shared" si="22"/>
        <v>リンク</v>
      </c>
    </row>
    <row r="303" spans="1:5" ht="20.100000000000001" customHeight="1">
      <c r="A303" s="1325"/>
      <c r="B303" s="1227" t="s">
        <v>5084</v>
      </c>
      <c r="C303" s="1315">
        <v>64</v>
      </c>
      <c r="D303" s="1309" t="str">
        <f t="shared" si="22"/>
        <v>リンク</v>
      </c>
    </row>
    <row r="304" spans="1:5" ht="20.100000000000001" customHeight="1">
      <c r="A304" s="1325"/>
      <c r="B304" s="1227" t="s">
        <v>5085</v>
      </c>
      <c r="C304" s="1315">
        <v>64</v>
      </c>
      <c r="D304" s="1309" t="str">
        <f t="shared" si="22"/>
        <v>リンク</v>
      </c>
    </row>
    <row r="305" spans="1:5" s="1298" customFormat="1" ht="19.5" customHeight="1">
      <c r="A305" s="1323" t="s">
        <v>4122</v>
      </c>
      <c r="B305" s="1319"/>
      <c r="C305" s="1320"/>
      <c r="D305" s="1554" t="str">
        <f t="shared" si="22"/>
        <v/>
      </c>
      <c r="E305" s="1300"/>
    </row>
    <row r="306" spans="1:5" ht="20.100000000000001" customHeight="1">
      <c r="A306" s="1325"/>
      <c r="B306" s="1227" t="s">
        <v>5086</v>
      </c>
      <c r="C306" s="1315">
        <v>65</v>
      </c>
      <c r="D306" s="1309" t="str">
        <f t="shared" si="22"/>
        <v>リンク</v>
      </c>
    </row>
    <row r="307" spans="1:5" ht="20.100000000000001" customHeight="1">
      <c r="A307" s="1325"/>
      <c r="B307" s="1227" t="s">
        <v>5087</v>
      </c>
      <c r="C307" s="1315">
        <v>65</v>
      </c>
      <c r="D307" s="1309" t="str">
        <f t="shared" si="22"/>
        <v>リンク</v>
      </c>
    </row>
    <row r="308" spans="1:5" ht="20.100000000000001" customHeight="1">
      <c r="A308" s="1325"/>
      <c r="B308" s="1227" t="s">
        <v>5088</v>
      </c>
      <c r="C308" s="1315">
        <v>65</v>
      </c>
      <c r="D308" s="1309" t="str">
        <f t="shared" si="22"/>
        <v>リンク</v>
      </c>
    </row>
    <row r="309" spans="1:5" ht="20.100000000000001" customHeight="1">
      <c r="A309" s="1325"/>
      <c r="B309" s="1227" t="s">
        <v>8814</v>
      </c>
      <c r="C309" s="1315">
        <v>65</v>
      </c>
      <c r="D309" s="1309" t="str">
        <f t="shared" si="22"/>
        <v>リンク</v>
      </c>
    </row>
    <row r="310" spans="1:5" ht="20.100000000000001" customHeight="1">
      <c r="A310" s="1325"/>
      <c r="B310" s="1227" t="s">
        <v>5089</v>
      </c>
      <c r="C310" s="1315">
        <v>75</v>
      </c>
      <c r="D310" s="1309" t="str">
        <f t="shared" si="22"/>
        <v>リンク</v>
      </c>
    </row>
    <row r="311" spans="1:5" s="1298" customFormat="1" ht="19.5" customHeight="1">
      <c r="A311" s="1323" t="s">
        <v>4123</v>
      </c>
      <c r="B311" s="1319"/>
      <c r="C311" s="1320"/>
      <c r="D311" s="1554" t="str">
        <f t="shared" si="22"/>
        <v/>
      </c>
      <c r="E311" s="1300"/>
    </row>
    <row r="312" spans="1:5" ht="20.100000000000001" customHeight="1">
      <c r="A312" s="1325"/>
      <c r="B312" s="1227" t="s">
        <v>4938</v>
      </c>
      <c r="C312" s="1315">
        <v>6</v>
      </c>
      <c r="D312" s="1309" t="str">
        <f t="shared" si="22"/>
        <v>リンク</v>
      </c>
    </row>
    <row r="313" spans="1:5" ht="20.100000000000001" customHeight="1">
      <c r="A313" s="1325"/>
      <c r="B313" s="1227" t="s">
        <v>5077</v>
      </c>
      <c r="C313" s="1315">
        <v>60</v>
      </c>
      <c r="D313" s="1309" t="str">
        <f t="shared" si="22"/>
        <v>リンク</v>
      </c>
    </row>
    <row r="314" spans="1:5" ht="20.100000000000001" customHeight="1">
      <c r="A314" s="1325"/>
      <c r="B314" s="1227" t="s">
        <v>5078</v>
      </c>
      <c r="C314" s="1315">
        <v>60</v>
      </c>
      <c r="D314" s="1309" t="str">
        <f t="shared" si="22"/>
        <v>リンク</v>
      </c>
    </row>
    <row r="315" spans="1:5" ht="20.100000000000001" customHeight="1">
      <c r="A315" s="1325"/>
      <c r="B315" s="1227" t="s">
        <v>5079</v>
      </c>
      <c r="C315" s="1315">
        <v>60</v>
      </c>
      <c r="D315" s="1309" t="str">
        <f t="shared" si="22"/>
        <v>リンク</v>
      </c>
    </row>
    <row r="316" spans="1:5" ht="20.100000000000001" customHeight="1">
      <c r="A316" s="1325"/>
      <c r="B316" s="1227" t="s">
        <v>5090</v>
      </c>
      <c r="C316" s="1315">
        <v>77</v>
      </c>
      <c r="D316" s="1309" t="str">
        <f t="shared" si="22"/>
        <v>リンク</v>
      </c>
    </row>
    <row r="317" spans="1:5" s="1298" customFormat="1" ht="19.5" customHeight="1">
      <c r="A317" s="1323" t="s">
        <v>4124</v>
      </c>
      <c r="B317" s="1319"/>
      <c r="C317" s="1320"/>
      <c r="D317" s="1554" t="str">
        <f t="shared" si="22"/>
        <v/>
      </c>
      <c r="E317" s="1300"/>
    </row>
    <row r="318" spans="1:5" ht="20.100000000000001" customHeight="1">
      <c r="A318" s="1325"/>
      <c r="B318" s="1227" t="s">
        <v>4938</v>
      </c>
      <c r="C318" s="1315">
        <v>6</v>
      </c>
      <c r="D318" s="1309" t="str">
        <f t="shared" si="22"/>
        <v>リンク</v>
      </c>
    </row>
    <row r="319" spans="1:5" ht="20.100000000000001" customHeight="1">
      <c r="A319" s="1325"/>
      <c r="B319" s="1227" t="s">
        <v>5080</v>
      </c>
      <c r="C319" s="1315">
        <v>60</v>
      </c>
      <c r="D319" s="1309" t="str">
        <f t="shared" si="22"/>
        <v>リンク</v>
      </c>
    </row>
    <row r="320" spans="1:5" ht="20.100000000000001" customHeight="1">
      <c r="A320" s="1325"/>
      <c r="B320" s="1227" t="s">
        <v>5092</v>
      </c>
      <c r="C320" s="1315">
        <v>61</v>
      </c>
      <c r="D320" s="1309" t="str">
        <f t="shared" si="22"/>
        <v>リンク</v>
      </c>
    </row>
    <row r="321" spans="1:5" ht="20.100000000000001" customHeight="1">
      <c r="A321" s="1325"/>
      <c r="B321" s="1227" t="s">
        <v>5091</v>
      </c>
      <c r="C321" s="1315">
        <v>61</v>
      </c>
      <c r="D321" s="1309" t="str">
        <f>IF(C321="","",HYPERLINK("#'"&amp;C321&amp;"'!A1","リンク"))</f>
        <v>リンク</v>
      </c>
    </row>
    <row r="322" spans="1:5" ht="20.100000000000001" customHeight="1">
      <c r="A322" s="1325"/>
      <c r="B322" s="1227" t="s">
        <v>5082</v>
      </c>
      <c r="C322" s="1315">
        <v>64</v>
      </c>
      <c r="D322" s="1309" t="str">
        <f t="shared" si="22"/>
        <v>リンク</v>
      </c>
    </row>
    <row r="323" spans="1:5" s="1298" customFormat="1" ht="19.5" customHeight="1">
      <c r="A323" s="1323" t="s">
        <v>4125</v>
      </c>
      <c r="B323" s="1319"/>
      <c r="C323" s="1320"/>
      <c r="D323" s="1554" t="str">
        <f t="shared" si="22"/>
        <v/>
      </c>
      <c r="E323" s="1300"/>
    </row>
    <row r="324" spans="1:5" ht="20.100000000000001" customHeight="1">
      <c r="A324" s="1325"/>
      <c r="B324" s="1227" t="s">
        <v>5081</v>
      </c>
      <c r="C324" s="1315">
        <v>60</v>
      </c>
      <c r="D324" s="1309" t="str">
        <f t="shared" si="22"/>
        <v>リンク</v>
      </c>
    </row>
    <row r="325" spans="1:5" s="1298" customFormat="1" ht="19.5" customHeight="1">
      <c r="A325" s="1323" t="s">
        <v>4126</v>
      </c>
      <c r="B325" s="1319"/>
      <c r="C325" s="1320"/>
      <c r="D325" s="1554" t="str">
        <f t="shared" si="22"/>
        <v/>
      </c>
      <c r="E325" s="1300"/>
    </row>
    <row r="326" spans="1:5" ht="20.100000000000001" customHeight="1">
      <c r="A326" s="1325"/>
      <c r="B326" s="1227" t="s">
        <v>5082</v>
      </c>
      <c r="C326" s="1315">
        <v>64</v>
      </c>
      <c r="D326" s="1309" t="str">
        <f t="shared" si="22"/>
        <v>リンク</v>
      </c>
    </row>
    <row r="327" spans="1:5" ht="20.100000000000001" customHeight="1">
      <c r="A327" s="1325"/>
      <c r="B327" s="1227" t="s">
        <v>5083</v>
      </c>
      <c r="C327" s="1315">
        <v>64</v>
      </c>
      <c r="D327" s="1309" t="str">
        <f t="shared" si="22"/>
        <v>リンク</v>
      </c>
    </row>
    <row r="328" spans="1:5" ht="20.100000000000001" customHeight="1">
      <c r="A328" s="1325"/>
      <c r="B328" s="1227" t="s">
        <v>5176</v>
      </c>
      <c r="C328" s="1315">
        <v>72</v>
      </c>
      <c r="D328" s="1309" t="str">
        <f t="shared" si="22"/>
        <v>リンク</v>
      </c>
    </row>
    <row r="329" spans="1:5" s="1298" customFormat="1" ht="19.5" customHeight="1">
      <c r="A329" s="1323" t="s">
        <v>4127</v>
      </c>
      <c r="B329" s="1319"/>
      <c r="C329" s="1320"/>
      <c r="D329" s="1554" t="str">
        <f t="shared" si="22"/>
        <v/>
      </c>
      <c r="E329" s="1300"/>
    </row>
    <row r="330" spans="1:5" ht="20.100000000000001" customHeight="1">
      <c r="A330" s="1325"/>
      <c r="B330" s="1317" t="s">
        <v>4073</v>
      </c>
      <c r="C330" s="1315"/>
      <c r="D330" s="1309" t="str">
        <f t="shared" si="22"/>
        <v/>
      </c>
    </row>
    <row r="331" spans="1:5" s="1298" customFormat="1" ht="19.5" customHeight="1">
      <c r="A331" s="1323" t="s">
        <v>4128</v>
      </c>
      <c r="B331" s="1319"/>
      <c r="C331" s="1320"/>
      <c r="D331" s="1554" t="str">
        <f t="shared" si="22"/>
        <v/>
      </c>
      <c r="E331" s="1300"/>
    </row>
    <row r="332" spans="1:5" ht="20.100000000000001" customHeight="1">
      <c r="A332" s="1325"/>
      <c r="B332" s="1227" t="s">
        <v>5084</v>
      </c>
      <c r="C332" s="1315">
        <v>64</v>
      </c>
      <c r="D332" s="1309" t="str">
        <f t="shared" si="22"/>
        <v>リンク</v>
      </c>
    </row>
    <row r="333" spans="1:5" ht="20.100000000000001" customHeight="1">
      <c r="A333" s="1325"/>
      <c r="B333" s="1227" t="s">
        <v>5076</v>
      </c>
      <c r="C333" s="1315">
        <v>64</v>
      </c>
      <c r="D333" s="1309" t="str">
        <f>IF(C333="","",HYPERLINK("#'"&amp;C333&amp;"'!A1","リンク"))</f>
        <v>リンク</v>
      </c>
    </row>
    <row r="334" spans="1:5" ht="20.100000000000001" customHeight="1">
      <c r="A334" s="1325"/>
      <c r="B334" s="1227" t="s">
        <v>5163</v>
      </c>
      <c r="C334" s="1315">
        <v>64</v>
      </c>
      <c r="D334" s="1309" t="str">
        <f>IF(C334="","",HYPERLINK("#'"&amp;C334&amp;"'!A1","リンク"))</f>
        <v>リンク</v>
      </c>
    </row>
    <row r="335" spans="1:5" ht="20.100000000000001" customHeight="1">
      <c r="A335" s="1325"/>
      <c r="B335" s="1227" t="s">
        <v>5093</v>
      </c>
      <c r="C335" s="1315">
        <v>66</v>
      </c>
      <c r="D335" s="1309" t="str">
        <f t="shared" si="22"/>
        <v>リンク</v>
      </c>
    </row>
    <row r="336" spans="1:5" ht="20.100000000000001" customHeight="1">
      <c r="A336" s="1325"/>
      <c r="B336" s="1227" t="s">
        <v>5177</v>
      </c>
      <c r="C336" s="1315">
        <v>72</v>
      </c>
      <c r="D336" s="1309" t="str">
        <f t="shared" si="22"/>
        <v>リンク</v>
      </c>
    </row>
    <row r="337" spans="1:5" ht="20.100000000000001" customHeight="1">
      <c r="A337" s="1325"/>
      <c r="B337" s="1227" t="s">
        <v>4940</v>
      </c>
      <c r="C337" s="1315">
        <v>84</v>
      </c>
      <c r="D337" s="1309" t="str">
        <f t="shared" si="22"/>
        <v>リンク</v>
      </c>
    </row>
    <row r="338" spans="1:5" s="1298" customFormat="1" ht="19.5" customHeight="1">
      <c r="A338" s="1323" t="s">
        <v>4129</v>
      </c>
      <c r="B338" s="1319"/>
      <c r="C338" s="1320"/>
      <c r="D338" s="1554" t="str">
        <f t="shared" si="22"/>
        <v/>
      </c>
      <c r="E338" s="1300"/>
    </row>
    <row r="339" spans="1:5" ht="20.100000000000001" customHeight="1">
      <c r="A339" s="1325"/>
      <c r="B339" s="1227" t="s">
        <v>5164</v>
      </c>
      <c r="C339" s="1315">
        <v>67</v>
      </c>
      <c r="D339" s="1309" t="str">
        <f t="shared" si="22"/>
        <v>リンク</v>
      </c>
    </row>
    <row r="340" spans="1:5" ht="20.100000000000001" customHeight="1">
      <c r="A340" s="1325"/>
      <c r="B340" s="1227" t="s">
        <v>5165</v>
      </c>
      <c r="C340" s="1315">
        <v>68</v>
      </c>
      <c r="D340" s="1309" t="str">
        <f t="shared" si="22"/>
        <v>リンク</v>
      </c>
    </row>
    <row r="341" spans="1:5" ht="20.100000000000001" customHeight="1">
      <c r="A341" s="1325"/>
      <c r="B341" s="1227" t="s">
        <v>5165</v>
      </c>
      <c r="C341" s="1315">
        <v>69</v>
      </c>
      <c r="D341" s="1309" t="str">
        <f t="shared" si="22"/>
        <v>リンク</v>
      </c>
    </row>
    <row r="342" spans="1:5" ht="20.100000000000001" customHeight="1">
      <c r="A342" s="1325"/>
      <c r="B342" s="1227" t="s">
        <v>5166</v>
      </c>
      <c r="C342" s="1315">
        <v>69</v>
      </c>
      <c r="D342" s="1309" t="str">
        <f t="shared" si="22"/>
        <v>リンク</v>
      </c>
    </row>
    <row r="343" spans="1:5" ht="20.100000000000001" customHeight="1">
      <c r="A343" s="1325"/>
      <c r="B343" s="1227" t="s">
        <v>5167</v>
      </c>
      <c r="C343" s="1315">
        <v>70</v>
      </c>
      <c r="D343" s="1309" t="str">
        <f t="shared" si="22"/>
        <v>リンク</v>
      </c>
    </row>
    <row r="344" spans="1:5" ht="20.100000000000001" customHeight="1">
      <c r="A344" s="1325"/>
      <c r="B344" s="1227" t="s">
        <v>5168</v>
      </c>
      <c r="C344" s="1315">
        <v>71</v>
      </c>
      <c r="D344" s="1309" t="str">
        <f t="shared" si="22"/>
        <v>リンク</v>
      </c>
    </row>
    <row r="345" spans="1:5" ht="20.100000000000001" customHeight="1">
      <c r="A345" s="1325"/>
      <c r="B345" s="1227" t="s">
        <v>5176</v>
      </c>
      <c r="C345" s="1315">
        <v>72</v>
      </c>
      <c r="D345" s="1309" t="str">
        <f t="shared" si="22"/>
        <v>リンク</v>
      </c>
    </row>
    <row r="346" spans="1:5" ht="20.100000000000001" customHeight="1">
      <c r="A346" s="1325"/>
      <c r="B346" s="1227" t="s">
        <v>5089</v>
      </c>
      <c r="C346" s="1315">
        <v>75</v>
      </c>
      <c r="D346" s="1309" t="str">
        <f t="shared" si="22"/>
        <v>リンク</v>
      </c>
    </row>
    <row r="347" spans="1:5" ht="20.100000000000001" customHeight="1">
      <c r="A347" s="1325"/>
      <c r="B347" s="1227" t="s">
        <v>5094</v>
      </c>
      <c r="C347" s="1315">
        <v>79</v>
      </c>
      <c r="D347" s="1309" t="str">
        <f t="shared" si="22"/>
        <v>リンク</v>
      </c>
    </row>
    <row r="348" spans="1:5" ht="20.100000000000001" customHeight="1">
      <c r="A348" s="1325"/>
      <c r="B348" s="1227" t="s">
        <v>4940</v>
      </c>
      <c r="C348" s="1315">
        <v>84</v>
      </c>
      <c r="D348" s="1309" t="str">
        <f t="shared" si="22"/>
        <v>リンク</v>
      </c>
    </row>
    <row r="349" spans="1:5" s="1298" customFormat="1" ht="19.5" customHeight="1">
      <c r="A349" s="1323" t="s">
        <v>5925</v>
      </c>
      <c r="B349" s="1319"/>
      <c r="C349" s="1320"/>
      <c r="D349" s="1554" t="str">
        <f t="shared" ref="D349" si="24">IF(C349="","",HYPERLINK("#'"&amp;C349&amp;"'!A1","リンク"))</f>
        <v/>
      </c>
      <c r="E349" s="1300"/>
    </row>
    <row r="350" spans="1:5" s="1298" customFormat="1" ht="19.5" customHeight="1">
      <c r="A350" s="1323" t="s">
        <v>4130</v>
      </c>
      <c r="B350" s="1319"/>
      <c r="C350" s="1320"/>
      <c r="D350" s="1554" t="str">
        <f t="shared" si="22"/>
        <v/>
      </c>
      <c r="E350" s="1300"/>
    </row>
    <row r="351" spans="1:5" ht="20.100000000000001" customHeight="1">
      <c r="A351" s="1325"/>
      <c r="B351" s="1227" t="s">
        <v>4937</v>
      </c>
      <c r="C351" s="1315">
        <v>20</v>
      </c>
      <c r="D351" s="1309" t="str">
        <f t="shared" si="22"/>
        <v>リンク</v>
      </c>
    </row>
    <row r="352" spans="1:5" s="1298" customFormat="1" ht="19.5" customHeight="1">
      <c r="A352" s="1323" t="s">
        <v>5926</v>
      </c>
      <c r="B352" s="1319"/>
      <c r="C352" s="1320"/>
      <c r="D352" s="1554" t="str">
        <f t="shared" ref="D352" si="25">IF(C352="","",HYPERLINK("#'"&amp;C352&amp;"'!A1","リンク"))</f>
        <v/>
      </c>
      <c r="E352" s="1300"/>
    </row>
    <row r="353" spans="1:5" s="1298" customFormat="1" ht="19.5" customHeight="1">
      <c r="A353" s="1323" t="s">
        <v>4131</v>
      </c>
      <c r="B353" s="1319"/>
      <c r="C353" s="1320"/>
      <c r="D353" s="1554" t="str">
        <f t="shared" ref="D353:D415" si="26">IF(C353="","",HYPERLINK("#'"&amp;C353&amp;"'!A1","リンク"))</f>
        <v/>
      </c>
      <c r="E353" s="1300"/>
    </row>
    <row r="354" spans="1:5" ht="20.100000000000001" customHeight="1">
      <c r="A354" s="1325"/>
      <c r="B354" s="1227" t="s">
        <v>4969</v>
      </c>
      <c r="C354" s="1315">
        <v>5</v>
      </c>
      <c r="D354" s="1309" t="str">
        <f t="shared" si="26"/>
        <v>リンク</v>
      </c>
    </row>
    <row r="355" spans="1:5" ht="20.100000000000001" customHeight="1">
      <c r="A355" s="1325"/>
      <c r="B355" s="1227" t="s">
        <v>5097</v>
      </c>
      <c r="C355" s="1315">
        <v>51</v>
      </c>
      <c r="D355" s="1309" t="str">
        <f t="shared" si="26"/>
        <v>リンク</v>
      </c>
    </row>
    <row r="356" spans="1:5" ht="20.100000000000001" customHeight="1">
      <c r="A356" s="1325"/>
      <c r="B356" s="1227" t="s">
        <v>5098</v>
      </c>
      <c r="C356" s="1315">
        <v>52</v>
      </c>
      <c r="D356" s="1309" t="str">
        <f t="shared" si="26"/>
        <v>リンク</v>
      </c>
    </row>
    <row r="357" spans="1:5" ht="20.100000000000001" customHeight="1">
      <c r="A357" s="1325"/>
      <c r="B357" s="1227" t="s">
        <v>5099</v>
      </c>
      <c r="C357" s="1315">
        <v>52</v>
      </c>
      <c r="D357" s="1309" t="str">
        <f t="shared" si="26"/>
        <v>リンク</v>
      </c>
    </row>
    <row r="358" spans="1:5" ht="20.100000000000001" customHeight="1">
      <c r="A358" s="1325"/>
      <c r="B358" s="1227" t="s">
        <v>5100</v>
      </c>
      <c r="C358" s="1315">
        <v>53</v>
      </c>
      <c r="D358" s="1309" t="str">
        <f t="shared" si="26"/>
        <v>リンク</v>
      </c>
    </row>
    <row r="359" spans="1:5" ht="20.100000000000001" customHeight="1">
      <c r="A359" s="1325"/>
      <c r="B359" s="1227" t="s">
        <v>5101</v>
      </c>
      <c r="C359" s="1315">
        <v>53</v>
      </c>
      <c r="D359" s="1309" t="str">
        <f t="shared" si="26"/>
        <v>リンク</v>
      </c>
    </row>
    <row r="360" spans="1:5" ht="20.100000000000001" customHeight="1">
      <c r="A360" s="1325"/>
      <c r="B360" s="1227" t="s">
        <v>5102</v>
      </c>
      <c r="C360" s="1315">
        <v>55</v>
      </c>
      <c r="D360" s="1309" t="str">
        <f t="shared" si="26"/>
        <v>リンク</v>
      </c>
    </row>
    <row r="361" spans="1:5" ht="20.100000000000001" customHeight="1">
      <c r="A361" s="1325"/>
      <c r="B361" s="1227" t="s">
        <v>5103</v>
      </c>
      <c r="C361" s="1315">
        <v>55</v>
      </c>
      <c r="D361" s="1309" t="str">
        <f t="shared" si="26"/>
        <v>リンク</v>
      </c>
    </row>
    <row r="362" spans="1:5" ht="20.100000000000001" customHeight="1">
      <c r="A362" s="1325"/>
      <c r="B362" s="1227" t="s">
        <v>5104</v>
      </c>
      <c r="C362" s="1315">
        <v>56</v>
      </c>
      <c r="D362" s="1309" t="str">
        <f t="shared" si="26"/>
        <v>リンク</v>
      </c>
    </row>
    <row r="363" spans="1:5" s="1298" customFormat="1" ht="19.5" customHeight="1">
      <c r="A363" s="1323" t="s">
        <v>4132</v>
      </c>
      <c r="B363" s="1319"/>
      <c r="C363" s="1320"/>
      <c r="D363" s="1554" t="str">
        <f t="shared" si="26"/>
        <v/>
      </c>
      <c r="E363" s="1300"/>
    </row>
    <row r="364" spans="1:5" ht="20.100000000000001" customHeight="1">
      <c r="A364" s="1325"/>
      <c r="B364" s="1227" t="s">
        <v>4942</v>
      </c>
      <c r="C364" s="1315">
        <v>7</v>
      </c>
      <c r="D364" s="1309" t="str">
        <f t="shared" si="26"/>
        <v>リンク</v>
      </c>
    </row>
    <row r="365" spans="1:5" ht="20.100000000000001" customHeight="1">
      <c r="A365" s="1325"/>
      <c r="B365" s="1227" t="s">
        <v>5097</v>
      </c>
      <c r="C365" s="1315">
        <v>51</v>
      </c>
      <c r="D365" s="1309" t="str">
        <f t="shared" si="26"/>
        <v>リンク</v>
      </c>
    </row>
    <row r="366" spans="1:5" ht="20.100000000000001" customHeight="1">
      <c r="A366" s="1325"/>
      <c r="B366" s="1227" t="s">
        <v>5098</v>
      </c>
      <c r="C366" s="1315">
        <v>52</v>
      </c>
      <c r="D366" s="1309" t="str">
        <f t="shared" si="26"/>
        <v>リンク</v>
      </c>
    </row>
    <row r="367" spans="1:5" ht="20.100000000000001" customHeight="1">
      <c r="A367" s="1325"/>
      <c r="B367" s="1227" t="s">
        <v>5099</v>
      </c>
      <c r="C367" s="1315">
        <v>52</v>
      </c>
      <c r="D367" s="1309" t="str">
        <f t="shared" si="26"/>
        <v>リンク</v>
      </c>
    </row>
    <row r="368" spans="1:5" ht="20.100000000000001" customHeight="1">
      <c r="A368" s="1325"/>
      <c r="B368" s="1227" t="s">
        <v>5100</v>
      </c>
      <c r="C368" s="1315">
        <v>53</v>
      </c>
      <c r="D368" s="1309" t="str">
        <f t="shared" si="26"/>
        <v>リンク</v>
      </c>
    </row>
    <row r="369" spans="1:5" ht="20.100000000000001" customHeight="1">
      <c r="A369" s="1325"/>
      <c r="B369" s="1227" t="s">
        <v>5101</v>
      </c>
      <c r="C369" s="1315">
        <v>53</v>
      </c>
      <c r="D369" s="1309" t="str">
        <f t="shared" si="26"/>
        <v>リンク</v>
      </c>
    </row>
    <row r="370" spans="1:5" ht="20.100000000000001" customHeight="1">
      <c r="A370" s="1325"/>
      <c r="B370" s="1227" t="s">
        <v>5849</v>
      </c>
      <c r="C370" s="1315">
        <v>54</v>
      </c>
      <c r="D370" s="1309" t="str">
        <f t="shared" si="26"/>
        <v>リンク</v>
      </c>
    </row>
    <row r="371" spans="1:5" ht="20.100000000000001" customHeight="1">
      <c r="A371" s="1325"/>
      <c r="B371" s="1227" t="s">
        <v>5106</v>
      </c>
      <c r="C371" s="1315">
        <v>54</v>
      </c>
      <c r="D371" s="1309" t="str">
        <f t="shared" si="26"/>
        <v>リンク</v>
      </c>
    </row>
    <row r="372" spans="1:5" ht="20.100000000000001" customHeight="1">
      <c r="A372" s="1325"/>
      <c r="B372" s="1227" t="s">
        <v>5107</v>
      </c>
      <c r="C372" s="1315">
        <v>54</v>
      </c>
      <c r="D372" s="1309" t="str">
        <f t="shared" si="26"/>
        <v>リンク</v>
      </c>
    </row>
    <row r="373" spans="1:5" s="1298" customFormat="1" ht="19.5" customHeight="1">
      <c r="A373" s="1323" t="s">
        <v>4133</v>
      </c>
      <c r="B373" s="1319"/>
      <c r="C373" s="1320"/>
      <c r="D373" s="1554" t="str">
        <f t="shared" si="26"/>
        <v/>
      </c>
      <c r="E373" s="1300"/>
    </row>
    <row r="374" spans="1:5" ht="20.100000000000001" customHeight="1">
      <c r="A374" s="1325"/>
      <c r="B374" s="1227" t="s">
        <v>4942</v>
      </c>
      <c r="C374" s="1315">
        <v>7</v>
      </c>
      <c r="D374" s="1309" t="str">
        <f t="shared" si="26"/>
        <v>リンク</v>
      </c>
    </row>
    <row r="375" spans="1:5" ht="20.100000000000001" customHeight="1">
      <c r="A375" s="1325"/>
      <c r="B375" s="1227" t="s">
        <v>5097</v>
      </c>
      <c r="C375" s="1315">
        <v>51</v>
      </c>
      <c r="D375" s="1309" t="str">
        <f t="shared" si="26"/>
        <v>リンク</v>
      </c>
    </row>
    <row r="376" spans="1:5" ht="20.100000000000001" customHeight="1">
      <c r="A376" s="1325"/>
      <c r="B376" s="1227" t="s">
        <v>5098</v>
      </c>
      <c r="C376" s="1315">
        <v>52</v>
      </c>
      <c r="D376" s="1309" t="str">
        <f t="shared" si="26"/>
        <v>リンク</v>
      </c>
    </row>
    <row r="377" spans="1:5" ht="20.100000000000001" customHeight="1">
      <c r="A377" s="1325"/>
      <c r="B377" s="1227" t="s">
        <v>5099</v>
      </c>
      <c r="C377" s="1315">
        <v>52</v>
      </c>
      <c r="D377" s="1309" t="str">
        <f t="shared" si="26"/>
        <v>リンク</v>
      </c>
    </row>
    <row r="378" spans="1:5" ht="20.100000000000001" customHeight="1">
      <c r="A378" s="1325"/>
      <c r="B378" s="1227" t="s">
        <v>5100</v>
      </c>
      <c r="C378" s="1315">
        <v>53</v>
      </c>
      <c r="D378" s="1309" t="str">
        <f t="shared" si="26"/>
        <v>リンク</v>
      </c>
    </row>
    <row r="379" spans="1:5" ht="20.100000000000001" customHeight="1">
      <c r="A379" s="1325"/>
      <c r="B379" s="1227" t="s">
        <v>5101</v>
      </c>
      <c r="C379" s="1315">
        <v>53</v>
      </c>
      <c r="D379" s="1309" t="str">
        <f t="shared" si="26"/>
        <v>リンク</v>
      </c>
    </row>
    <row r="380" spans="1:5" ht="20.100000000000001" customHeight="1">
      <c r="A380" s="1325"/>
      <c r="B380" s="1227" t="s">
        <v>8783</v>
      </c>
      <c r="C380" s="1315">
        <v>54</v>
      </c>
      <c r="D380" s="1309" t="str">
        <f t="shared" si="26"/>
        <v>リンク</v>
      </c>
    </row>
    <row r="381" spans="1:5" ht="20.100000000000001" customHeight="1">
      <c r="A381" s="1325"/>
      <c r="B381" s="1227" t="s">
        <v>5108</v>
      </c>
      <c r="C381" s="1315">
        <v>54</v>
      </c>
      <c r="D381" s="1309" t="str">
        <f t="shared" si="26"/>
        <v>リンク</v>
      </c>
    </row>
    <row r="382" spans="1:5" ht="20.100000000000001" customHeight="1">
      <c r="A382" s="1325"/>
      <c r="B382" s="1227" t="s">
        <v>5109</v>
      </c>
      <c r="C382" s="1315">
        <v>56</v>
      </c>
      <c r="D382" s="1309" t="str">
        <f t="shared" si="26"/>
        <v>リンク</v>
      </c>
    </row>
    <row r="383" spans="1:5" ht="20.100000000000001" customHeight="1">
      <c r="A383" s="1325"/>
      <c r="B383" s="1227" t="s">
        <v>5110</v>
      </c>
      <c r="C383" s="1315">
        <v>56</v>
      </c>
      <c r="D383" s="1309" t="str">
        <f t="shared" si="26"/>
        <v>リンク</v>
      </c>
    </row>
    <row r="384" spans="1:5" ht="20.100000000000001" customHeight="1">
      <c r="A384" s="1325"/>
      <c r="B384" s="1227" t="s">
        <v>5073</v>
      </c>
      <c r="C384" s="1315">
        <v>83</v>
      </c>
      <c r="D384" s="1309" t="str">
        <f t="shared" si="26"/>
        <v>リンク</v>
      </c>
    </row>
    <row r="385" spans="1:5" s="1298" customFormat="1" ht="19.5" customHeight="1">
      <c r="A385" s="1323" t="s">
        <v>4134</v>
      </c>
      <c r="B385" s="1319"/>
      <c r="C385" s="1320"/>
      <c r="D385" s="1554" t="str">
        <f t="shared" si="26"/>
        <v/>
      </c>
      <c r="E385" s="1300"/>
    </row>
    <row r="386" spans="1:5" ht="20.100000000000001" customHeight="1">
      <c r="A386" s="1325"/>
      <c r="B386" s="1227" t="s">
        <v>4942</v>
      </c>
      <c r="C386" s="1315">
        <v>7</v>
      </c>
      <c r="D386" s="1309" t="str">
        <f t="shared" si="26"/>
        <v>リンク</v>
      </c>
    </row>
    <row r="387" spans="1:5" ht="20.100000000000001" customHeight="1">
      <c r="A387" s="1325"/>
      <c r="B387" s="1227" t="s">
        <v>5111</v>
      </c>
      <c r="C387" s="1315">
        <v>49</v>
      </c>
      <c r="D387" s="1309" t="str">
        <f t="shared" si="26"/>
        <v>リンク</v>
      </c>
    </row>
    <row r="388" spans="1:5" ht="20.100000000000001" customHeight="1">
      <c r="A388" s="1325"/>
      <c r="B388" s="1227" t="s">
        <v>5112</v>
      </c>
      <c r="C388" s="1315">
        <v>59</v>
      </c>
      <c r="D388" s="1309" t="str">
        <f t="shared" si="26"/>
        <v>リンク</v>
      </c>
    </row>
    <row r="389" spans="1:5" ht="20.100000000000001" customHeight="1">
      <c r="A389" s="1325"/>
      <c r="B389" s="1227" t="s">
        <v>5113</v>
      </c>
      <c r="C389" s="1315">
        <v>59</v>
      </c>
      <c r="D389" s="1309" t="str">
        <f t="shared" si="26"/>
        <v>リンク</v>
      </c>
    </row>
    <row r="390" spans="1:5" ht="20.100000000000001" customHeight="1">
      <c r="A390" s="1323"/>
      <c r="B390" s="1227" t="s">
        <v>4944</v>
      </c>
      <c r="C390" s="1315">
        <v>82</v>
      </c>
      <c r="D390" s="1309" t="str">
        <f t="shared" si="26"/>
        <v>リンク</v>
      </c>
    </row>
    <row r="391" spans="1:5" s="1298" customFormat="1" ht="19.5" customHeight="1">
      <c r="A391" s="1323" t="s">
        <v>4135</v>
      </c>
      <c r="B391" s="1319"/>
      <c r="C391" s="1320"/>
      <c r="D391" s="1554" t="str">
        <f t="shared" si="26"/>
        <v/>
      </c>
      <c r="E391" s="1300"/>
    </row>
    <row r="392" spans="1:5" ht="19.5" customHeight="1">
      <c r="A392" s="1325"/>
      <c r="B392" s="1227" t="s">
        <v>5115</v>
      </c>
      <c r="C392" s="1315">
        <v>46</v>
      </c>
      <c r="D392" s="1309" t="str">
        <f t="shared" si="26"/>
        <v>リンク</v>
      </c>
    </row>
    <row r="393" spans="1:5" ht="20.100000000000001" customHeight="1">
      <c r="A393" s="1325"/>
      <c r="B393" s="1227" t="s">
        <v>8767</v>
      </c>
      <c r="C393" s="1315">
        <v>47</v>
      </c>
      <c r="D393" s="1309" t="str">
        <f t="shared" si="26"/>
        <v>リンク</v>
      </c>
    </row>
    <row r="394" spans="1:5" ht="20.100000000000001" customHeight="1">
      <c r="A394" s="1325"/>
      <c r="B394" s="1227" t="s">
        <v>8768</v>
      </c>
      <c r="C394" s="1315">
        <v>48</v>
      </c>
      <c r="D394" s="1309" t="str">
        <f t="shared" si="26"/>
        <v>リンク</v>
      </c>
    </row>
    <row r="395" spans="1:5" s="1298" customFormat="1" ht="19.5" customHeight="1">
      <c r="A395" s="1323" t="s">
        <v>4136</v>
      </c>
      <c r="B395" s="1319"/>
      <c r="C395" s="1320"/>
      <c r="D395" s="1554" t="str">
        <f t="shared" si="26"/>
        <v/>
      </c>
      <c r="E395" s="1300"/>
    </row>
    <row r="396" spans="1:5" ht="20.100000000000001" customHeight="1">
      <c r="A396" s="1325"/>
      <c r="B396" s="1227" t="s">
        <v>4942</v>
      </c>
      <c r="C396" s="1315">
        <v>7</v>
      </c>
      <c r="D396" s="1309" t="str">
        <f t="shared" si="26"/>
        <v>リンク</v>
      </c>
    </row>
    <row r="397" spans="1:5" ht="20.100000000000001" customHeight="1">
      <c r="A397" s="1325"/>
      <c r="B397" s="1227" t="s">
        <v>5179</v>
      </c>
      <c r="C397" s="1315">
        <v>57</v>
      </c>
      <c r="D397" s="1309" t="str">
        <f t="shared" si="26"/>
        <v>リンク</v>
      </c>
    </row>
    <row r="398" spans="1:5" ht="20.100000000000001" customHeight="1">
      <c r="A398" s="1325"/>
      <c r="B398" s="1227" t="s">
        <v>5180</v>
      </c>
      <c r="C398" s="1315">
        <v>57</v>
      </c>
      <c r="D398" s="1309" t="str">
        <f t="shared" si="26"/>
        <v>リンク</v>
      </c>
    </row>
    <row r="399" spans="1:5" ht="20.100000000000001" customHeight="1">
      <c r="A399" s="1325"/>
      <c r="B399" s="1227" t="s">
        <v>5116</v>
      </c>
      <c r="C399" s="1315">
        <v>79</v>
      </c>
      <c r="D399" s="1309" t="str">
        <f t="shared" si="26"/>
        <v>リンク</v>
      </c>
    </row>
    <row r="400" spans="1:5" s="1298" customFormat="1" ht="19.5" customHeight="1">
      <c r="A400" s="1323" t="s">
        <v>4137</v>
      </c>
      <c r="B400" s="1319"/>
      <c r="C400" s="1320"/>
      <c r="D400" s="1554" t="str">
        <f t="shared" si="26"/>
        <v/>
      </c>
      <c r="E400" s="1300"/>
    </row>
    <row r="401" spans="1:5" ht="20.100000000000001" customHeight="1">
      <c r="A401" s="1325"/>
      <c r="B401" s="1227" t="s">
        <v>5117</v>
      </c>
      <c r="C401" s="1315">
        <v>58</v>
      </c>
      <c r="D401" s="1309" t="str">
        <f t="shared" si="26"/>
        <v>リンク</v>
      </c>
    </row>
    <row r="402" spans="1:5" ht="20.100000000000001" customHeight="1">
      <c r="A402" s="1325"/>
      <c r="B402" s="1227" t="s">
        <v>5118</v>
      </c>
      <c r="C402" s="1315">
        <v>59</v>
      </c>
      <c r="D402" s="1309" t="str">
        <f t="shared" si="26"/>
        <v>リンク</v>
      </c>
    </row>
    <row r="403" spans="1:5" ht="20.100000000000001" customHeight="1">
      <c r="A403" s="1323"/>
      <c r="B403" s="1227" t="s">
        <v>4944</v>
      </c>
      <c r="C403" s="1315">
        <v>82</v>
      </c>
      <c r="D403" s="1309" t="str">
        <f t="shared" si="26"/>
        <v>リンク</v>
      </c>
    </row>
    <row r="404" spans="1:5" s="1298" customFormat="1" ht="19.5" customHeight="1">
      <c r="A404" s="1323" t="s">
        <v>4138</v>
      </c>
      <c r="B404" s="1319"/>
      <c r="C404" s="1320"/>
      <c r="D404" s="1554" t="str">
        <f t="shared" si="26"/>
        <v/>
      </c>
      <c r="E404" s="1300"/>
    </row>
    <row r="405" spans="1:5" ht="20.100000000000001" customHeight="1">
      <c r="A405" s="1325"/>
      <c r="B405" s="1227" t="s">
        <v>5178</v>
      </c>
      <c r="C405" s="1315">
        <v>57</v>
      </c>
      <c r="D405" s="1309" t="str">
        <f t="shared" si="26"/>
        <v>リンク</v>
      </c>
    </row>
    <row r="406" spans="1:5" s="1298" customFormat="1" ht="19.5" customHeight="1">
      <c r="A406" s="1323" t="s">
        <v>4074</v>
      </c>
      <c r="B406" s="1319"/>
      <c r="C406" s="1320"/>
      <c r="D406" s="1554" t="str">
        <f t="shared" si="26"/>
        <v/>
      </c>
      <c r="E406" s="1300"/>
    </row>
    <row r="407" spans="1:5" ht="20.100000000000001" customHeight="1">
      <c r="A407" s="1325"/>
      <c r="B407" s="1227" t="s">
        <v>4969</v>
      </c>
      <c r="C407" s="1315">
        <v>5</v>
      </c>
      <c r="D407" s="1309" t="str">
        <f t="shared" si="26"/>
        <v>リンク</v>
      </c>
    </row>
    <row r="408" spans="1:5" s="1298" customFormat="1" ht="19.5" customHeight="1">
      <c r="A408" s="1323" t="s">
        <v>4075</v>
      </c>
      <c r="B408" s="1319"/>
      <c r="C408" s="1320"/>
      <c r="D408" s="1554" t="str">
        <f t="shared" si="26"/>
        <v/>
      </c>
      <c r="E408" s="1300"/>
    </row>
    <row r="409" spans="1:5" ht="20.100000000000001" customHeight="1">
      <c r="A409" s="1325"/>
      <c r="B409" s="1227" t="s">
        <v>5119</v>
      </c>
      <c r="C409" s="1315">
        <v>5</v>
      </c>
      <c r="D409" s="1309" t="str">
        <f t="shared" si="26"/>
        <v>リンク</v>
      </c>
    </row>
    <row r="410" spans="1:5" ht="19.5" customHeight="1">
      <c r="A410" s="1325"/>
      <c r="B410" s="1227" t="s">
        <v>4969</v>
      </c>
      <c r="C410" s="1315">
        <v>5</v>
      </c>
      <c r="D410" s="1309" t="str">
        <f t="shared" si="26"/>
        <v>リンク</v>
      </c>
    </row>
    <row r="411" spans="1:5" ht="20.100000000000001" customHeight="1">
      <c r="A411" s="1323"/>
      <c r="B411" s="1227" t="s">
        <v>4944</v>
      </c>
      <c r="C411" s="1315">
        <v>82</v>
      </c>
      <c r="D411" s="1309" t="str">
        <f t="shared" si="26"/>
        <v>リンク</v>
      </c>
    </row>
    <row r="412" spans="1:5" s="1298" customFormat="1" ht="19.5" customHeight="1">
      <c r="A412" s="1323" t="s">
        <v>4064</v>
      </c>
      <c r="B412" s="1319"/>
      <c r="C412" s="1320"/>
      <c r="D412" s="1554" t="str">
        <f t="shared" si="26"/>
        <v/>
      </c>
      <c r="E412" s="1300"/>
    </row>
    <row r="413" spans="1:5" ht="20.100000000000001" customHeight="1">
      <c r="A413" s="1325"/>
      <c r="B413" s="1227" t="s">
        <v>5122</v>
      </c>
      <c r="C413" s="1315">
        <v>5</v>
      </c>
      <c r="D413" s="1309" t="str">
        <f t="shared" si="26"/>
        <v>リンク</v>
      </c>
    </row>
    <row r="414" spans="1:5" ht="20.100000000000001" customHeight="1">
      <c r="A414" s="1325"/>
      <c r="B414" s="1227" t="s">
        <v>5121</v>
      </c>
      <c r="C414" s="1315">
        <v>5</v>
      </c>
      <c r="D414" s="1309" t="str">
        <f t="shared" si="26"/>
        <v>リンク</v>
      </c>
    </row>
    <row r="415" spans="1:5" ht="20.100000000000001" customHeight="1">
      <c r="A415" s="1325"/>
      <c r="B415" s="1227" t="s">
        <v>5120</v>
      </c>
      <c r="C415" s="1315">
        <v>5</v>
      </c>
      <c r="D415" s="1309" t="str">
        <f t="shared" si="26"/>
        <v>リンク</v>
      </c>
    </row>
  </sheetData>
  <phoneticPr fontId="2"/>
  <pageMargins left="0.23622047244094491" right="0.23622047244094491" top="0.15748031496062992" bottom="0.15748031496062992" header="0.31496062992125984" footer="0"/>
  <pageSetup paperSize="9" scale="96"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view="pageBreakPreview" zoomScaleNormal="75" zoomScaleSheetLayoutView="100" workbookViewId="0">
      <selection sqref="A1:D1"/>
    </sheetView>
  </sheetViews>
  <sheetFormatPr defaultRowHeight="21" customHeight="1"/>
  <cols>
    <col min="1" max="1" width="2.75" style="80" customWidth="1"/>
    <col min="2" max="2" width="26.625" style="80" customWidth="1"/>
    <col min="3" max="3" width="14.625" style="80" customWidth="1"/>
    <col min="4" max="4" width="6.625" style="396" customWidth="1"/>
    <col min="5" max="5" width="7.625" style="198" customWidth="1"/>
    <col min="6" max="6" width="33.625" style="80" customWidth="1"/>
    <col min="7" max="7" width="5.625" style="80" customWidth="1"/>
    <col min="8" max="20" width="10.625" style="80" customWidth="1"/>
    <col min="21"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7.100000000000001" customHeight="1">
      <c r="A3" s="370" t="s">
        <v>874</v>
      </c>
      <c r="D3" s="80"/>
      <c r="F3" s="180" t="str">
        <f>K3</f>
        <v>（令和5年4月1日現在）</v>
      </c>
      <c r="H3" s="1336" t="s">
        <v>6738</v>
      </c>
      <c r="I3" s="1752"/>
      <c r="J3" s="1337" t="s">
        <v>6118</v>
      </c>
      <c r="K3" s="1856" t="str">
        <f>設定!$B$14</f>
        <v>（令和5年4月1日現在）</v>
      </c>
    </row>
    <row r="4" spans="1:26" ht="21.95" customHeight="1">
      <c r="A4" s="213"/>
      <c r="B4" s="213" t="s">
        <v>746</v>
      </c>
      <c r="C4" s="213" t="s">
        <v>808</v>
      </c>
      <c r="D4" s="369" t="s">
        <v>807</v>
      </c>
      <c r="E4" s="327" t="s">
        <v>737</v>
      </c>
      <c r="F4" s="213" t="s">
        <v>806</v>
      </c>
      <c r="H4" s="1705"/>
      <c r="I4" s="1340"/>
      <c r="J4" s="1337" t="s">
        <v>6119</v>
      </c>
      <c r="K4" s="1789" t="s">
        <v>7320</v>
      </c>
      <c r="L4" s="2160" t="str">
        <f>HYPERLINK("#'["&amp;設定!$A$22&amp;"]"&amp;K4&amp;"'!A1","統計表リンク")</f>
        <v>統計表リンク</v>
      </c>
    </row>
    <row r="5" spans="1:26" ht="17.100000000000001" customHeight="1">
      <c r="A5" s="125">
        <v>1</v>
      </c>
      <c r="B5" s="397" t="s">
        <v>5347</v>
      </c>
      <c r="C5" s="323" t="s">
        <v>5326</v>
      </c>
      <c r="D5" s="325" t="s">
        <v>803</v>
      </c>
      <c r="E5" s="324">
        <v>421.55</v>
      </c>
      <c r="F5" s="323" t="s">
        <v>5348</v>
      </c>
    </row>
    <row r="6" spans="1:26" ht="17.100000000000001" customHeight="1">
      <c r="A6" s="125">
        <v>2</v>
      </c>
      <c r="B6" s="367" t="s">
        <v>5349</v>
      </c>
      <c r="C6" s="323" t="s">
        <v>5350</v>
      </c>
      <c r="D6" s="325" t="s">
        <v>825</v>
      </c>
      <c r="E6" s="324">
        <v>355.49</v>
      </c>
      <c r="F6" s="323" t="s">
        <v>5348</v>
      </c>
    </row>
    <row r="7" spans="1:26" ht="17.100000000000001" customHeight="1">
      <c r="A7" s="2543">
        <v>3</v>
      </c>
      <c r="B7" s="397" t="s">
        <v>5351</v>
      </c>
      <c r="C7" s="323" t="s">
        <v>5245</v>
      </c>
      <c r="D7" s="325" t="s">
        <v>824</v>
      </c>
      <c r="E7" s="324">
        <v>336.39</v>
      </c>
      <c r="F7" s="323" t="s">
        <v>5348</v>
      </c>
    </row>
    <row r="8" spans="1:26" ht="17.100000000000001" customHeight="1">
      <c r="A8" s="2543">
        <v>4</v>
      </c>
      <c r="B8" s="368" t="s">
        <v>5352</v>
      </c>
      <c r="C8" s="323" t="s">
        <v>5248</v>
      </c>
      <c r="D8" s="325" t="s">
        <v>823</v>
      </c>
      <c r="E8" s="324">
        <v>454.24</v>
      </c>
      <c r="F8" s="323" t="s">
        <v>5353</v>
      </c>
    </row>
    <row r="9" spans="1:26" ht="17.100000000000001" customHeight="1">
      <c r="A9" s="2543">
        <v>5</v>
      </c>
      <c r="B9" s="367" t="s">
        <v>5417</v>
      </c>
      <c r="C9" s="323" t="s">
        <v>5253</v>
      </c>
      <c r="D9" s="325" t="s">
        <v>821</v>
      </c>
      <c r="E9" s="324">
        <v>176.9</v>
      </c>
      <c r="F9" s="323" t="s">
        <v>5354</v>
      </c>
    </row>
    <row r="10" spans="1:26" ht="17.100000000000001" customHeight="1">
      <c r="A10" s="2543">
        <v>6</v>
      </c>
      <c r="B10" s="397" t="s">
        <v>5355</v>
      </c>
      <c r="C10" s="323" t="s">
        <v>5356</v>
      </c>
      <c r="D10" s="325" t="s">
        <v>819</v>
      </c>
      <c r="E10" s="324">
        <v>171.76</v>
      </c>
      <c r="F10" s="323"/>
    </row>
    <row r="11" spans="1:26" ht="17.100000000000001" customHeight="1">
      <c r="A11" s="2543">
        <v>7</v>
      </c>
      <c r="B11" s="397" t="s">
        <v>5357</v>
      </c>
      <c r="C11" s="323" t="s">
        <v>5334</v>
      </c>
      <c r="D11" s="325" t="s">
        <v>819</v>
      </c>
      <c r="E11" s="324">
        <v>204.19</v>
      </c>
      <c r="F11" s="323" t="s">
        <v>5348</v>
      </c>
    </row>
    <row r="12" spans="1:26" ht="17.100000000000001" customHeight="1">
      <c r="A12" s="2543">
        <v>8</v>
      </c>
      <c r="B12" s="367" t="s">
        <v>5358</v>
      </c>
      <c r="C12" s="323" t="s">
        <v>5359</v>
      </c>
      <c r="D12" s="325" t="s">
        <v>873</v>
      </c>
      <c r="E12" s="324">
        <v>166.46</v>
      </c>
      <c r="F12" s="323"/>
    </row>
    <row r="13" spans="1:26" ht="17.100000000000001" customHeight="1">
      <c r="A13" s="184"/>
      <c r="B13" s="320"/>
      <c r="C13" s="366"/>
      <c r="D13" s="365"/>
      <c r="E13" s="364"/>
      <c r="F13" s="182" t="s">
        <v>725</v>
      </c>
    </row>
    <row r="14" spans="1:26" ht="17.100000000000001" customHeight="1">
      <c r="A14" s="184"/>
      <c r="B14" s="353"/>
      <c r="C14" s="172"/>
      <c r="D14" s="373"/>
      <c r="E14" s="390"/>
      <c r="F14" s="398"/>
    </row>
    <row r="15" spans="1:26" ht="17.100000000000001" customHeight="1">
      <c r="A15" s="370" t="s">
        <v>872</v>
      </c>
      <c r="F15" s="180" t="str">
        <f>K3</f>
        <v>（令和5年4月1日現在）</v>
      </c>
    </row>
    <row r="16" spans="1:26" ht="21.95" customHeight="1">
      <c r="A16" s="213"/>
      <c r="B16" s="213" t="s">
        <v>740</v>
      </c>
      <c r="C16" s="213" t="s">
        <v>808</v>
      </c>
      <c r="D16" s="369" t="s">
        <v>807</v>
      </c>
      <c r="E16" s="327" t="s">
        <v>737</v>
      </c>
      <c r="F16" s="213" t="s">
        <v>806</v>
      </c>
    </row>
    <row r="17" spans="1:6" ht="17.100000000000001" customHeight="1">
      <c r="A17" s="125">
        <v>1</v>
      </c>
      <c r="B17" s="367" t="s">
        <v>5360</v>
      </c>
      <c r="C17" s="323" t="s">
        <v>5248</v>
      </c>
      <c r="D17" s="325" t="s">
        <v>823</v>
      </c>
      <c r="E17" s="324">
        <v>432.89</v>
      </c>
      <c r="F17" s="323" t="s">
        <v>5361</v>
      </c>
    </row>
    <row r="18" spans="1:6" ht="17.100000000000001" customHeight="1">
      <c r="A18" s="125">
        <v>2</v>
      </c>
      <c r="B18" s="368" t="s">
        <v>5362</v>
      </c>
      <c r="C18" s="323" t="s">
        <v>5363</v>
      </c>
      <c r="D18" s="325" t="s">
        <v>871</v>
      </c>
      <c r="E18" s="324">
        <v>499.98</v>
      </c>
      <c r="F18" s="323"/>
    </row>
    <row r="19" spans="1:6" ht="17.100000000000001" customHeight="1">
      <c r="A19" s="125">
        <v>3</v>
      </c>
      <c r="B19" s="367" t="s">
        <v>5364</v>
      </c>
      <c r="C19" s="323" t="s">
        <v>5365</v>
      </c>
      <c r="D19" s="325" t="s">
        <v>870</v>
      </c>
      <c r="E19" s="324">
        <v>921.78</v>
      </c>
      <c r="F19" s="323"/>
    </row>
    <row r="20" spans="1:6" ht="17.100000000000001" customHeight="1">
      <c r="A20" s="125">
        <v>4</v>
      </c>
      <c r="B20" s="367" t="s">
        <v>5366</v>
      </c>
      <c r="C20" s="323" t="s">
        <v>5367</v>
      </c>
      <c r="D20" s="325" t="s">
        <v>869</v>
      </c>
      <c r="E20" s="324">
        <v>324.27999999999997</v>
      </c>
      <c r="F20" s="323" t="s">
        <v>5368</v>
      </c>
    </row>
    <row r="21" spans="1:6" ht="17.100000000000001" customHeight="1">
      <c r="A21" s="125">
        <v>5</v>
      </c>
      <c r="B21" s="367" t="s">
        <v>5369</v>
      </c>
      <c r="C21" s="323" t="s">
        <v>5370</v>
      </c>
      <c r="D21" s="325" t="s">
        <v>868</v>
      </c>
      <c r="E21" s="324">
        <v>453.46</v>
      </c>
      <c r="F21" s="323"/>
    </row>
    <row r="22" spans="1:6" ht="17.100000000000001" customHeight="1">
      <c r="A22" s="125">
        <v>6</v>
      </c>
      <c r="B22" s="367" t="s">
        <v>5371</v>
      </c>
      <c r="C22" s="323" t="s">
        <v>5372</v>
      </c>
      <c r="D22" s="325" t="s">
        <v>867</v>
      </c>
      <c r="E22" s="324">
        <v>473.92</v>
      </c>
      <c r="F22" s="323"/>
    </row>
    <row r="23" spans="1:6" ht="17.100000000000001" customHeight="1">
      <c r="A23" s="125">
        <v>7</v>
      </c>
      <c r="B23" s="367" t="s">
        <v>5373</v>
      </c>
      <c r="C23" s="323" t="s">
        <v>5374</v>
      </c>
      <c r="D23" s="325" t="s">
        <v>867</v>
      </c>
      <c r="E23" s="324">
        <v>473.69</v>
      </c>
      <c r="F23" s="323"/>
    </row>
    <row r="24" spans="1:6" ht="17.100000000000001" customHeight="1">
      <c r="A24" s="125">
        <v>8</v>
      </c>
      <c r="B24" s="367" t="s">
        <v>5375</v>
      </c>
      <c r="C24" s="323" t="s">
        <v>5376</v>
      </c>
      <c r="D24" s="325" t="s">
        <v>865</v>
      </c>
      <c r="E24" s="324">
        <v>455.84</v>
      </c>
      <c r="F24" s="323" t="s">
        <v>5377</v>
      </c>
    </row>
    <row r="25" spans="1:6" ht="17.100000000000001" customHeight="1">
      <c r="A25" s="125">
        <v>9</v>
      </c>
      <c r="B25" s="368" t="s">
        <v>5418</v>
      </c>
      <c r="C25" s="323" t="s">
        <v>5378</v>
      </c>
      <c r="D25" s="325" t="s">
        <v>864</v>
      </c>
      <c r="E25" s="324">
        <v>607.1</v>
      </c>
      <c r="F25" s="323"/>
    </row>
    <row r="26" spans="1:6" ht="17.100000000000001" customHeight="1">
      <c r="A26" s="125">
        <v>10</v>
      </c>
      <c r="B26" s="368" t="s">
        <v>5379</v>
      </c>
      <c r="C26" s="323" t="s">
        <v>5380</v>
      </c>
      <c r="D26" s="325" t="s">
        <v>863</v>
      </c>
      <c r="E26" s="324">
        <v>551.79999999999995</v>
      </c>
      <c r="F26" s="323" t="s">
        <v>5381</v>
      </c>
    </row>
    <row r="27" spans="1:6" ht="17.100000000000001" customHeight="1">
      <c r="A27" s="125">
        <v>11</v>
      </c>
      <c r="B27" s="367" t="s">
        <v>5382</v>
      </c>
      <c r="C27" s="323" t="s">
        <v>5383</v>
      </c>
      <c r="D27" s="325" t="s">
        <v>861</v>
      </c>
      <c r="E27" s="324">
        <v>544.23</v>
      </c>
      <c r="F27" s="323" t="s">
        <v>5384</v>
      </c>
    </row>
    <row r="28" spans="1:6" ht="17.100000000000001" customHeight="1">
      <c r="A28" s="125">
        <v>12</v>
      </c>
      <c r="B28" s="367" t="s">
        <v>5385</v>
      </c>
      <c r="C28" s="323" t="s">
        <v>5386</v>
      </c>
      <c r="D28" s="325" t="s">
        <v>860</v>
      </c>
      <c r="E28" s="324">
        <v>434.98</v>
      </c>
      <c r="F28" s="323"/>
    </row>
    <row r="29" spans="1:6" ht="17.100000000000001" customHeight="1">
      <c r="A29" s="125">
        <v>13</v>
      </c>
      <c r="B29" s="367" t="s">
        <v>5387</v>
      </c>
      <c r="C29" s="323" t="s">
        <v>5388</v>
      </c>
      <c r="D29" s="325" t="s">
        <v>858</v>
      </c>
      <c r="E29" s="324">
        <v>516.01</v>
      </c>
      <c r="F29" s="323" t="s">
        <v>5384</v>
      </c>
    </row>
    <row r="30" spans="1:6" ht="17.100000000000001" customHeight="1">
      <c r="A30" s="125">
        <v>14</v>
      </c>
      <c r="B30" s="368" t="s">
        <v>5389</v>
      </c>
      <c r="C30" s="323" t="s">
        <v>5390</v>
      </c>
      <c r="D30" s="325" t="s">
        <v>858</v>
      </c>
      <c r="E30" s="324">
        <v>403.94</v>
      </c>
      <c r="F30" s="323"/>
    </row>
    <row r="31" spans="1:6" ht="17.100000000000001" customHeight="1">
      <c r="A31" s="125">
        <v>15</v>
      </c>
      <c r="B31" s="368" t="s">
        <v>5391</v>
      </c>
      <c r="C31" s="323" t="s">
        <v>5392</v>
      </c>
      <c r="D31" s="325" t="s">
        <v>858</v>
      </c>
      <c r="E31" s="324">
        <v>522.57000000000005</v>
      </c>
      <c r="F31" s="323"/>
    </row>
    <row r="32" spans="1:6" ht="17.100000000000001" customHeight="1">
      <c r="A32" s="125">
        <v>16</v>
      </c>
      <c r="B32" s="367" t="s">
        <v>5393</v>
      </c>
      <c r="C32" s="323" t="s">
        <v>5394</v>
      </c>
      <c r="D32" s="325" t="s">
        <v>858</v>
      </c>
      <c r="E32" s="324">
        <v>452.73</v>
      </c>
      <c r="F32" s="323"/>
    </row>
    <row r="33" spans="1:6" ht="17.100000000000001" customHeight="1">
      <c r="A33" s="125">
        <v>17</v>
      </c>
      <c r="B33" s="367" t="s">
        <v>5395</v>
      </c>
      <c r="C33" s="323" t="s">
        <v>5396</v>
      </c>
      <c r="D33" s="325" t="s">
        <v>818</v>
      </c>
      <c r="E33" s="324">
        <v>586.74</v>
      </c>
      <c r="F33" s="323"/>
    </row>
    <row r="34" spans="1:6" ht="17.100000000000001" customHeight="1">
      <c r="A34" s="125">
        <v>18</v>
      </c>
      <c r="B34" s="367" t="s">
        <v>5397</v>
      </c>
      <c r="C34" s="323" t="s">
        <v>5398</v>
      </c>
      <c r="D34" s="325" t="s">
        <v>857</v>
      </c>
      <c r="E34" s="324">
        <v>517.11</v>
      </c>
      <c r="F34" s="323" t="s">
        <v>5399</v>
      </c>
    </row>
    <row r="35" spans="1:6" ht="17.100000000000001" customHeight="1">
      <c r="A35" s="125">
        <v>19</v>
      </c>
      <c r="B35" s="367" t="s">
        <v>856</v>
      </c>
      <c r="C35" s="323" t="s">
        <v>5400</v>
      </c>
      <c r="D35" s="325" t="s">
        <v>855</v>
      </c>
      <c r="E35" s="324">
        <v>546.91999999999996</v>
      </c>
      <c r="F35" s="323" t="s">
        <v>844</v>
      </c>
    </row>
    <row r="36" spans="1:6" ht="17.100000000000001" customHeight="1">
      <c r="A36" s="125">
        <v>20</v>
      </c>
      <c r="B36" s="367" t="s">
        <v>5401</v>
      </c>
      <c r="C36" s="323" t="s">
        <v>5402</v>
      </c>
      <c r="D36" s="325" t="s">
        <v>854</v>
      </c>
      <c r="E36" s="324">
        <v>540.79</v>
      </c>
      <c r="F36" s="323"/>
    </row>
    <row r="37" spans="1:6" ht="17.100000000000001" customHeight="1">
      <c r="A37" s="125">
        <v>21</v>
      </c>
      <c r="B37" s="368" t="s">
        <v>5403</v>
      </c>
      <c r="C37" s="323" t="s">
        <v>5404</v>
      </c>
      <c r="D37" s="325" t="s">
        <v>853</v>
      </c>
      <c r="E37" s="324">
        <v>597.5</v>
      </c>
      <c r="F37" s="323"/>
    </row>
    <row r="38" spans="1:6" ht="17.100000000000001" customHeight="1">
      <c r="A38" s="125">
        <v>22</v>
      </c>
      <c r="B38" s="367" t="s">
        <v>5405</v>
      </c>
      <c r="C38" s="323" t="s">
        <v>5406</v>
      </c>
      <c r="D38" s="325" t="s">
        <v>852</v>
      </c>
      <c r="E38" s="324">
        <v>505.42</v>
      </c>
      <c r="F38" s="323"/>
    </row>
    <row r="39" spans="1:6" ht="17.100000000000001" customHeight="1">
      <c r="A39" s="125">
        <v>23</v>
      </c>
      <c r="B39" s="397" t="s">
        <v>5407</v>
      </c>
      <c r="C39" s="323" t="s">
        <v>5408</v>
      </c>
      <c r="D39" s="325" t="s">
        <v>851</v>
      </c>
      <c r="E39" s="324">
        <v>523.15</v>
      </c>
      <c r="F39" s="323"/>
    </row>
    <row r="40" spans="1:6" ht="17.100000000000001" customHeight="1">
      <c r="A40" s="125">
        <v>24</v>
      </c>
      <c r="B40" s="367" t="s">
        <v>850</v>
      </c>
      <c r="C40" s="323" t="s">
        <v>849</v>
      </c>
      <c r="D40" s="325" t="s">
        <v>848</v>
      </c>
      <c r="E40" s="324">
        <v>591.14</v>
      </c>
      <c r="F40" s="323"/>
    </row>
    <row r="41" spans="1:6" ht="17.100000000000001" customHeight="1">
      <c r="A41" s="125">
        <v>25</v>
      </c>
      <c r="B41" s="367" t="s">
        <v>847</v>
      </c>
      <c r="C41" s="323" t="s">
        <v>846</v>
      </c>
      <c r="D41" s="325" t="s">
        <v>845</v>
      </c>
      <c r="E41" s="324">
        <v>501.89</v>
      </c>
      <c r="F41" s="323" t="s">
        <v>844</v>
      </c>
    </row>
    <row r="42" spans="1:6" ht="17.100000000000001" customHeight="1">
      <c r="A42" s="125">
        <v>26</v>
      </c>
      <c r="B42" s="367" t="s">
        <v>5409</v>
      </c>
      <c r="C42" s="323" t="s">
        <v>5410</v>
      </c>
      <c r="D42" s="325" t="s">
        <v>843</v>
      </c>
      <c r="E42" s="324">
        <v>564.98</v>
      </c>
      <c r="F42" s="323"/>
    </row>
    <row r="43" spans="1:6" ht="17.100000000000001" customHeight="1">
      <c r="A43" s="184"/>
      <c r="B43" s="320"/>
      <c r="C43" s="161"/>
      <c r="D43" s="373"/>
      <c r="E43" s="390"/>
      <c r="F43" s="182" t="s">
        <v>725</v>
      </c>
    </row>
  </sheetData>
  <mergeCells count="2">
    <mergeCell ref="A1:D1"/>
    <mergeCell ref="A2:D2"/>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zoomScaleNormal="75" zoomScaleSheetLayoutView="100" workbookViewId="0">
      <selection sqref="A1:D1"/>
    </sheetView>
  </sheetViews>
  <sheetFormatPr defaultRowHeight="21" customHeight="1"/>
  <cols>
    <col min="1" max="1" width="2.75" style="80" customWidth="1"/>
    <col min="2" max="2" width="25.625" style="80" customWidth="1"/>
    <col min="3" max="3" width="14.625" style="80" customWidth="1"/>
    <col min="4" max="4" width="6.625" style="396" customWidth="1"/>
    <col min="5" max="5" width="8.625" style="198" customWidth="1"/>
    <col min="6" max="6" width="33.625" style="80" customWidth="1"/>
    <col min="7" max="7" width="5.625" style="80" customWidth="1"/>
    <col min="8" max="19" width="10.625" style="80" customWidth="1"/>
    <col min="20"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7.100000000000001" customHeight="1">
      <c r="A3" s="370" t="s">
        <v>903</v>
      </c>
      <c r="C3" s="181"/>
      <c r="F3" s="180" t="str">
        <f>K3</f>
        <v>（令和5年4月1日現在）</v>
      </c>
      <c r="H3" s="1336" t="s">
        <v>6739</v>
      </c>
      <c r="I3" s="1752"/>
      <c r="J3" s="1337" t="s">
        <v>6118</v>
      </c>
      <c r="K3" s="1856" t="str">
        <f>設定!$B$14</f>
        <v>（令和5年4月1日現在）</v>
      </c>
    </row>
    <row r="4" spans="1:26" ht="21.95" customHeight="1">
      <c r="A4" s="213"/>
      <c r="B4" s="213" t="s">
        <v>740</v>
      </c>
      <c r="C4" s="213" t="s">
        <v>493</v>
      </c>
      <c r="D4" s="369" t="s">
        <v>807</v>
      </c>
      <c r="E4" s="327" t="s">
        <v>737</v>
      </c>
      <c r="F4" s="213" t="s">
        <v>806</v>
      </c>
      <c r="H4" s="1705"/>
      <c r="I4" s="1340"/>
      <c r="J4" s="1337" t="s">
        <v>6119</v>
      </c>
      <c r="K4" s="1789" t="s">
        <v>7320</v>
      </c>
      <c r="L4" s="2160" t="str">
        <f>HYPERLINK("#'["&amp;設定!$A$22&amp;"]"&amp;K4&amp;"'!A1","統計表リンク")</f>
        <v>統計表リンク</v>
      </c>
    </row>
    <row r="5" spans="1:26" s="229" customFormat="1" ht="15" customHeight="1">
      <c r="A5" s="325">
        <v>1</v>
      </c>
      <c r="B5" s="367" t="s">
        <v>902</v>
      </c>
      <c r="C5" s="323" t="s">
        <v>866</v>
      </c>
      <c r="D5" s="325" t="s">
        <v>865</v>
      </c>
      <c r="E5" s="324">
        <v>202.39</v>
      </c>
      <c r="F5" s="323" t="s">
        <v>894</v>
      </c>
    </row>
    <row r="6" spans="1:26" s="229" customFormat="1" ht="15" customHeight="1">
      <c r="A6" s="325">
        <v>2</v>
      </c>
      <c r="B6" s="367" t="s">
        <v>901</v>
      </c>
      <c r="C6" s="323" t="s">
        <v>862</v>
      </c>
      <c r="D6" s="325" t="s">
        <v>861</v>
      </c>
      <c r="E6" s="324">
        <v>232.17</v>
      </c>
      <c r="F6" s="323" t="s">
        <v>894</v>
      </c>
    </row>
    <row r="7" spans="1:26" s="229" customFormat="1" ht="15" customHeight="1">
      <c r="A7" s="325">
        <v>3</v>
      </c>
      <c r="B7" s="367" t="s">
        <v>900</v>
      </c>
      <c r="C7" s="323" t="s">
        <v>859</v>
      </c>
      <c r="D7" s="325" t="s">
        <v>858</v>
      </c>
      <c r="E7" s="324">
        <v>208.05</v>
      </c>
      <c r="F7" s="323" t="s">
        <v>894</v>
      </c>
    </row>
    <row r="8" spans="1:26" s="229" customFormat="1" ht="15" customHeight="1">
      <c r="A8" s="325">
        <v>4</v>
      </c>
      <c r="B8" s="367" t="s">
        <v>899</v>
      </c>
      <c r="C8" s="323" t="s">
        <v>898</v>
      </c>
      <c r="D8" s="325" t="s">
        <v>897</v>
      </c>
      <c r="E8" s="324">
        <v>236.13</v>
      </c>
      <c r="F8" s="323" t="s">
        <v>894</v>
      </c>
    </row>
    <row r="9" spans="1:26" s="229" customFormat="1" ht="15" customHeight="1">
      <c r="A9" s="325">
        <v>5</v>
      </c>
      <c r="B9" s="367" t="s">
        <v>896</v>
      </c>
      <c r="C9" s="323" t="s">
        <v>895</v>
      </c>
      <c r="D9" s="325" t="s">
        <v>845</v>
      </c>
      <c r="E9" s="324">
        <v>208.12</v>
      </c>
      <c r="F9" s="323" t="s">
        <v>894</v>
      </c>
    </row>
    <row r="10" spans="1:26" s="229" customFormat="1" ht="15" customHeight="1">
      <c r="A10" s="365"/>
      <c r="B10" s="402"/>
      <c r="C10" s="401"/>
      <c r="D10" s="400"/>
      <c r="E10" s="399"/>
      <c r="F10" s="371" t="s">
        <v>725</v>
      </c>
    </row>
    <row r="11" spans="1:26" s="229" customFormat="1" ht="15" customHeight="1">
      <c r="A11" s="365"/>
      <c r="B11" s="402"/>
      <c r="C11" s="401"/>
      <c r="D11" s="400"/>
      <c r="E11" s="399"/>
      <c r="F11" s="406"/>
    </row>
    <row r="12" spans="1:26" ht="17.100000000000001" customHeight="1">
      <c r="A12" s="370" t="s">
        <v>5411</v>
      </c>
      <c r="C12" s="181"/>
      <c r="F12" s="180" t="str">
        <f>K3</f>
        <v>（令和5年4月1日現在）</v>
      </c>
    </row>
    <row r="13" spans="1:26" ht="21.95" customHeight="1">
      <c r="A13" s="1555"/>
      <c r="B13" s="1555" t="s">
        <v>740</v>
      </c>
      <c r="C13" s="1555" t="s">
        <v>493</v>
      </c>
      <c r="D13" s="1574" t="s">
        <v>807</v>
      </c>
      <c r="E13" s="327" t="s">
        <v>737</v>
      </c>
      <c r="F13" s="1555" t="s">
        <v>806</v>
      </c>
    </row>
    <row r="14" spans="1:26" s="229" customFormat="1" ht="24.95" customHeight="1">
      <c r="A14" s="325">
        <v>1</v>
      </c>
      <c r="B14" s="403" t="s">
        <v>5415</v>
      </c>
      <c r="C14" s="1577" t="s">
        <v>5412</v>
      </c>
      <c r="D14" s="325" t="s">
        <v>5413</v>
      </c>
      <c r="E14" s="324">
        <v>355.43</v>
      </c>
      <c r="F14" s="1577" t="s">
        <v>5414</v>
      </c>
    </row>
    <row r="15" spans="1:26" s="229" customFormat="1" ht="15" customHeight="1">
      <c r="A15" s="365"/>
      <c r="B15" s="402"/>
      <c r="C15" s="401"/>
      <c r="D15" s="400"/>
      <c r="E15" s="399"/>
      <c r="F15" s="371" t="s">
        <v>725</v>
      </c>
    </row>
    <row r="16" spans="1:26" s="229" customFormat="1" ht="15" customHeight="1">
      <c r="A16" s="365"/>
      <c r="B16" s="402"/>
      <c r="C16" s="401"/>
      <c r="D16" s="400"/>
      <c r="E16" s="399"/>
      <c r="F16" s="406"/>
    </row>
    <row r="17" spans="1:6" ht="17.100000000000001" customHeight="1">
      <c r="A17" s="370" t="s">
        <v>5422</v>
      </c>
      <c r="C17" s="181"/>
      <c r="F17" s="180" t="str">
        <f>K3</f>
        <v>（令和5年4月1日現在）</v>
      </c>
    </row>
    <row r="18" spans="1:6" ht="21.95" customHeight="1">
      <c r="A18" s="213"/>
      <c r="B18" s="213" t="s">
        <v>740</v>
      </c>
      <c r="C18" s="213" t="s">
        <v>493</v>
      </c>
      <c r="D18" s="369" t="s">
        <v>807</v>
      </c>
      <c r="E18" s="327" t="s">
        <v>737</v>
      </c>
      <c r="F18" s="213" t="s">
        <v>806</v>
      </c>
    </row>
    <row r="19" spans="1:6" s="229" customFormat="1" ht="15" customHeight="1">
      <c r="A19" s="325">
        <v>1</v>
      </c>
      <c r="B19" s="367" t="s">
        <v>5419</v>
      </c>
      <c r="C19" s="323" t="s">
        <v>891</v>
      </c>
      <c r="D19" s="325" t="s">
        <v>890</v>
      </c>
      <c r="E19" s="324">
        <v>2348.38</v>
      </c>
      <c r="F19" s="323" t="s">
        <v>811</v>
      </c>
    </row>
    <row r="20" spans="1:6" s="229" customFormat="1" ht="24">
      <c r="A20" s="325">
        <v>2</v>
      </c>
      <c r="B20" s="367" t="s">
        <v>5322</v>
      </c>
      <c r="C20" s="323" t="s">
        <v>744</v>
      </c>
      <c r="D20" s="325" t="s">
        <v>821</v>
      </c>
      <c r="E20" s="324">
        <v>1057.3</v>
      </c>
      <c r="F20" s="404" t="s">
        <v>8811</v>
      </c>
    </row>
    <row r="21" spans="1:6" s="229" customFormat="1" ht="15" customHeight="1">
      <c r="A21" s="365"/>
      <c r="B21" s="402"/>
      <c r="C21" s="401"/>
      <c r="D21" s="400"/>
      <c r="E21" s="399"/>
      <c r="F21" s="371" t="s">
        <v>725</v>
      </c>
    </row>
    <row r="22" spans="1:6" s="229" customFormat="1" ht="15" customHeight="1">
      <c r="A22" s="365"/>
      <c r="B22" s="402"/>
      <c r="C22" s="401"/>
      <c r="D22" s="400"/>
      <c r="E22" s="399"/>
      <c r="F22" s="406"/>
    </row>
    <row r="23" spans="1:6" ht="17.100000000000001" customHeight="1">
      <c r="A23" s="370" t="s">
        <v>5423</v>
      </c>
      <c r="B23" s="320"/>
      <c r="C23" s="183"/>
      <c r="D23" s="373"/>
      <c r="E23" s="390"/>
      <c r="F23" s="180" t="str">
        <f>K3</f>
        <v>（令和5年4月1日現在）</v>
      </c>
    </row>
    <row r="24" spans="1:6" ht="21.95" customHeight="1">
      <c r="A24" s="213"/>
      <c r="B24" s="213" t="s">
        <v>740</v>
      </c>
      <c r="C24" s="213" t="s">
        <v>493</v>
      </c>
      <c r="D24" s="369" t="s">
        <v>807</v>
      </c>
      <c r="E24" s="327" t="s">
        <v>737</v>
      </c>
      <c r="F24" s="213" t="s">
        <v>806</v>
      </c>
    </row>
    <row r="25" spans="1:6" s="229" customFormat="1" ht="15" customHeight="1">
      <c r="A25" s="325">
        <v>1</v>
      </c>
      <c r="B25" s="367" t="s">
        <v>833</v>
      </c>
      <c r="C25" s="323" t="s">
        <v>795</v>
      </c>
      <c r="D25" s="391" t="s">
        <v>832</v>
      </c>
      <c r="E25" s="324">
        <v>3743.66</v>
      </c>
      <c r="F25" s="323" t="s">
        <v>8804</v>
      </c>
    </row>
    <row r="26" spans="1:6" s="229" customFormat="1" ht="24">
      <c r="A26" s="325">
        <v>2</v>
      </c>
      <c r="B26" s="367" t="s">
        <v>734</v>
      </c>
      <c r="C26" s="323" t="s">
        <v>733</v>
      </c>
      <c r="D26" s="391" t="s">
        <v>732</v>
      </c>
      <c r="E26" s="324">
        <v>4948.55</v>
      </c>
      <c r="F26" s="404" t="s">
        <v>8810</v>
      </c>
    </row>
    <row r="27" spans="1:6" s="229" customFormat="1" ht="15" customHeight="1">
      <c r="A27" s="325">
        <v>3</v>
      </c>
      <c r="B27" s="367" t="s">
        <v>791</v>
      </c>
      <c r="C27" s="323" t="s">
        <v>830</v>
      </c>
      <c r="D27" s="391" t="s">
        <v>803</v>
      </c>
      <c r="E27" s="324">
        <v>3995.45</v>
      </c>
      <c r="F27" s="323" t="s">
        <v>8804</v>
      </c>
    </row>
    <row r="28" spans="1:6" s="229" customFormat="1" ht="15" customHeight="1">
      <c r="A28" s="325">
        <v>4</v>
      </c>
      <c r="B28" s="367" t="s">
        <v>731</v>
      </c>
      <c r="C28" s="323" t="s">
        <v>730</v>
      </c>
      <c r="D28" s="391" t="s">
        <v>729</v>
      </c>
      <c r="E28" s="324">
        <v>6336.49</v>
      </c>
      <c r="F28" s="323" t="s">
        <v>8809</v>
      </c>
    </row>
    <row r="29" spans="1:6" s="229" customFormat="1" ht="15" customHeight="1">
      <c r="A29" s="325">
        <v>5</v>
      </c>
      <c r="B29" s="367" t="s">
        <v>728</v>
      </c>
      <c r="C29" s="323" t="s">
        <v>727</v>
      </c>
      <c r="D29" s="391" t="s">
        <v>726</v>
      </c>
      <c r="E29" s="324">
        <v>4771.46</v>
      </c>
      <c r="F29" s="323" t="s">
        <v>8804</v>
      </c>
    </row>
    <row r="30" spans="1:6" s="229" customFormat="1" ht="15" customHeight="1">
      <c r="A30" s="325">
        <v>6</v>
      </c>
      <c r="B30" s="367" t="s">
        <v>829</v>
      </c>
      <c r="C30" s="323" t="s">
        <v>828</v>
      </c>
      <c r="D30" s="391" t="s">
        <v>827</v>
      </c>
      <c r="E30" s="324">
        <v>2225.89</v>
      </c>
      <c r="F30" s="323" t="s">
        <v>8807</v>
      </c>
    </row>
    <row r="31" spans="1:6" s="229" customFormat="1" ht="15" customHeight="1">
      <c r="A31" s="325">
        <v>7</v>
      </c>
      <c r="B31" s="367" t="s">
        <v>5420</v>
      </c>
      <c r="C31" s="323" t="s">
        <v>826</v>
      </c>
      <c r="D31" s="391" t="s">
        <v>825</v>
      </c>
      <c r="E31" s="324">
        <v>3627.36</v>
      </c>
      <c r="F31" s="323" t="s">
        <v>8808</v>
      </c>
    </row>
    <row r="32" spans="1:6" s="229" customFormat="1" ht="15" customHeight="1">
      <c r="A32" s="325">
        <v>8</v>
      </c>
      <c r="B32" s="367" t="s">
        <v>783</v>
      </c>
      <c r="C32" s="323" t="s">
        <v>782</v>
      </c>
      <c r="D32" s="391" t="s">
        <v>824</v>
      </c>
      <c r="E32" s="324">
        <v>2811.39</v>
      </c>
      <c r="F32" s="323" t="s">
        <v>8808</v>
      </c>
    </row>
    <row r="33" spans="1:7" s="229" customFormat="1" ht="15" customHeight="1">
      <c r="A33" s="325">
        <v>9</v>
      </c>
      <c r="B33" s="367" t="s">
        <v>781</v>
      </c>
      <c r="C33" s="323" t="s">
        <v>780</v>
      </c>
      <c r="D33" s="391" t="s">
        <v>822</v>
      </c>
      <c r="E33" s="324">
        <v>3986.77</v>
      </c>
      <c r="F33" s="323" t="s">
        <v>8807</v>
      </c>
    </row>
    <row r="34" spans="1:7" s="229" customFormat="1" ht="15" customHeight="1">
      <c r="A34" s="325">
        <v>10</v>
      </c>
      <c r="B34" s="367" t="s">
        <v>893</v>
      </c>
      <c r="C34" s="323" t="s">
        <v>752</v>
      </c>
      <c r="D34" s="391" t="s">
        <v>799</v>
      </c>
      <c r="E34" s="324">
        <v>8161.41</v>
      </c>
      <c r="F34" s="323" t="s">
        <v>892</v>
      </c>
    </row>
    <row r="35" spans="1:7" s="229" customFormat="1" ht="15" customHeight="1">
      <c r="A35" s="325">
        <v>11</v>
      </c>
      <c r="B35" s="367" t="s">
        <v>5421</v>
      </c>
      <c r="C35" s="323" t="s">
        <v>891</v>
      </c>
      <c r="D35" s="391" t="s">
        <v>890</v>
      </c>
      <c r="E35" s="324">
        <v>2348.38</v>
      </c>
      <c r="F35" s="323" t="s">
        <v>889</v>
      </c>
    </row>
    <row r="36" spans="1:7" s="229" customFormat="1" ht="24">
      <c r="A36" s="325">
        <v>12</v>
      </c>
      <c r="B36" s="367" t="s">
        <v>5322</v>
      </c>
      <c r="C36" s="323" t="s">
        <v>744</v>
      </c>
      <c r="D36" s="391" t="s">
        <v>821</v>
      </c>
      <c r="E36" s="324">
        <v>8021.78</v>
      </c>
      <c r="F36" s="404" t="s">
        <v>8806</v>
      </c>
    </row>
    <row r="37" spans="1:7" s="229" customFormat="1" ht="15" customHeight="1">
      <c r="A37" s="325">
        <v>13</v>
      </c>
      <c r="B37" s="367" t="s">
        <v>779</v>
      </c>
      <c r="C37" s="323" t="s">
        <v>820</v>
      </c>
      <c r="D37" s="391" t="s">
        <v>819</v>
      </c>
      <c r="E37" s="324">
        <v>8730.06</v>
      </c>
      <c r="F37" s="323" t="s">
        <v>8804</v>
      </c>
    </row>
    <row r="38" spans="1:7" s="229" customFormat="1" ht="15" customHeight="1">
      <c r="A38" s="325">
        <v>14</v>
      </c>
      <c r="B38" s="367" t="s">
        <v>778</v>
      </c>
      <c r="C38" s="323" t="s">
        <v>777</v>
      </c>
      <c r="D38" s="391" t="s">
        <v>818</v>
      </c>
      <c r="E38" s="324">
        <v>7694.71</v>
      </c>
      <c r="F38" s="323" t="s">
        <v>8805</v>
      </c>
    </row>
    <row r="39" spans="1:7" s="229" customFormat="1" ht="15" customHeight="1">
      <c r="A39" s="325">
        <v>15</v>
      </c>
      <c r="B39" s="367" t="s">
        <v>775</v>
      </c>
      <c r="C39" s="323" t="s">
        <v>774</v>
      </c>
      <c r="D39" s="391" t="s">
        <v>818</v>
      </c>
      <c r="E39" s="324">
        <v>3761.27</v>
      </c>
      <c r="F39" s="323" t="s">
        <v>8803</v>
      </c>
    </row>
    <row r="40" spans="1:7" s="229" customFormat="1" ht="15" customHeight="1">
      <c r="A40" s="325">
        <v>16</v>
      </c>
      <c r="B40" s="367" t="s">
        <v>773</v>
      </c>
      <c r="C40" s="323" t="s">
        <v>888</v>
      </c>
      <c r="D40" s="391" t="s">
        <v>817</v>
      </c>
      <c r="E40" s="324">
        <v>3860.24</v>
      </c>
      <c r="F40" s="323" t="s">
        <v>8803</v>
      </c>
    </row>
    <row r="41" spans="1:7" s="229" customFormat="1" ht="15" customHeight="1">
      <c r="A41" s="325">
        <v>17</v>
      </c>
      <c r="B41" s="367" t="s">
        <v>772</v>
      </c>
      <c r="C41" s="323" t="s">
        <v>771</v>
      </c>
      <c r="D41" s="391" t="s">
        <v>816</v>
      </c>
      <c r="E41" s="324">
        <v>5470.39</v>
      </c>
      <c r="F41" s="323" t="s">
        <v>8804</v>
      </c>
    </row>
    <row r="42" spans="1:7" s="229" customFormat="1" ht="15" customHeight="1">
      <c r="A42" s="325">
        <v>18</v>
      </c>
      <c r="B42" s="367" t="s">
        <v>814</v>
      </c>
      <c r="C42" s="323" t="s">
        <v>813</v>
      </c>
      <c r="D42" s="391" t="s">
        <v>812</v>
      </c>
      <c r="E42" s="324">
        <v>6908.68</v>
      </c>
      <c r="F42" s="323" t="s">
        <v>8803</v>
      </c>
    </row>
    <row r="43" spans="1:7" s="229" customFormat="1" ht="15" customHeight="1">
      <c r="A43" s="325">
        <v>19</v>
      </c>
      <c r="B43" s="367" t="s">
        <v>768</v>
      </c>
      <c r="C43" s="323" t="s">
        <v>767</v>
      </c>
      <c r="D43" s="391" t="s">
        <v>5959</v>
      </c>
      <c r="E43" s="324">
        <v>6440.26</v>
      </c>
      <c r="F43" s="323" t="s">
        <v>8803</v>
      </c>
      <c r="G43" s="407"/>
    </row>
    <row r="44" spans="1:7" s="229" customFormat="1" ht="15" customHeight="1">
      <c r="A44" s="325">
        <v>20</v>
      </c>
      <c r="B44" s="367" t="s">
        <v>887</v>
      </c>
      <c r="C44" s="323" t="s">
        <v>766</v>
      </c>
      <c r="D44" s="391" t="s">
        <v>810</v>
      </c>
      <c r="E44" s="324">
        <v>6012.72</v>
      </c>
      <c r="F44" s="323" t="s">
        <v>8803</v>
      </c>
      <c r="G44" s="407"/>
    </row>
    <row r="45" spans="1:7" s="229" customFormat="1" ht="15" customHeight="1">
      <c r="A45" s="365"/>
      <c r="B45" s="402"/>
      <c r="C45" s="401"/>
      <c r="D45" s="400"/>
      <c r="E45" s="399"/>
      <c r="F45" s="371" t="s">
        <v>725</v>
      </c>
    </row>
    <row r="46" spans="1:7" s="229" customFormat="1" ht="15" customHeight="1">
      <c r="A46" s="365"/>
      <c r="B46" s="402"/>
      <c r="C46" s="401"/>
      <c r="D46" s="400"/>
      <c r="E46" s="399"/>
      <c r="F46" s="406"/>
    </row>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8" customHeight="1"/>
  </sheetData>
  <mergeCells count="2">
    <mergeCell ref="A1:D1"/>
    <mergeCell ref="A2:D2"/>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3"/>
  <sheetViews>
    <sheetView view="pageBreakPreview" zoomScaleNormal="100" zoomScaleSheetLayoutView="100" workbookViewId="0">
      <selection sqref="A1:D1"/>
    </sheetView>
  </sheetViews>
  <sheetFormatPr defaultRowHeight="18" customHeight="1"/>
  <cols>
    <col min="1" max="1" width="2.75" style="408" customWidth="1"/>
    <col min="2" max="2" width="22.625" style="408" customWidth="1"/>
    <col min="3" max="3" width="18.625" style="408" customWidth="1"/>
    <col min="4" max="4" width="8.625" style="408" customWidth="1"/>
    <col min="5" max="5" width="6.625" style="408" customWidth="1"/>
    <col min="6" max="7" width="9.625" style="408" customWidth="1"/>
    <col min="8" max="8" width="11.625" style="408" customWidth="1"/>
    <col min="9" max="9" width="5.625" style="191" customWidth="1"/>
    <col min="10" max="10" width="15.5" style="191" customWidth="1"/>
    <col min="11" max="11" width="22.5" style="191" customWidth="1"/>
    <col min="12" max="21" width="10.625" style="191" customWidth="1"/>
    <col min="22" max="16384" width="9" style="191"/>
  </cols>
  <sheetData>
    <row r="1" spans="1:26" s="209"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s="80" customFormat="1" ht="17.100000000000001" customHeight="1">
      <c r="A3" s="370" t="s">
        <v>5424</v>
      </c>
      <c r="B3" s="320"/>
      <c r="C3" s="181"/>
      <c r="D3" s="373"/>
      <c r="E3" s="390"/>
      <c r="H3" s="182" t="str">
        <f>M3</f>
        <v>（令和5年4月1日現在）</v>
      </c>
      <c r="J3" s="1336" t="s">
        <v>6740</v>
      </c>
      <c r="K3" s="1752"/>
      <c r="L3" s="1337" t="s">
        <v>6118</v>
      </c>
      <c r="M3" s="1856" t="str">
        <f>設定!$B$14</f>
        <v>（令和5年4月1日現在）</v>
      </c>
    </row>
    <row r="4" spans="1:26" s="80" customFormat="1" ht="17.100000000000001" customHeight="1">
      <c r="A4" s="213"/>
      <c r="B4" s="213" t="s">
        <v>884</v>
      </c>
      <c r="C4" s="213" t="s">
        <v>493</v>
      </c>
      <c r="D4" s="2923" t="s">
        <v>883</v>
      </c>
      <c r="E4" s="2923"/>
      <c r="F4" s="2923" t="s">
        <v>736</v>
      </c>
      <c r="G4" s="2923"/>
      <c r="H4" s="2923"/>
      <c r="J4" s="1705"/>
      <c r="K4" s="1340"/>
      <c r="L4" s="1337" t="s">
        <v>6119</v>
      </c>
      <c r="M4" s="2162" t="s">
        <v>6741</v>
      </c>
      <c r="N4" s="2160" t="str">
        <f>HYPERLINK("#'["&amp;設定!$A$22&amp;"]"&amp;M4&amp;"'!A1","統計表リンク")</f>
        <v>統計表リンク</v>
      </c>
    </row>
    <row r="5" spans="1:26" s="80" customFormat="1" ht="24.95" customHeight="1">
      <c r="A5" s="125">
        <v>1</v>
      </c>
      <c r="B5" s="405" t="s">
        <v>5991</v>
      </c>
      <c r="C5" s="404" t="s">
        <v>8863</v>
      </c>
      <c r="D5" s="3540" t="s">
        <v>886</v>
      </c>
      <c r="E5" s="3540"/>
      <c r="F5" s="3541" t="s">
        <v>885</v>
      </c>
      <c r="G5" s="3541"/>
      <c r="H5" s="3541"/>
    </row>
    <row r="6" spans="1:26" s="229" customFormat="1" ht="15" customHeight="1">
      <c r="A6" s="365"/>
      <c r="B6" s="402"/>
      <c r="C6" s="401"/>
      <c r="D6" s="400"/>
      <c r="E6" s="399"/>
      <c r="H6" s="182" t="s">
        <v>725</v>
      </c>
    </row>
    <row r="7" spans="1:26" s="229" customFormat="1" ht="15" customHeight="1">
      <c r="A7" s="365"/>
      <c r="B7" s="402"/>
      <c r="C7" s="401"/>
      <c r="D7" s="400"/>
      <c r="E7" s="399"/>
      <c r="F7" s="406"/>
    </row>
    <row r="8" spans="1:26" s="80" customFormat="1" ht="17.100000000000001" customHeight="1">
      <c r="A8" s="370" t="s">
        <v>5425</v>
      </c>
      <c r="B8" s="320"/>
      <c r="C8" s="181"/>
      <c r="D8" s="373"/>
      <c r="E8" s="390"/>
      <c r="H8" s="182" t="str">
        <f>M3</f>
        <v>（令和5年4月1日現在）</v>
      </c>
    </row>
    <row r="9" spans="1:26" s="80" customFormat="1" ht="17.100000000000001" customHeight="1">
      <c r="A9" s="213"/>
      <c r="B9" s="213" t="s">
        <v>884</v>
      </c>
      <c r="C9" s="213" t="s">
        <v>493</v>
      </c>
      <c r="D9" s="2923" t="s">
        <v>883</v>
      </c>
      <c r="E9" s="2923"/>
      <c r="F9" s="2923" t="s">
        <v>736</v>
      </c>
      <c r="G9" s="2923"/>
      <c r="H9" s="2923"/>
    </row>
    <row r="10" spans="1:26" s="80" customFormat="1" ht="24.95" customHeight="1">
      <c r="A10" s="125">
        <v>1</v>
      </c>
      <c r="B10" s="405" t="s">
        <v>5990</v>
      </c>
      <c r="C10" s="404" t="s">
        <v>8863</v>
      </c>
      <c r="D10" s="3540" t="s">
        <v>882</v>
      </c>
      <c r="E10" s="3540"/>
      <c r="F10" s="3541" t="s">
        <v>881</v>
      </c>
      <c r="G10" s="3541"/>
      <c r="H10" s="3541"/>
    </row>
    <row r="11" spans="1:26" s="229" customFormat="1" ht="24" customHeight="1">
      <c r="A11" s="325">
        <v>2</v>
      </c>
      <c r="B11" s="403" t="s">
        <v>8864</v>
      </c>
      <c r="C11" s="323" t="s">
        <v>880</v>
      </c>
      <c r="D11" s="3540" t="s">
        <v>879</v>
      </c>
      <c r="E11" s="3540"/>
      <c r="F11" s="3541" t="s">
        <v>875</v>
      </c>
      <c r="G11" s="3541"/>
      <c r="H11" s="3541"/>
    </row>
    <row r="12" spans="1:26" s="229" customFormat="1" ht="24.95" customHeight="1">
      <c r="A12" s="325">
        <v>3</v>
      </c>
      <c r="B12" s="403" t="s">
        <v>878</v>
      </c>
      <c r="C12" s="323" t="s">
        <v>877</v>
      </c>
      <c r="D12" s="3540" t="s">
        <v>876</v>
      </c>
      <c r="E12" s="3540"/>
      <c r="F12" s="3541" t="s">
        <v>875</v>
      </c>
      <c r="G12" s="3541"/>
      <c r="H12" s="3541"/>
    </row>
    <row r="13" spans="1:26" s="229" customFormat="1" ht="15" customHeight="1">
      <c r="A13" s="365"/>
      <c r="B13" s="402"/>
      <c r="C13" s="401"/>
      <c r="D13" s="400"/>
      <c r="E13" s="399"/>
      <c r="H13" s="182" t="s">
        <v>725</v>
      </c>
    </row>
    <row r="14" spans="1:26" s="229" customFormat="1" ht="15" customHeight="1">
      <c r="A14" s="365"/>
      <c r="B14" s="402"/>
      <c r="C14" s="401"/>
      <c r="D14" s="400"/>
      <c r="E14" s="399"/>
      <c r="H14" s="182"/>
    </row>
    <row r="15" spans="1:26" ht="17.100000000000001" customHeight="1">
      <c r="A15" s="131" t="s">
        <v>968</v>
      </c>
      <c r="B15" s="425"/>
      <c r="C15" s="425"/>
      <c r="D15" s="425"/>
      <c r="E15" s="425"/>
      <c r="F15" s="191"/>
      <c r="G15" s="448" t="str">
        <f>M15</f>
        <v>（令和5年4月1日現在）</v>
      </c>
      <c r="H15" s="448"/>
      <c r="J15" s="1336" t="s">
        <v>6601</v>
      </c>
      <c r="K15" s="1752"/>
      <c r="L15" s="1337" t="s">
        <v>6118</v>
      </c>
      <c r="M15" s="1856" t="str">
        <f>設定!$B$14</f>
        <v>（令和5年4月1日現在）</v>
      </c>
      <c r="O15" s="1337" t="s">
        <v>6807</v>
      </c>
      <c r="P15" s="1856" t="str">
        <f>設定!$B$5&amp;設定!$C$5&amp;"年度"</f>
        <v>令和4年度</v>
      </c>
    </row>
    <row r="16" spans="1:26" s="2" customFormat="1" ht="15" customHeight="1">
      <c r="A16" s="3542"/>
      <c r="B16" s="3544" t="s">
        <v>494</v>
      </c>
      <c r="C16" s="3544" t="s">
        <v>493</v>
      </c>
      <c r="D16" s="3387" t="s">
        <v>967</v>
      </c>
      <c r="E16" s="3387" t="s">
        <v>8894</v>
      </c>
      <c r="F16" s="3018" t="s">
        <v>642</v>
      </c>
      <c r="G16" s="3018"/>
      <c r="H16" s="182"/>
      <c r="J16" s="1705"/>
      <c r="K16" s="1340"/>
      <c r="L16" s="1337" t="s">
        <v>6119</v>
      </c>
      <c r="M16" s="1789" t="s">
        <v>6742</v>
      </c>
      <c r="N16" s="2160" t="str">
        <f>HYPERLINK("#'["&amp;設定!$A$22&amp;"]"&amp;M16&amp;"'!A1","統計表リンク")</f>
        <v>統計表リンク</v>
      </c>
    </row>
    <row r="17" spans="1:16" ht="24.95" customHeight="1">
      <c r="A17" s="3543"/>
      <c r="B17" s="3545"/>
      <c r="C17" s="3545"/>
      <c r="D17" s="3387"/>
      <c r="E17" s="3387"/>
      <c r="F17" s="429" t="s">
        <v>966</v>
      </c>
      <c r="G17" s="429" t="s">
        <v>965</v>
      </c>
      <c r="H17" s="365"/>
      <c r="J17" s="1543" t="s">
        <v>7321</v>
      </c>
      <c r="K17" s="1543" t="s">
        <v>493</v>
      </c>
      <c r="L17" s="1543" t="s">
        <v>7322</v>
      </c>
      <c r="M17" s="1543" t="s">
        <v>7323</v>
      </c>
      <c r="N17" s="1543" t="s">
        <v>7324</v>
      </c>
      <c r="O17" s="1543" t="s">
        <v>7325</v>
      </c>
      <c r="P17" s="2"/>
    </row>
    <row r="18" spans="1:16" ht="35.1" customHeight="1">
      <c r="A18" s="447">
        <v>1</v>
      </c>
      <c r="B18" s="446" t="s">
        <v>964</v>
      </c>
      <c r="C18" s="445" t="s">
        <v>963</v>
      </c>
      <c r="D18" s="444" t="s">
        <v>962</v>
      </c>
      <c r="E18" s="3556">
        <f>M18</f>
        <v>9</v>
      </c>
      <c r="F18" s="443">
        <f>N18</f>
        <v>4873</v>
      </c>
      <c r="G18" s="2151">
        <f>O18</f>
        <v>1528</v>
      </c>
      <c r="H18" s="182"/>
      <c r="J18" s="1552" t="s">
        <v>7349</v>
      </c>
      <c r="K18" s="1552" t="s">
        <v>7326</v>
      </c>
      <c r="L18" s="612" t="s">
        <v>7327</v>
      </c>
      <c r="M18" s="2281">
        <v>9</v>
      </c>
      <c r="N18" s="2281">
        <v>4873</v>
      </c>
      <c r="O18" s="2281">
        <v>1528</v>
      </c>
      <c r="P18" s="2"/>
    </row>
    <row r="19" spans="1:16" ht="30" customHeight="1">
      <c r="A19" s="347">
        <v>2</v>
      </c>
      <c r="B19" s="439" t="s">
        <v>961</v>
      </c>
      <c r="C19" s="438" t="s">
        <v>960</v>
      </c>
      <c r="D19" s="437" t="s">
        <v>959</v>
      </c>
      <c r="E19" s="3557"/>
      <c r="F19" s="2151">
        <f t="shared" ref="F19:F31" si="0">N19</f>
        <v>4974</v>
      </c>
      <c r="G19" s="2151">
        <f t="shared" ref="G19:G31" si="1">O19</f>
        <v>1329</v>
      </c>
      <c r="H19" s="182"/>
      <c r="J19" s="1552" t="s">
        <v>7350</v>
      </c>
      <c r="K19" s="1552" t="s">
        <v>7328</v>
      </c>
      <c r="L19" s="612" t="s">
        <v>7329</v>
      </c>
      <c r="M19" s="612" t="s">
        <v>8563</v>
      </c>
      <c r="N19" s="2281">
        <v>4974</v>
      </c>
      <c r="O19" s="2281">
        <v>1329</v>
      </c>
      <c r="P19" s="2"/>
    </row>
    <row r="20" spans="1:16" ht="30" customHeight="1">
      <c r="A20" s="347">
        <v>3</v>
      </c>
      <c r="B20" s="439" t="s">
        <v>958</v>
      </c>
      <c r="C20" s="438" t="s">
        <v>957</v>
      </c>
      <c r="D20" s="437" t="s">
        <v>956</v>
      </c>
      <c r="E20" s="3554">
        <f>M20</f>
        <v>12</v>
      </c>
      <c r="F20" s="2151">
        <f t="shared" si="0"/>
        <v>5070</v>
      </c>
      <c r="G20" s="2151">
        <f t="shared" si="1"/>
        <v>1898</v>
      </c>
      <c r="H20" s="182"/>
      <c r="J20" s="1552" t="s">
        <v>7351</v>
      </c>
      <c r="K20" s="1552" t="s">
        <v>7330</v>
      </c>
      <c r="L20" s="612" t="s">
        <v>7331</v>
      </c>
      <c r="M20" s="2281">
        <v>12</v>
      </c>
      <c r="N20" s="2281">
        <v>5070</v>
      </c>
      <c r="O20" s="2281">
        <v>1898</v>
      </c>
      <c r="P20" s="2"/>
    </row>
    <row r="21" spans="1:16" ht="35.1" customHeight="1">
      <c r="A21" s="347">
        <v>4</v>
      </c>
      <c r="B21" s="439" t="s">
        <v>955</v>
      </c>
      <c r="C21" s="438" t="s">
        <v>954</v>
      </c>
      <c r="D21" s="437" t="s">
        <v>953</v>
      </c>
      <c r="E21" s="3555"/>
      <c r="F21" s="2151">
        <f t="shared" si="0"/>
        <v>6959</v>
      </c>
      <c r="G21" s="2151">
        <f t="shared" si="1"/>
        <v>2126</v>
      </c>
      <c r="H21" s="182"/>
      <c r="J21" s="1552" t="s">
        <v>7352</v>
      </c>
      <c r="K21" s="1552" t="s">
        <v>7332</v>
      </c>
      <c r="L21" s="612" t="s">
        <v>7333</v>
      </c>
      <c r="M21" s="612" t="s">
        <v>8564</v>
      </c>
      <c r="N21" s="2281">
        <v>6959</v>
      </c>
      <c r="O21" s="2281">
        <v>2126</v>
      </c>
      <c r="P21" s="2"/>
    </row>
    <row r="22" spans="1:16" ht="30" customHeight="1">
      <c r="A22" s="347">
        <v>5</v>
      </c>
      <c r="B22" s="439" t="s">
        <v>952</v>
      </c>
      <c r="C22" s="442" t="s">
        <v>951</v>
      </c>
      <c r="D22" s="437" t="s">
        <v>945</v>
      </c>
      <c r="E22" s="3552">
        <f>M22</f>
        <v>13</v>
      </c>
      <c r="F22" s="2151">
        <f t="shared" si="0"/>
        <v>7269</v>
      </c>
      <c r="G22" s="2151">
        <f t="shared" si="1"/>
        <v>2909</v>
      </c>
      <c r="H22" s="182"/>
      <c r="J22" s="1552" t="s">
        <v>7353</v>
      </c>
      <c r="K22" s="1552" t="s">
        <v>7334</v>
      </c>
      <c r="L22" s="612" t="s">
        <v>751</v>
      </c>
      <c r="M22" s="2281">
        <v>13</v>
      </c>
      <c r="N22" s="2281">
        <v>7269</v>
      </c>
      <c r="O22" s="2281">
        <v>2909</v>
      </c>
      <c r="P22" s="2"/>
    </row>
    <row r="23" spans="1:16" ht="30" customHeight="1">
      <c r="A23" s="347">
        <v>6</v>
      </c>
      <c r="B23" s="439" t="s">
        <v>950</v>
      </c>
      <c r="C23" s="442" t="s">
        <v>949</v>
      </c>
      <c r="D23" s="437" t="s">
        <v>948</v>
      </c>
      <c r="E23" s="3553"/>
      <c r="F23" s="2151">
        <f t="shared" si="0"/>
        <v>5120</v>
      </c>
      <c r="G23" s="2151">
        <f t="shared" si="1"/>
        <v>1416</v>
      </c>
      <c r="H23" s="182"/>
      <c r="J23" s="1552" t="s">
        <v>7354</v>
      </c>
      <c r="K23" s="1552" t="s">
        <v>7335</v>
      </c>
      <c r="L23" s="612" t="s">
        <v>7336</v>
      </c>
      <c r="M23" s="612" t="s">
        <v>8565</v>
      </c>
      <c r="N23" s="2281">
        <v>5120</v>
      </c>
      <c r="O23" s="2281">
        <v>1416</v>
      </c>
      <c r="P23" s="2"/>
    </row>
    <row r="24" spans="1:16" ht="30" customHeight="1">
      <c r="A24" s="347">
        <v>7</v>
      </c>
      <c r="B24" s="439" t="s">
        <v>947</v>
      </c>
      <c r="C24" s="438" t="s">
        <v>946</v>
      </c>
      <c r="D24" s="437" t="s">
        <v>945</v>
      </c>
      <c r="E24" s="3550">
        <f>M24</f>
        <v>12</v>
      </c>
      <c r="F24" s="2151">
        <f t="shared" si="0"/>
        <v>9881</v>
      </c>
      <c r="G24" s="2151">
        <f t="shared" si="1"/>
        <v>2027</v>
      </c>
      <c r="H24" s="182"/>
      <c r="I24" s="441"/>
      <c r="J24" s="1552" t="s">
        <v>7355</v>
      </c>
      <c r="K24" s="1552" t="s">
        <v>7337</v>
      </c>
      <c r="L24" s="612" t="s">
        <v>751</v>
      </c>
      <c r="M24" s="2281">
        <v>12</v>
      </c>
      <c r="N24" s="2281">
        <v>9881</v>
      </c>
      <c r="O24" s="2281">
        <v>2027</v>
      </c>
      <c r="P24" s="2"/>
    </row>
    <row r="25" spans="1:16" ht="30" customHeight="1">
      <c r="A25" s="347">
        <v>8</v>
      </c>
      <c r="B25" s="439" t="s">
        <v>944</v>
      </c>
      <c r="C25" s="438" t="s">
        <v>943</v>
      </c>
      <c r="D25" s="437" t="s">
        <v>942</v>
      </c>
      <c r="E25" s="3551"/>
      <c r="F25" s="2151">
        <f t="shared" si="0"/>
        <v>8859</v>
      </c>
      <c r="G25" s="2151">
        <f t="shared" si="1"/>
        <v>2063</v>
      </c>
      <c r="H25" s="440"/>
      <c r="J25" s="1552" t="s">
        <v>7356</v>
      </c>
      <c r="K25" s="1552" t="s">
        <v>7338</v>
      </c>
      <c r="L25" s="612" t="s">
        <v>7339</v>
      </c>
      <c r="M25" s="612" t="s">
        <v>8566</v>
      </c>
      <c r="N25" s="2281">
        <v>8859</v>
      </c>
      <c r="O25" s="2281">
        <v>2063</v>
      </c>
      <c r="P25" s="2"/>
    </row>
    <row r="26" spans="1:16" ht="35.1" customHeight="1">
      <c r="A26" s="347">
        <v>9</v>
      </c>
      <c r="B26" s="439" t="s">
        <v>941</v>
      </c>
      <c r="C26" s="438" t="s">
        <v>5426</v>
      </c>
      <c r="D26" s="437" t="s">
        <v>940</v>
      </c>
      <c r="E26" s="3550">
        <f>M26</f>
        <v>12</v>
      </c>
      <c r="F26" s="2151">
        <f t="shared" si="0"/>
        <v>8081</v>
      </c>
      <c r="G26" s="2151">
        <f t="shared" si="1"/>
        <v>2663</v>
      </c>
      <c r="H26" s="440"/>
      <c r="J26" s="1552" t="s">
        <v>7357</v>
      </c>
      <c r="K26" s="1552" t="s">
        <v>7340</v>
      </c>
      <c r="L26" s="612" t="s">
        <v>756</v>
      </c>
      <c r="M26" s="2281">
        <v>12</v>
      </c>
      <c r="N26" s="2281">
        <v>8081</v>
      </c>
      <c r="O26" s="2281">
        <v>2663</v>
      </c>
      <c r="P26" s="2"/>
    </row>
    <row r="27" spans="1:16" ht="34.5" customHeight="1">
      <c r="A27" s="347">
        <v>10</v>
      </c>
      <c r="B27" s="439" t="s">
        <v>939</v>
      </c>
      <c r="C27" s="438" t="s">
        <v>8765</v>
      </c>
      <c r="D27" s="437" t="s">
        <v>938</v>
      </c>
      <c r="E27" s="3551"/>
      <c r="F27" s="2151">
        <f t="shared" si="0"/>
        <v>6174</v>
      </c>
      <c r="G27" s="2151">
        <f t="shared" si="1"/>
        <v>2035</v>
      </c>
      <c r="H27" s="440"/>
      <c r="J27" s="1552" t="s">
        <v>7358</v>
      </c>
      <c r="K27" s="1552" t="s">
        <v>8764</v>
      </c>
      <c r="L27" s="612" t="s">
        <v>7341</v>
      </c>
      <c r="M27" s="612" t="s">
        <v>8567</v>
      </c>
      <c r="N27" s="2281">
        <v>6174</v>
      </c>
      <c r="O27" s="2281">
        <v>2035</v>
      </c>
      <c r="P27" s="2"/>
    </row>
    <row r="28" spans="1:16" ht="35.1" customHeight="1">
      <c r="A28" s="347">
        <v>11</v>
      </c>
      <c r="B28" s="439" t="s">
        <v>937</v>
      </c>
      <c r="C28" s="438" t="s">
        <v>936</v>
      </c>
      <c r="D28" s="437" t="s">
        <v>788</v>
      </c>
      <c r="E28" s="3548">
        <f>M28</f>
        <v>12</v>
      </c>
      <c r="F28" s="2151">
        <f t="shared" si="0"/>
        <v>7488</v>
      </c>
      <c r="G28" s="2151">
        <f t="shared" si="1"/>
        <v>2214</v>
      </c>
      <c r="H28" s="440"/>
      <c r="J28" s="1552" t="s">
        <v>7359</v>
      </c>
      <c r="K28" s="1552" t="s">
        <v>7342</v>
      </c>
      <c r="L28" s="612" t="s">
        <v>5239</v>
      </c>
      <c r="M28" s="2281">
        <v>12</v>
      </c>
      <c r="N28" s="2281">
        <v>7488</v>
      </c>
      <c r="O28" s="2281">
        <v>2214</v>
      </c>
      <c r="P28" s="2"/>
    </row>
    <row r="29" spans="1:16" ht="30" customHeight="1">
      <c r="A29" s="347">
        <v>12</v>
      </c>
      <c r="B29" s="439" t="s">
        <v>935</v>
      </c>
      <c r="C29" s="438" t="s">
        <v>934</v>
      </c>
      <c r="D29" s="437" t="s">
        <v>933</v>
      </c>
      <c r="E29" s="3549"/>
      <c r="F29" s="2151">
        <f t="shared" si="0"/>
        <v>8652</v>
      </c>
      <c r="G29" s="2151">
        <f t="shared" si="1"/>
        <v>2250</v>
      </c>
      <c r="H29" s="191"/>
      <c r="J29" s="1552" t="s">
        <v>7360</v>
      </c>
      <c r="K29" s="1552" t="s">
        <v>7343</v>
      </c>
      <c r="L29" s="612" t="s">
        <v>7344</v>
      </c>
      <c r="M29" s="612" t="s">
        <v>8568</v>
      </c>
      <c r="N29" s="2281">
        <v>8652</v>
      </c>
      <c r="O29" s="2281">
        <v>2250</v>
      </c>
      <c r="P29" s="2"/>
    </row>
    <row r="30" spans="1:16" ht="35.1" customHeight="1">
      <c r="A30" s="347">
        <v>13</v>
      </c>
      <c r="B30" s="439" t="s">
        <v>932</v>
      </c>
      <c r="C30" s="438" t="s">
        <v>931</v>
      </c>
      <c r="D30" s="437" t="s">
        <v>930</v>
      </c>
      <c r="E30" s="3546">
        <f>M30</f>
        <v>15</v>
      </c>
      <c r="F30" s="2151">
        <f t="shared" si="0"/>
        <v>8350</v>
      </c>
      <c r="G30" s="2151">
        <f t="shared" si="1"/>
        <v>2758</v>
      </c>
      <c r="H30" s="191"/>
      <c r="J30" s="1552" t="s">
        <v>7361</v>
      </c>
      <c r="K30" s="1552" t="s">
        <v>7345</v>
      </c>
      <c r="L30" s="612" t="s">
        <v>7346</v>
      </c>
      <c r="M30" s="2281">
        <v>15</v>
      </c>
      <c r="N30" s="2281">
        <v>8350</v>
      </c>
      <c r="O30" s="2281">
        <v>2758</v>
      </c>
      <c r="P30" s="2"/>
    </row>
    <row r="31" spans="1:16" ht="30" customHeight="1">
      <c r="A31" s="347">
        <v>14</v>
      </c>
      <c r="B31" s="439" t="s">
        <v>929</v>
      </c>
      <c r="C31" s="438" t="s">
        <v>928</v>
      </c>
      <c r="D31" s="437" t="s">
        <v>927</v>
      </c>
      <c r="E31" s="3547"/>
      <c r="F31" s="2151">
        <f t="shared" si="0"/>
        <v>4079</v>
      </c>
      <c r="G31" s="2151">
        <f t="shared" si="1"/>
        <v>1979</v>
      </c>
      <c r="H31" s="191"/>
      <c r="J31" s="1552" t="s">
        <v>7362</v>
      </c>
      <c r="K31" s="1552" t="s">
        <v>7347</v>
      </c>
      <c r="L31" s="612" t="s">
        <v>7348</v>
      </c>
      <c r="M31" s="612" t="s">
        <v>8569</v>
      </c>
      <c r="N31" s="2281">
        <v>4079</v>
      </c>
      <c r="O31" s="2281">
        <v>1979</v>
      </c>
      <c r="P31" s="2"/>
    </row>
    <row r="32" spans="1:16" ht="15" customHeight="1">
      <c r="A32" s="435" t="str">
        <f>"注１：利用状況は"&amp;P15&amp;"のもの。"</f>
        <v>注１：利用状況は令和4年度のもの。</v>
      </c>
      <c r="B32" s="434"/>
      <c r="C32" s="434"/>
      <c r="D32" s="434"/>
      <c r="E32" s="434"/>
      <c r="F32" s="191"/>
      <c r="G32" s="191"/>
      <c r="H32" s="191"/>
      <c r="J32" s="2"/>
      <c r="K32" s="2"/>
      <c r="L32" s="2"/>
      <c r="M32" s="2"/>
      <c r="N32" s="2"/>
      <c r="O32" s="2"/>
      <c r="P32" s="2"/>
    </row>
    <row r="33" spans="1:8" ht="15" customHeight="1">
      <c r="A33" s="435" t="s">
        <v>6965</v>
      </c>
      <c r="B33" s="434"/>
      <c r="C33" s="434"/>
      <c r="D33" s="434"/>
      <c r="E33" s="434"/>
      <c r="F33" s="191"/>
      <c r="G33" s="191"/>
      <c r="H33" s="191"/>
    </row>
    <row r="34" spans="1:8" ht="15" customHeight="1">
      <c r="A34" s="1" t="s">
        <v>6966</v>
      </c>
      <c r="B34" s="434"/>
      <c r="C34" s="434"/>
      <c r="D34" s="434"/>
      <c r="E34" s="434"/>
      <c r="F34" s="433"/>
      <c r="G34" s="191"/>
      <c r="H34" s="191"/>
    </row>
    <row r="35" spans="1:8" ht="15" customHeight="1">
      <c r="A35" s="7" t="s">
        <v>6967</v>
      </c>
      <c r="B35" s="434"/>
      <c r="C35" s="434"/>
      <c r="D35" s="434"/>
      <c r="E35" s="434"/>
      <c r="F35" s="433"/>
    </row>
    <row r="36" spans="1:8" ht="15" customHeight="1">
      <c r="A36" s="191"/>
      <c r="B36" s="431"/>
      <c r="C36" s="431"/>
      <c r="D36" s="431"/>
      <c r="E36" s="431"/>
      <c r="F36" s="431"/>
      <c r="G36" s="182" t="s">
        <v>8274</v>
      </c>
      <c r="H36" s="432"/>
    </row>
    <row r="49" spans="1:11" ht="18" customHeight="1">
      <c r="J49" s="409"/>
      <c r="K49" s="409"/>
    </row>
    <row r="50" spans="1:11" ht="13.5">
      <c r="A50" s="262"/>
      <c r="D50" s="410"/>
      <c r="J50" s="409"/>
      <c r="K50" s="409"/>
    </row>
    <row r="51" spans="1:11" ht="13.5">
      <c r="A51" s="262"/>
    </row>
    <row r="52" spans="1:11" ht="13.5">
      <c r="A52" s="262"/>
    </row>
    <row r="53" spans="1:11" ht="24.95" customHeight="1">
      <c r="A53" s="262"/>
    </row>
    <row r="54" spans="1:11" ht="24.95" customHeight="1">
      <c r="A54" s="262"/>
    </row>
    <row r="55" spans="1:11" ht="24.95" customHeight="1">
      <c r="A55" s="262"/>
    </row>
    <row r="56" spans="1:11" ht="24.95" customHeight="1">
      <c r="A56" s="262"/>
    </row>
    <row r="57" spans="1:11" ht="13.5">
      <c r="A57" s="262"/>
    </row>
    <row r="58" spans="1:11" ht="24.95" customHeight="1">
      <c r="A58" s="262"/>
    </row>
    <row r="59" spans="1:11" ht="24.95" customHeight="1">
      <c r="A59" s="262"/>
    </row>
    <row r="60" spans="1:11" ht="24.95" customHeight="1">
      <c r="A60" s="262"/>
    </row>
    <row r="61" spans="1:11" ht="24.95" customHeight="1">
      <c r="A61" s="262"/>
    </row>
    <row r="62" spans="1:11" ht="24.95" customHeight="1">
      <c r="A62" s="262"/>
    </row>
    <row r="63" spans="1:11" ht="24.95" customHeight="1">
      <c r="A63" s="262"/>
    </row>
  </sheetData>
  <mergeCells count="27">
    <mergeCell ref="E30:E31"/>
    <mergeCell ref="E28:E29"/>
    <mergeCell ref="E26:E27"/>
    <mergeCell ref="E24:E25"/>
    <mergeCell ref="A1:D1"/>
    <mergeCell ref="A2:D2"/>
    <mergeCell ref="E22:E23"/>
    <mergeCell ref="E20:E21"/>
    <mergeCell ref="E18:E19"/>
    <mergeCell ref="D12:E12"/>
    <mergeCell ref="D9:E9"/>
    <mergeCell ref="D10:E10"/>
    <mergeCell ref="D11:E11"/>
    <mergeCell ref="D4:E4"/>
    <mergeCell ref="F16:G16"/>
    <mergeCell ref="A16:A17"/>
    <mergeCell ref="B16:B17"/>
    <mergeCell ref="C16:C17"/>
    <mergeCell ref="D16:D17"/>
    <mergeCell ref="E16:E17"/>
    <mergeCell ref="F4:H4"/>
    <mergeCell ref="D5:E5"/>
    <mergeCell ref="F12:H12"/>
    <mergeCell ref="F11:H11"/>
    <mergeCell ref="F10:H10"/>
    <mergeCell ref="F9:H9"/>
    <mergeCell ref="F5:H5"/>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view="pageBreakPreview" zoomScaleNormal="100" zoomScaleSheetLayoutView="100" workbookViewId="0">
      <selection sqref="A1:D1"/>
    </sheetView>
  </sheetViews>
  <sheetFormatPr defaultRowHeight="24" customHeight="1"/>
  <cols>
    <col min="1" max="1" width="13.625" style="80" customWidth="1"/>
    <col min="2" max="2" width="8.625" style="80" customWidth="1"/>
    <col min="3" max="11" width="7.625" style="80" customWidth="1"/>
    <col min="12" max="12" width="5.625" style="80" customWidth="1"/>
    <col min="13" max="20" width="10.625" style="80" customWidth="1"/>
    <col min="21"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s="191" customFormat="1" ht="15" customHeight="1">
      <c r="A3" s="131" t="s">
        <v>926</v>
      </c>
      <c r="B3" s="425"/>
      <c r="C3" s="425"/>
      <c r="D3" s="425"/>
      <c r="E3" s="425"/>
      <c r="F3" s="425"/>
      <c r="G3" s="425"/>
      <c r="I3" s="430"/>
      <c r="M3" s="1336" t="s">
        <v>6743</v>
      </c>
      <c r="N3" s="1752"/>
      <c r="O3" s="1337" t="s">
        <v>6118</v>
      </c>
      <c r="P3" s="1856" t="str">
        <f>設定!$B$14</f>
        <v>（令和5年4月1日現在）</v>
      </c>
    </row>
    <row r="4" spans="1:26" s="191" customFormat="1" ht="15" customHeight="1">
      <c r="A4" s="1747" t="s">
        <v>8895</v>
      </c>
      <c r="B4" s="425"/>
      <c r="C4" s="425"/>
      <c r="D4" s="425"/>
      <c r="E4" s="425"/>
      <c r="F4" s="425"/>
      <c r="G4" s="425"/>
      <c r="I4" s="430" t="str">
        <f>P3</f>
        <v>（令和5年4月1日現在）</v>
      </c>
      <c r="M4" s="1336"/>
      <c r="N4" s="1752"/>
      <c r="O4" s="1337"/>
      <c r="P4" s="1856"/>
    </row>
    <row r="5" spans="1:26" s="191" customFormat="1" ht="24.95" customHeight="1">
      <c r="A5" s="2913" t="s">
        <v>494</v>
      </c>
      <c r="B5" s="2913"/>
      <c r="C5" s="2914" t="s">
        <v>493</v>
      </c>
      <c r="D5" s="2914"/>
      <c r="E5" s="1585" t="s">
        <v>967</v>
      </c>
      <c r="F5" s="1562" t="s">
        <v>925</v>
      </c>
      <c r="G5" s="1565" t="s">
        <v>924</v>
      </c>
      <c r="H5" s="1584" t="s">
        <v>923</v>
      </c>
      <c r="I5" s="1562" t="s">
        <v>5416</v>
      </c>
      <c r="M5" s="1705"/>
      <c r="N5" s="1340"/>
      <c r="O5" s="1337" t="s">
        <v>6119</v>
      </c>
      <c r="P5" s="1789" t="s">
        <v>6744</v>
      </c>
      <c r="Q5" s="2160" t="str">
        <f>HYPERLINK("#'["&amp;設定!$A$22&amp;"]"&amp;P5&amp;"'!A1","統計表リンク")</f>
        <v>統計表リンク</v>
      </c>
    </row>
    <row r="6" spans="1:26" s="191" customFormat="1" ht="17.100000000000001" customHeight="1">
      <c r="A6" s="3566" t="s">
        <v>836</v>
      </c>
      <c r="B6" s="3566"/>
      <c r="C6" s="3364" t="s">
        <v>922</v>
      </c>
      <c r="D6" s="3364"/>
      <c r="E6" s="419" t="s">
        <v>921</v>
      </c>
      <c r="F6" s="428">
        <v>16</v>
      </c>
      <c r="G6" s="428">
        <v>140</v>
      </c>
      <c r="H6" s="428">
        <v>95</v>
      </c>
      <c r="I6" s="428">
        <v>18</v>
      </c>
    </row>
    <row r="7" spans="1:26" s="191" customFormat="1" ht="15" customHeight="1">
      <c r="A7" s="425"/>
      <c r="B7" s="425"/>
      <c r="D7" s="426"/>
      <c r="I7" s="85" t="s">
        <v>995</v>
      </c>
      <c r="K7" s="85"/>
    </row>
    <row r="8" spans="1:26" s="191" customFormat="1" ht="15" customHeight="1">
      <c r="A8" s="425"/>
      <c r="B8" s="425"/>
      <c r="D8" s="425"/>
    </row>
    <row r="9" spans="1:26" s="191" customFormat="1" ht="15" customHeight="1">
      <c r="A9" s="131" t="s">
        <v>920</v>
      </c>
      <c r="K9" s="424" t="str">
        <f>P9</f>
        <v>（令和5年4月1日現在）</v>
      </c>
      <c r="M9" s="1336" t="s">
        <v>6745</v>
      </c>
      <c r="N9" s="1752"/>
      <c r="O9" s="1337" t="s">
        <v>6118</v>
      </c>
      <c r="P9" s="1856" t="str">
        <f>設定!$B$14</f>
        <v>（令和5年4月1日現在）</v>
      </c>
      <c r="R9" s="229" t="s">
        <v>6807</v>
      </c>
      <c r="S9" s="2021" t="str">
        <f>設定!$B$5&amp;設定!$C$5&amp;"年度"</f>
        <v>令和4年度</v>
      </c>
    </row>
    <row r="10" spans="1:26" s="191" customFormat="1" ht="15" customHeight="1">
      <c r="A10" s="3018" t="s">
        <v>494</v>
      </c>
      <c r="B10" s="3018"/>
      <c r="C10" s="3018" t="s">
        <v>493</v>
      </c>
      <c r="D10" s="3018"/>
      <c r="E10" s="3018" t="s">
        <v>967</v>
      </c>
      <c r="F10" s="3332" t="s">
        <v>919</v>
      </c>
      <c r="G10" s="3332" t="s">
        <v>918</v>
      </c>
      <c r="H10" s="2042" t="s">
        <v>642</v>
      </c>
      <c r="I10" s="3018" t="s">
        <v>917</v>
      </c>
      <c r="J10" s="3018"/>
      <c r="K10" s="3018"/>
      <c r="M10" s="1705"/>
      <c r="N10" s="1340"/>
      <c r="O10" s="1337" t="s">
        <v>6119</v>
      </c>
      <c r="P10" s="1789" t="s">
        <v>7071</v>
      </c>
      <c r="Q10" s="2160" t="str">
        <f>HYPERLINK("#'["&amp;設定!$A$22&amp;"]"&amp;P10&amp;"'!A1","統計表リンク")</f>
        <v>統計表リンク</v>
      </c>
    </row>
    <row r="11" spans="1:26" s="191" customFormat="1" ht="42.75" customHeight="1">
      <c r="A11" s="3018"/>
      <c r="B11" s="3018"/>
      <c r="C11" s="3018"/>
      <c r="D11" s="3018"/>
      <c r="E11" s="3018"/>
      <c r="F11" s="3332"/>
      <c r="G11" s="3332"/>
      <c r="H11" s="422" t="s">
        <v>8898</v>
      </c>
      <c r="I11" s="3018"/>
      <c r="J11" s="3018"/>
      <c r="K11" s="3018"/>
      <c r="P11" s="1789" t="s">
        <v>7072</v>
      </c>
      <c r="Q11" s="2160" t="str">
        <f>HYPERLINK("#'["&amp;設定!$A$22&amp;"]"&amp;P11&amp;"'!A1","統計表リンク")</f>
        <v>統計表リンク</v>
      </c>
    </row>
    <row r="12" spans="1:26" s="191" customFormat="1" ht="24.95" customHeight="1">
      <c r="A12" s="3566" t="s">
        <v>916</v>
      </c>
      <c r="B12" s="3566"/>
      <c r="C12" s="3571" t="s">
        <v>915</v>
      </c>
      <c r="D12" s="3571"/>
      <c r="E12" s="419" t="s">
        <v>914</v>
      </c>
      <c r="F12" s="1543" t="s">
        <v>913</v>
      </c>
      <c r="G12" s="1125">
        <v>2248.38</v>
      </c>
      <c r="H12" s="418">
        <v>113.4</v>
      </c>
      <c r="I12" s="3562"/>
      <c r="J12" s="3562"/>
      <c r="K12" s="3562"/>
      <c r="P12" s="1789" t="s">
        <v>7073</v>
      </c>
      <c r="Q12" s="2160" t="str">
        <f>HYPERLINK("#'["&amp;設定!$A$22&amp;"]"&amp;P12&amp;"'!A1","統計表リンク")</f>
        <v>統計表リンク</v>
      </c>
    </row>
    <row r="13" spans="1:26" s="191" customFormat="1" ht="24.95" customHeight="1">
      <c r="A13" s="3567" t="s">
        <v>908</v>
      </c>
      <c r="B13" s="3568"/>
      <c r="C13" s="3572" t="s">
        <v>907</v>
      </c>
      <c r="D13" s="3573"/>
      <c r="E13" s="419" t="s">
        <v>906</v>
      </c>
      <c r="F13" s="1543" t="s">
        <v>905</v>
      </c>
      <c r="G13" s="1125">
        <v>1997.9</v>
      </c>
      <c r="H13" s="418">
        <v>39.892156862745097</v>
      </c>
      <c r="I13" s="3559" t="s">
        <v>904</v>
      </c>
      <c r="J13" s="3560"/>
      <c r="K13" s="3561"/>
      <c r="P13" s="1789" t="s">
        <v>6767</v>
      </c>
      <c r="Q13" s="2160" t="str">
        <f>HYPERLINK("#'["&amp;設定!$A$22&amp;"]"&amp;P13&amp;"'!A1","統計表リンク")</f>
        <v>統計表リンク</v>
      </c>
    </row>
    <row r="14" spans="1:26" s="191" customFormat="1" ht="24.95" customHeight="1">
      <c r="A14" s="3569" t="s">
        <v>912</v>
      </c>
      <c r="B14" s="3570"/>
      <c r="C14" s="3572" t="s">
        <v>911</v>
      </c>
      <c r="D14" s="3573"/>
      <c r="E14" s="419" t="s">
        <v>910</v>
      </c>
      <c r="F14" s="1543" t="s">
        <v>909</v>
      </c>
      <c r="G14" s="1611">
        <v>505.02</v>
      </c>
      <c r="H14" s="418">
        <v>1.5619596541786744</v>
      </c>
      <c r="I14" s="3559" t="s">
        <v>904</v>
      </c>
      <c r="J14" s="3560"/>
      <c r="K14" s="3561"/>
    </row>
    <row r="15" spans="1:26" s="191" customFormat="1" ht="15" customHeight="1">
      <c r="A15" s="5" t="s">
        <v>9015</v>
      </c>
      <c r="B15" s="5"/>
      <c r="C15" s="416"/>
      <c r="D15" s="415"/>
      <c r="E15" s="414"/>
      <c r="F15" s="5"/>
      <c r="G15" s="5"/>
      <c r="I15" s="413"/>
    </row>
    <row r="16" spans="1:26" s="191" customFormat="1" ht="15" customHeight="1">
      <c r="A16" s="1747" t="str">
        <f>"注２：利用状況は"&amp;S9&amp;"のもの。"</f>
        <v>注２：利用状況は令和4年度のもの。</v>
      </c>
      <c r="B16" s="409"/>
      <c r="G16" s="412"/>
      <c r="K16" s="411" t="s">
        <v>9000</v>
      </c>
      <c r="L16" s="131"/>
      <c r="M16" s="1336" t="s">
        <v>6746</v>
      </c>
      <c r="N16" s="1752"/>
      <c r="O16" s="1337" t="s">
        <v>6118</v>
      </c>
      <c r="P16" s="1856" t="s">
        <v>6699</v>
      </c>
      <c r="Q16" s="131"/>
      <c r="R16" s="131"/>
    </row>
    <row r="17" spans="1:18" s="191" customFormat="1" ht="15" customHeight="1">
      <c r="A17" s="1567"/>
      <c r="B17" s="409"/>
      <c r="G17" s="412"/>
      <c r="J17" s="411"/>
      <c r="K17" s="409"/>
      <c r="L17" s="80"/>
      <c r="M17" s="1705"/>
      <c r="N17" s="1340"/>
      <c r="O17" s="1337" t="s">
        <v>6119</v>
      </c>
      <c r="P17" s="1789" t="s">
        <v>6747</v>
      </c>
      <c r="Q17" s="2160" t="str">
        <f>HYPERLINK("#'["&amp;設定!$A$22&amp;"]"&amp;P17&amp;"'!A1","統計表リンク")</f>
        <v>統計表リンク</v>
      </c>
      <c r="R17" s="80"/>
    </row>
    <row r="18" spans="1:18" s="131" customFormat="1" ht="17.100000000000001" customHeight="1">
      <c r="A18" s="131" t="s">
        <v>999</v>
      </c>
      <c r="K18" s="85" t="str">
        <f>P16</f>
        <v>（各年度末現在）</v>
      </c>
      <c r="L18" s="80"/>
      <c r="M18" s="2158" t="s">
        <v>6987</v>
      </c>
      <c r="N18" s="2158" t="s">
        <v>7363</v>
      </c>
      <c r="O18" s="2158" t="s">
        <v>7364</v>
      </c>
      <c r="P18" s="2158" t="s">
        <v>7365</v>
      </c>
      <c r="Q18" s="229"/>
      <c r="R18" s="80"/>
    </row>
    <row r="19" spans="1:18" ht="17.100000000000001" customHeight="1">
      <c r="A19" s="2895" t="s">
        <v>985</v>
      </c>
      <c r="B19" s="3354" t="str">
        <f>M19</f>
        <v>平成30年度</v>
      </c>
      <c r="C19" s="3354"/>
      <c r="D19" s="3354" t="str">
        <f>M20</f>
        <v>令和元年度</v>
      </c>
      <c r="E19" s="3354"/>
      <c r="F19" s="3354" t="str">
        <f>M21</f>
        <v>令和2年度</v>
      </c>
      <c r="G19" s="3354"/>
      <c r="H19" s="3371" t="str">
        <f>M22</f>
        <v>令和3年度</v>
      </c>
      <c r="I19" s="3371"/>
      <c r="J19" s="3371" t="str">
        <f>M23</f>
        <v>令和4年度</v>
      </c>
      <c r="K19" s="3371"/>
      <c r="M19" s="1821" t="s">
        <v>8528</v>
      </c>
      <c r="N19" s="1824">
        <v>2847</v>
      </c>
      <c r="O19" s="1824">
        <v>2264</v>
      </c>
      <c r="P19" s="1824">
        <v>10325</v>
      </c>
      <c r="Q19" s="229"/>
    </row>
    <row r="20" spans="1:18" ht="17.100000000000001" customHeight="1">
      <c r="A20" s="374" t="s">
        <v>998</v>
      </c>
      <c r="B20" s="3563">
        <f>N19</f>
        <v>2847</v>
      </c>
      <c r="C20" s="3563"/>
      <c r="D20" s="3563">
        <f>N20</f>
        <v>2829</v>
      </c>
      <c r="E20" s="3563"/>
      <c r="F20" s="3563">
        <f>N21</f>
        <v>2823</v>
      </c>
      <c r="G20" s="3563"/>
      <c r="H20" s="3563">
        <f>N22</f>
        <v>2790</v>
      </c>
      <c r="I20" s="3563"/>
      <c r="J20" s="3563">
        <f>N23</f>
        <v>2851</v>
      </c>
      <c r="K20" s="3563"/>
      <c r="M20" s="1821" t="s">
        <v>8521</v>
      </c>
      <c r="N20" s="1824">
        <v>2829</v>
      </c>
      <c r="O20" s="1824">
        <v>2249</v>
      </c>
      <c r="P20" s="1824">
        <v>9834</v>
      </c>
      <c r="Q20" s="229"/>
    </row>
    <row r="21" spans="1:18" ht="17.100000000000001" customHeight="1">
      <c r="A21" s="456" t="s">
        <v>997</v>
      </c>
      <c r="B21" s="3563">
        <f>O19</f>
        <v>2264</v>
      </c>
      <c r="C21" s="3563"/>
      <c r="D21" s="3563">
        <f>O20</f>
        <v>2249</v>
      </c>
      <c r="E21" s="3563"/>
      <c r="F21" s="3563">
        <f>O21</f>
        <v>2203</v>
      </c>
      <c r="G21" s="3563"/>
      <c r="H21" s="3563">
        <f>O22</f>
        <v>2136</v>
      </c>
      <c r="I21" s="3563"/>
      <c r="J21" s="3563">
        <f>O23</f>
        <v>2194</v>
      </c>
      <c r="K21" s="3563"/>
      <c r="M21" s="1821" t="s">
        <v>8529</v>
      </c>
      <c r="N21" s="1824">
        <v>2823</v>
      </c>
      <c r="O21" s="1824">
        <v>2203</v>
      </c>
      <c r="P21" s="1824">
        <v>8981</v>
      </c>
      <c r="Q21" s="229"/>
    </row>
    <row r="22" spans="1:18" ht="17.100000000000001" customHeight="1">
      <c r="A22" s="374" t="s">
        <v>996</v>
      </c>
      <c r="B22" s="3563">
        <f>P19</f>
        <v>10325</v>
      </c>
      <c r="C22" s="3563"/>
      <c r="D22" s="3563">
        <f>P20</f>
        <v>9834</v>
      </c>
      <c r="E22" s="3563"/>
      <c r="F22" s="3563">
        <f>P21</f>
        <v>8981</v>
      </c>
      <c r="G22" s="3563"/>
      <c r="H22" s="3563">
        <f>P22</f>
        <v>9004</v>
      </c>
      <c r="I22" s="3563"/>
      <c r="J22" s="3563">
        <f>P23</f>
        <v>9023</v>
      </c>
      <c r="K22" s="3563"/>
      <c r="M22" s="1821" t="s">
        <v>8530</v>
      </c>
      <c r="N22" s="1824">
        <v>2790</v>
      </c>
      <c r="O22" s="1824">
        <v>2136</v>
      </c>
      <c r="P22" s="1824">
        <v>9004</v>
      </c>
      <c r="Q22" s="229"/>
    </row>
    <row r="23" spans="1:18" ht="17.100000000000001" customHeight="1">
      <c r="K23" s="85" t="s">
        <v>995</v>
      </c>
      <c r="L23" s="85"/>
      <c r="M23" s="1821" t="s">
        <v>8531</v>
      </c>
      <c r="N23" s="1824">
        <v>2851</v>
      </c>
      <c r="O23" s="1824">
        <v>2194</v>
      </c>
      <c r="P23" s="1824">
        <v>9023</v>
      </c>
      <c r="Q23" s="229"/>
    </row>
    <row r="24" spans="1:18" s="131" customFormat="1" ht="17.100000000000001" customHeight="1">
      <c r="K24" s="85"/>
      <c r="M24" s="1336" t="s">
        <v>6748</v>
      </c>
      <c r="N24" s="1752"/>
      <c r="O24" s="1337" t="s">
        <v>6118</v>
      </c>
      <c r="P24" s="1856" t="s">
        <v>6699</v>
      </c>
    </row>
    <row r="25" spans="1:18" s="131" customFormat="1" ht="17.100000000000001" customHeight="1">
      <c r="A25" s="1753" t="s">
        <v>4684</v>
      </c>
      <c r="K25" s="85" t="str">
        <f>P24</f>
        <v>（各年度末現在）</v>
      </c>
      <c r="M25" s="1705"/>
      <c r="N25" s="1340"/>
      <c r="O25" s="1337" t="s">
        <v>6119</v>
      </c>
      <c r="P25" s="1789" t="s">
        <v>6749</v>
      </c>
      <c r="Q25" s="2160" t="str">
        <f>HYPERLINK("#'["&amp;設定!$A$22&amp;"]"&amp;P25&amp;"'!A1","統計表リンク")</f>
        <v>統計表リンク</v>
      </c>
    </row>
    <row r="26" spans="1:18" ht="17.100000000000001" customHeight="1">
      <c r="A26" s="2895" t="s">
        <v>985</v>
      </c>
      <c r="B26" s="3354" t="str">
        <f>M27</f>
        <v>平成30年度</v>
      </c>
      <c r="C26" s="3354"/>
      <c r="D26" s="3354" t="str">
        <f>M28</f>
        <v>令和元年度</v>
      </c>
      <c r="E26" s="3354"/>
      <c r="F26" s="3354" t="str">
        <f>M29</f>
        <v>令和2年度</v>
      </c>
      <c r="G26" s="3354"/>
      <c r="H26" s="3371" t="str">
        <f>M30</f>
        <v>令和3年度</v>
      </c>
      <c r="I26" s="3371"/>
      <c r="J26" s="3371" t="str">
        <f>M31</f>
        <v>令和4年度</v>
      </c>
      <c r="K26" s="3371"/>
      <c r="M26" s="2158" t="s">
        <v>6987</v>
      </c>
      <c r="N26" s="2158" t="s">
        <v>7366</v>
      </c>
      <c r="O26" s="2158" t="s">
        <v>7367</v>
      </c>
    </row>
    <row r="27" spans="1:18" ht="24.95" customHeight="1">
      <c r="A27" s="2043" t="s">
        <v>4434</v>
      </c>
      <c r="B27" s="3520">
        <f>N27</f>
        <v>2032</v>
      </c>
      <c r="C27" s="3520"/>
      <c r="D27" s="3520">
        <f>N28</f>
        <v>3182</v>
      </c>
      <c r="E27" s="3520"/>
      <c r="F27" s="3520">
        <f>N29</f>
        <v>4136</v>
      </c>
      <c r="G27" s="3520"/>
      <c r="H27" s="3520">
        <f>N30</f>
        <v>3102</v>
      </c>
      <c r="I27" s="3520"/>
      <c r="J27" s="3520">
        <f>N31</f>
        <v>3579</v>
      </c>
      <c r="K27" s="3520"/>
      <c r="M27" s="1821" t="s">
        <v>8570</v>
      </c>
      <c r="N27" s="1824">
        <v>2032</v>
      </c>
      <c r="O27" s="2256">
        <v>7.1</v>
      </c>
    </row>
    <row r="28" spans="1:18" ht="24.95" customHeight="1">
      <c r="A28" s="2043" t="s">
        <v>4433</v>
      </c>
      <c r="B28" s="3564">
        <f>O27</f>
        <v>7.1</v>
      </c>
      <c r="C28" s="3564"/>
      <c r="D28" s="3564">
        <f>O28</f>
        <v>9</v>
      </c>
      <c r="E28" s="3564"/>
      <c r="F28" s="3564">
        <f>O29</f>
        <v>9.6999999999999993</v>
      </c>
      <c r="G28" s="3564"/>
      <c r="H28" s="3564">
        <f>O30</f>
        <v>7.3</v>
      </c>
      <c r="I28" s="3564"/>
      <c r="J28" s="3564">
        <f>O31</f>
        <v>8.3000000000000007</v>
      </c>
      <c r="K28" s="3564"/>
      <c r="M28" s="1821" t="s">
        <v>8521</v>
      </c>
      <c r="N28" s="1824">
        <v>3182</v>
      </c>
      <c r="O28" s="2256">
        <v>9</v>
      </c>
    </row>
    <row r="29" spans="1:18" ht="16.5" customHeight="1">
      <c r="A29" s="3558" t="str">
        <f>M32</f>
        <v>注１：対象者は、平成30年度は68歳から72歳、令和元年度は68歳から72歳及び75歳、令和2年度から4年度は68歳から75歳。</v>
      </c>
      <c r="B29" s="3558"/>
      <c r="C29" s="3558"/>
      <c r="D29" s="3558"/>
      <c r="E29" s="3558"/>
      <c r="F29" s="3558"/>
      <c r="G29" s="3558"/>
      <c r="H29" s="3558"/>
      <c r="I29" s="3558"/>
      <c r="J29" s="3558"/>
      <c r="K29" s="3558"/>
      <c r="M29" s="1821" t="s">
        <v>8529</v>
      </c>
      <c r="N29" s="1824">
        <v>4136</v>
      </c>
      <c r="O29" s="2256">
        <v>9.6999999999999993</v>
      </c>
    </row>
    <row r="30" spans="1:18" ht="16.5" customHeight="1">
      <c r="A30" s="691" t="s">
        <v>6968</v>
      </c>
      <c r="K30" s="85" t="s">
        <v>995</v>
      </c>
      <c r="M30" s="1821" t="s">
        <v>8530</v>
      </c>
      <c r="N30" s="1824">
        <v>3102</v>
      </c>
      <c r="O30" s="2256">
        <v>7.3</v>
      </c>
    </row>
    <row r="31" spans="1:18" ht="17.100000000000001" customHeight="1">
      <c r="A31" s="3574" t="s">
        <v>4691</v>
      </c>
      <c r="B31" s="3574"/>
      <c r="C31" s="3574"/>
      <c r="D31" s="3574"/>
      <c r="E31" s="3574"/>
      <c r="F31" s="3574"/>
      <c r="G31" s="3574"/>
      <c r="H31" s="3574"/>
      <c r="I31" s="3574"/>
      <c r="J31" s="3574"/>
      <c r="K31" s="3574"/>
      <c r="M31" s="1821" t="s">
        <v>8531</v>
      </c>
      <c r="N31" s="1824">
        <v>3579</v>
      </c>
      <c r="O31" s="2256">
        <v>8.3000000000000007</v>
      </c>
    </row>
    <row r="32" spans="1:18" ht="17.100000000000001" customHeight="1">
      <c r="A32" s="3574" t="s">
        <v>4685</v>
      </c>
      <c r="B32" s="3574"/>
      <c r="C32" s="3574"/>
      <c r="D32" s="3574"/>
      <c r="E32" s="3574"/>
      <c r="F32" s="3574"/>
      <c r="G32" s="3574"/>
      <c r="H32" s="3574"/>
      <c r="I32" s="3574"/>
      <c r="J32" s="3574"/>
      <c r="K32" s="3574"/>
      <c r="M32" s="2282" t="s">
        <v>8627</v>
      </c>
      <c r="N32" s="2161"/>
      <c r="O32" s="2161"/>
    </row>
    <row r="33" spans="1:11" ht="17.100000000000001" customHeight="1">
      <c r="A33" s="3565" t="s">
        <v>5127</v>
      </c>
      <c r="B33" s="3565"/>
      <c r="C33" s="3565"/>
      <c r="D33" s="3565"/>
      <c r="E33" s="3565"/>
      <c r="F33" s="3565"/>
      <c r="G33" s="3565"/>
      <c r="H33" s="3565"/>
      <c r="I33" s="3565"/>
      <c r="J33" s="3565"/>
      <c r="K33" s="3565"/>
    </row>
    <row r="34" spans="1:11" ht="18" customHeight="1"/>
    <row r="35" spans="1:11" ht="17.100000000000001" customHeight="1"/>
    <row r="36" spans="1:11" ht="17.100000000000001" customHeight="1"/>
    <row r="37" spans="1:11" ht="17.100000000000001" customHeight="1"/>
    <row r="38" spans="1:11" ht="17.100000000000001" customHeight="1"/>
    <row r="39" spans="1:11" ht="17.100000000000001" customHeight="1"/>
    <row r="40" spans="1:11" ht="17.100000000000001" customHeight="1"/>
    <row r="41" spans="1:11" ht="17.100000000000001" customHeight="1"/>
    <row r="42" spans="1:11" ht="17.100000000000001" customHeight="1"/>
    <row r="43" spans="1:11" ht="17.100000000000001" customHeight="1"/>
  </sheetData>
  <mergeCells count="60">
    <mergeCell ref="D22:E22"/>
    <mergeCell ref="H21:I21"/>
    <mergeCell ref="A1:D1"/>
    <mergeCell ref="A2:D2"/>
    <mergeCell ref="A32:K32"/>
    <mergeCell ref="A31:K31"/>
    <mergeCell ref="C5:D5"/>
    <mergeCell ref="C6:D6"/>
    <mergeCell ref="A6:B6"/>
    <mergeCell ref="A5:B5"/>
    <mergeCell ref="B19:C19"/>
    <mergeCell ref="B20:C20"/>
    <mergeCell ref="B21:C21"/>
    <mergeCell ref="B22:C22"/>
    <mergeCell ref="D19:E19"/>
    <mergeCell ref="D20:E20"/>
    <mergeCell ref="D21:E21"/>
    <mergeCell ref="H20:I20"/>
    <mergeCell ref="H22:I22"/>
    <mergeCell ref="A33:K33"/>
    <mergeCell ref="A10:B11"/>
    <mergeCell ref="C10:D11"/>
    <mergeCell ref="G10:G11"/>
    <mergeCell ref="E10:E11"/>
    <mergeCell ref="F10:F11"/>
    <mergeCell ref="A12:B12"/>
    <mergeCell ref="A13:B13"/>
    <mergeCell ref="A14:B14"/>
    <mergeCell ref="C12:D12"/>
    <mergeCell ref="C13:D13"/>
    <mergeCell ref="C14:D14"/>
    <mergeCell ref="J27:K27"/>
    <mergeCell ref="J28:K28"/>
    <mergeCell ref="H28:I28"/>
    <mergeCell ref="J26:K26"/>
    <mergeCell ref="B27:C27"/>
    <mergeCell ref="B28:C28"/>
    <mergeCell ref="F26:G26"/>
    <mergeCell ref="F27:G27"/>
    <mergeCell ref="F28:G28"/>
    <mergeCell ref="D26:E26"/>
    <mergeCell ref="D27:E27"/>
    <mergeCell ref="D28:E28"/>
    <mergeCell ref="H26:I26"/>
    <mergeCell ref="A29:K29"/>
    <mergeCell ref="I10:K11"/>
    <mergeCell ref="I14:K14"/>
    <mergeCell ref="I13:K13"/>
    <mergeCell ref="I12:K12"/>
    <mergeCell ref="B26:C26"/>
    <mergeCell ref="J19:K19"/>
    <mergeCell ref="J20:K20"/>
    <mergeCell ref="J21:K21"/>
    <mergeCell ref="J22:K22"/>
    <mergeCell ref="F19:G19"/>
    <mergeCell ref="F20:G20"/>
    <mergeCell ref="F21:G21"/>
    <mergeCell ref="F22:G22"/>
    <mergeCell ref="H19:I19"/>
    <mergeCell ref="H27:I27"/>
  </mergeCells>
  <phoneticPr fontId="2"/>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4"/>
  <sheetViews>
    <sheetView view="pageBreakPreview" zoomScaleNormal="100" zoomScaleSheetLayoutView="100" workbookViewId="0">
      <selection sqref="A1:D1"/>
    </sheetView>
  </sheetViews>
  <sheetFormatPr defaultRowHeight="13.5"/>
  <cols>
    <col min="1" max="1" width="18.625" style="9" customWidth="1"/>
    <col min="2" max="2" width="18.25" style="9" customWidth="1"/>
    <col min="3" max="4" width="6.625" style="9" customWidth="1"/>
    <col min="5" max="5" width="8.625" style="9" customWidth="1"/>
    <col min="6" max="7" width="7.625" style="9" customWidth="1"/>
    <col min="8" max="10" width="6.625" style="9" customWidth="1"/>
    <col min="11" max="11" width="5.625" style="2" customWidth="1"/>
    <col min="12" max="19" width="10.625" style="2" customWidth="1"/>
    <col min="20" max="16384" width="9" style="2"/>
  </cols>
  <sheetData>
    <row r="1" spans="1:26" s="209"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s="40" customFormat="1" ht="19.5" customHeight="1">
      <c r="A3" s="27" t="s">
        <v>4422</v>
      </c>
      <c r="B3" s="27"/>
      <c r="C3" s="27"/>
      <c r="D3" s="27"/>
      <c r="E3" s="27"/>
      <c r="F3" s="27"/>
      <c r="G3" s="27"/>
      <c r="H3" s="27"/>
      <c r="I3" s="27"/>
      <c r="J3" s="27"/>
    </row>
    <row r="4" spans="1:26" s="24" customFormat="1" ht="19.5" customHeight="1">
      <c r="A4" s="25" t="s">
        <v>1060</v>
      </c>
      <c r="B4" s="25"/>
      <c r="C4" s="25"/>
      <c r="D4" s="25"/>
      <c r="E4" s="25"/>
      <c r="F4" s="25"/>
      <c r="G4" s="25"/>
      <c r="H4" s="25"/>
      <c r="I4" s="25"/>
      <c r="J4" s="25"/>
      <c r="L4" s="1336" t="s">
        <v>6750</v>
      </c>
      <c r="M4" s="1752"/>
      <c r="N4" s="1337" t="s">
        <v>6118</v>
      </c>
      <c r="O4" s="1856" t="str">
        <f>設定!$B$14</f>
        <v>（令和5年4月1日現在）</v>
      </c>
    </row>
    <row r="5" spans="1:26" ht="19.5" customHeight="1">
      <c r="A5" s="497" t="s">
        <v>1059</v>
      </c>
      <c r="B5" s="75"/>
      <c r="C5" s="75"/>
      <c r="D5" s="75"/>
      <c r="E5" s="75"/>
      <c r="F5" s="75"/>
      <c r="G5" s="75"/>
      <c r="I5" s="22" t="str">
        <f>O4</f>
        <v>（令和5年4月1日現在）</v>
      </c>
      <c r="K5" s="4"/>
      <c r="L5" s="1705"/>
      <c r="M5" s="1340"/>
      <c r="N5" s="1337" t="s">
        <v>6119</v>
      </c>
      <c r="O5" s="1789" t="s">
        <v>7074</v>
      </c>
      <c r="P5" s="2160" t="str">
        <f>HYPERLINK("#'["&amp;設定!$A$22&amp;"]"&amp;O5&amp;"'!A1","統計表リンク")</f>
        <v>統計表リンク</v>
      </c>
    </row>
    <row r="6" spans="1:26" ht="36" customHeight="1">
      <c r="A6" s="71" t="s">
        <v>740</v>
      </c>
      <c r="B6" s="2896" t="s">
        <v>493</v>
      </c>
      <c r="C6" s="70" t="s">
        <v>1038</v>
      </c>
      <c r="D6" s="74" t="s">
        <v>919</v>
      </c>
      <c r="E6" s="70" t="s">
        <v>1037</v>
      </c>
      <c r="F6" s="3575" t="s">
        <v>1058</v>
      </c>
      <c r="G6" s="3576"/>
      <c r="H6" s="70" t="s">
        <v>8896</v>
      </c>
      <c r="I6" s="2865" t="s">
        <v>8897</v>
      </c>
      <c r="J6" s="2"/>
      <c r="O6" s="1789" t="s">
        <v>6767</v>
      </c>
      <c r="P6" s="2160" t="str">
        <f>HYPERLINK("#'["&amp;設定!$A$22&amp;"]"&amp;O6&amp;"'!A1","統計表リンク")</f>
        <v>統計表リンク</v>
      </c>
    </row>
    <row r="7" spans="1:26" ht="30" customHeight="1">
      <c r="A7" s="488" t="s">
        <v>4628</v>
      </c>
      <c r="B7" s="492" t="s">
        <v>1057</v>
      </c>
      <c r="C7" s="486" t="s">
        <v>1028</v>
      </c>
      <c r="D7" s="44" t="s">
        <v>1056</v>
      </c>
      <c r="E7" s="506">
        <v>868.52</v>
      </c>
      <c r="F7" s="3586" t="s">
        <v>1050</v>
      </c>
      <c r="G7" s="3587"/>
      <c r="H7" s="1612">
        <v>14</v>
      </c>
      <c r="I7" s="1612">
        <v>48</v>
      </c>
      <c r="J7" s="2"/>
    </row>
    <row r="8" spans="1:26" ht="30" customHeight="1">
      <c r="A8" s="488" t="s">
        <v>4629</v>
      </c>
      <c r="B8" s="2853" t="s">
        <v>8823</v>
      </c>
      <c r="C8" s="502">
        <v>43009</v>
      </c>
      <c r="D8" s="44" t="s">
        <v>6018</v>
      </c>
      <c r="E8" s="506">
        <v>520.84</v>
      </c>
      <c r="F8" s="3586" t="s">
        <v>1050</v>
      </c>
      <c r="G8" s="3587"/>
      <c r="H8" s="1612">
        <v>4</v>
      </c>
      <c r="I8" s="1612">
        <v>32</v>
      </c>
      <c r="J8" s="2"/>
    </row>
    <row r="9" spans="1:26" ht="30" customHeight="1">
      <c r="A9" s="493" t="s">
        <v>1055</v>
      </c>
      <c r="B9" s="3583" t="s">
        <v>1057</v>
      </c>
      <c r="C9" s="3581" t="s">
        <v>1028</v>
      </c>
      <c r="D9" s="3578" t="s">
        <v>1056</v>
      </c>
      <c r="E9" s="506">
        <v>1550.06</v>
      </c>
      <c r="F9" s="3577" t="s">
        <v>1001</v>
      </c>
      <c r="G9" s="3577"/>
      <c r="H9" s="504">
        <v>16</v>
      </c>
      <c r="I9" s="489">
        <v>60</v>
      </c>
      <c r="J9" s="2"/>
    </row>
    <row r="10" spans="1:26" ht="30" customHeight="1">
      <c r="A10" s="493" t="s">
        <v>1054</v>
      </c>
      <c r="B10" s="3584"/>
      <c r="C10" s="3582"/>
      <c r="D10" s="3579"/>
      <c r="E10" s="505">
        <v>930.81</v>
      </c>
      <c r="F10" s="3577" t="s">
        <v>1053</v>
      </c>
      <c r="G10" s="3577"/>
      <c r="H10" s="504">
        <v>3</v>
      </c>
      <c r="I10" s="489">
        <v>15</v>
      </c>
      <c r="J10" s="2"/>
    </row>
    <row r="11" spans="1:26" ht="35.1" customHeight="1">
      <c r="A11" s="493" t="s">
        <v>1052</v>
      </c>
      <c r="B11" s="3585"/>
      <c r="C11" s="486" t="s">
        <v>776</v>
      </c>
      <c r="D11" s="3580"/>
      <c r="E11" s="464">
        <v>205.15</v>
      </c>
      <c r="F11" s="3577" t="s">
        <v>1051</v>
      </c>
      <c r="G11" s="3577"/>
      <c r="H11" s="504">
        <v>4</v>
      </c>
      <c r="I11" s="489">
        <v>17</v>
      </c>
      <c r="J11" s="2"/>
    </row>
    <row r="12" spans="1:26" ht="30" customHeight="1">
      <c r="A12" s="488" t="s">
        <v>4630</v>
      </c>
      <c r="B12" s="503" t="s">
        <v>9019</v>
      </c>
      <c r="C12" s="502">
        <v>41791</v>
      </c>
      <c r="D12" s="44" t="s">
        <v>6019</v>
      </c>
      <c r="E12" s="501">
        <v>161</v>
      </c>
      <c r="F12" s="3577" t="s">
        <v>1050</v>
      </c>
      <c r="G12" s="3577"/>
      <c r="H12" s="489">
        <v>5</v>
      </c>
      <c r="I12" s="489">
        <v>32</v>
      </c>
      <c r="J12" s="2"/>
    </row>
    <row r="13" spans="1:26" ht="30" customHeight="1">
      <c r="A13" s="488" t="s">
        <v>8571</v>
      </c>
      <c r="B13" s="503" t="s">
        <v>8572</v>
      </c>
      <c r="C13" s="502" t="s">
        <v>8573</v>
      </c>
      <c r="D13" s="44" t="s">
        <v>8526</v>
      </c>
      <c r="E13" s="501">
        <v>249.97</v>
      </c>
      <c r="F13" s="3577" t="s">
        <v>1050</v>
      </c>
      <c r="G13" s="3577"/>
      <c r="H13" s="489">
        <v>8</v>
      </c>
      <c r="I13" s="489">
        <v>24</v>
      </c>
      <c r="J13" s="2"/>
    </row>
    <row r="14" spans="1:26" ht="15" customHeight="1">
      <c r="A14" s="14"/>
      <c r="B14" s="500"/>
      <c r="C14" s="499"/>
      <c r="D14" s="262"/>
      <c r="E14" s="498"/>
      <c r="F14" s="262"/>
      <c r="G14" s="262"/>
      <c r="H14" s="2"/>
      <c r="I14" s="258" t="s">
        <v>1049</v>
      </c>
    </row>
    <row r="15" spans="1:26" ht="19.5" customHeight="1">
      <c r="A15" s="2"/>
      <c r="B15" s="500"/>
      <c r="C15" s="499"/>
      <c r="D15" s="262"/>
      <c r="E15" s="498"/>
      <c r="F15" s="262"/>
      <c r="G15" s="262"/>
      <c r="H15" s="262"/>
      <c r="I15" s="258"/>
    </row>
    <row r="16" spans="1:26" ht="19.5" customHeight="1">
      <c r="A16" s="497" t="s">
        <v>1048</v>
      </c>
      <c r="B16" s="75"/>
      <c r="C16" s="75"/>
      <c r="D16" s="75"/>
      <c r="E16" s="75"/>
      <c r="F16" s="75"/>
      <c r="G16" s="75"/>
      <c r="H16" s="22" t="str">
        <f>O16</f>
        <v>（令和5年4月1日現在）</v>
      </c>
      <c r="I16" s="75"/>
      <c r="L16" s="1336" t="s">
        <v>6751</v>
      </c>
      <c r="M16" s="1752"/>
      <c r="N16" s="1337" t="s">
        <v>6118</v>
      </c>
      <c r="O16" s="1856" t="str">
        <f>設定!$B$14</f>
        <v>（令和5年4月1日現在）</v>
      </c>
    </row>
    <row r="17" spans="1:16" ht="15" customHeight="1">
      <c r="A17" s="3588" t="s">
        <v>494</v>
      </c>
      <c r="B17" s="3604" t="s">
        <v>493</v>
      </c>
      <c r="C17" s="3602" t="s">
        <v>1038</v>
      </c>
      <c r="D17" s="3600" t="s">
        <v>919</v>
      </c>
      <c r="E17" s="3598" t="s">
        <v>1037</v>
      </c>
      <c r="F17" s="3596" t="s">
        <v>8899</v>
      </c>
      <c r="G17" s="3597"/>
      <c r="H17" s="3602" t="s">
        <v>8900</v>
      </c>
      <c r="I17" s="494"/>
      <c r="J17" s="2"/>
      <c r="L17" s="1705"/>
      <c r="M17" s="1340"/>
      <c r="N17" s="1337" t="s">
        <v>6119</v>
      </c>
      <c r="O17" s="1789" t="s">
        <v>7074</v>
      </c>
      <c r="P17" s="2160" t="str">
        <f>HYPERLINK("#'["&amp;設定!$A$22&amp;"]"&amp;O17&amp;"'!A1","統計表リンク")</f>
        <v>統計表リンク</v>
      </c>
    </row>
    <row r="18" spans="1:16" ht="21.95" customHeight="1">
      <c r="A18" s="3589"/>
      <c r="B18" s="3605"/>
      <c r="C18" s="3603"/>
      <c r="D18" s="3601"/>
      <c r="E18" s="3599"/>
      <c r="F18" s="496" t="s">
        <v>1047</v>
      </c>
      <c r="G18" s="495" t="s">
        <v>8574</v>
      </c>
      <c r="H18" s="3603"/>
      <c r="I18" s="494"/>
      <c r="J18" s="2"/>
      <c r="O18" s="1789" t="s">
        <v>6767</v>
      </c>
      <c r="P18" s="2160" t="str">
        <f>HYPERLINK("#'["&amp;設定!$A$22&amp;"]"&amp;O18&amp;"'!A1","統計表リンク")</f>
        <v>統計表リンク</v>
      </c>
    </row>
    <row r="19" spans="1:16" ht="30" customHeight="1">
      <c r="A19" s="493" t="s">
        <v>1046</v>
      </c>
      <c r="B19" s="492" t="s">
        <v>1045</v>
      </c>
      <c r="C19" s="486" t="s">
        <v>784</v>
      </c>
      <c r="D19" s="44" t="s">
        <v>5960</v>
      </c>
      <c r="E19" s="491" t="s">
        <v>432</v>
      </c>
      <c r="F19" s="490">
        <v>1342</v>
      </c>
      <c r="G19" s="483"/>
      <c r="H19" s="489">
        <v>3</v>
      </c>
      <c r="I19" s="481"/>
      <c r="J19" s="2"/>
      <c r="O19" s="1789" t="s">
        <v>7072</v>
      </c>
      <c r="P19" s="2160" t="str">
        <f>HYPERLINK("#'["&amp;設定!$A$22&amp;"]"&amp;O19&amp;"'!A1","統計表リンク")</f>
        <v>統計表リンク</v>
      </c>
    </row>
    <row r="20" spans="1:16" ht="30" customHeight="1">
      <c r="A20" s="488" t="s">
        <v>1044</v>
      </c>
      <c r="B20" s="2846" t="s">
        <v>8819</v>
      </c>
      <c r="C20" s="486" t="s">
        <v>1042</v>
      </c>
      <c r="D20" s="485" t="s">
        <v>905</v>
      </c>
      <c r="E20" s="484">
        <v>65</v>
      </c>
      <c r="F20" s="483"/>
      <c r="G20" s="482">
        <v>579</v>
      </c>
      <c r="H20" s="482" t="s">
        <v>4139</v>
      </c>
      <c r="I20" s="481"/>
      <c r="J20" s="2"/>
    </row>
    <row r="21" spans="1:16" ht="19.5" customHeight="1">
      <c r="A21" s="480"/>
      <c r="B21" s="75"/>
      <c r="C21" s="474"/>
      <c r="D21" s="479"/>
      <c r="E21" s="477"/>
      <c r="F21" s="478"/>
      <c r="G21" s="477"/>
      <c r="H21" s="271" t="s">
        <v>1041</v>
      </c>
      <c r="I21" s="262"/>
      <c r="K21" s="8"/>
    </row>
    <row r="22" spans="1:16" ht="19.5" customHeight="1">
      <c r="A22" s="476"/>
      <c r="B22" s="75"/>
      <c r="C22" s="75"/>
      <c r="D22" s="459"/>
      <c r="E22" s="474"/>
      <c r="F22" s="475"/>
      <c r="G22" s="474"/>
      <c r="H22" s="262"/>
      <c r="I22" s="262"/>
      <c r="J22" s="271"/>
      <c r="K22" s="8"/>
    </row>
    <row r="23" spans="1:16" s="24" customFormat="1" ht="19.5" customHeight="1">
      <c r="A23" s="473" t="s">
        <v>1040</v>
      </c>
      <c r="B23" s="473"/>
      <c r="C23" s="473"/>
      <c r="D23" s="473"/>
      <c r="E23" s="471"/>
      <c r="F23" s="472"/>
      <c r="G23" s="471"/>
      <c r="H23" s="470"/>
      <c r="I23" s="470"/>
      <c r="J23" s="469"/>
      <c r="K23" s="468"/>
      <c r="L23" s="1336" t="s">
        <v>6752</v>
      </c>
      <c r="M23" s="1752"/>
      <c r="N23" s="1337" t="s">
        <v>6118</v>
      </c>
      <c r="O23" s="1856" t="str">
        <f>設定!$B$14</f>
        <v>（令和5年4月1日現在）</v>
      </c>
    </row>
    <row r="24" spans="1:16" ht="19.5" customHeight="1">
      <c r="A24" s="467" t="s">
        <v>1039</v>
      </c>
      <c r="B24" s="75"/>
      <c r="C24" s="75"/>
      <c r="D24" s="75"/>
      <c r="E24" s="75"/>
      <c r="F24" s="75"/>
      <c r="G24" s="75"/>
      <c r="H24" s="75"/>
      <c r="I24" s="75"/>
      <c r="J24" s="22" t="str">
        <f>O23</f>
        <v>（令和5年4月1日現在）</v>
      </c>
      <c r="K24" s="466"/>
      <c r="L24" s="1705"/>
      <c r="M24" s="1340"/>
      <c r="N24" s="1337" t="s">
        <v>6119</v>
      </c>
      <c r="O24" s="1789" t="s">
        <v>6753</v>
      </c>
      <c r="P24" s="2160" t="str">
        <f>HYPERLINK("#'["&amp;設定!$A$22&amp;"]"&amp;O24&amp;"'!A1","統計表リンク")</f>
        <v>統計表リンク</v>
      </c>
    </row>
    <row r="25" spans="1:16" ht="30" customHeight="1">
      <c r="A25" s="61" t="s">
        <v>494</v>
      </c>
      <c r="B25" s="61" t="s">
        <v>493</v>
      </c>
      <c r="C25" s="72" t="s">
        <v>1038</v>
      </c>
      <c r="D25" s="74" t="s">
        <v>919</v>
      </c>
      <c r="E25" s="72" t="s">
        <v>1037</v>
      </c>
      <c r="F25" s="2989" t="s">
        <v>1036</v>
      </c>
      <c r="G25" s="2991"/>
      <c r="H25" s="2989" t="s">
        <v>1035</v>
      </c>
      <c r="I25" s="3590"/>
      <c r="J25" s="2991"/>
      <c r="K25" s="8"/>
      <c r="L25" s="5"/>
    </row>
    <row r="26" spans="1:16" ht="30" customHeight="1">
      <c r="A26" s="64" t="s">
        <v>1034</v>
      </c>
      <c r="B26" s="462" t="s">
        <v>1033</v>
      </c>
      <c r="C26" s="461" t="s">
        <v>1028</v>
      </c>
      <c r="D26" s="461" t="s">
        <v>1032</v>
      </c>
      <c r="E26" s="465">
        <v>731.78</v>
      </c>
      <c r="F26" s="3591" t="s">
        <v>1031</v>
      </c>
      <c r="G26" s="3592"/>
      <c r="H26" s="3593" t="s">
        <v>1006</v>
      </c>
      <c r="I26" s="3594"/>
      <c r="J26" s="3595"/>
      <c r="K26" s="5"/>
      <c r="L26" s="5"/>
    </row>
    <row r="27" spans="1:16" ht="30" customHeight="1">
      <c r="A27" s="64" t="s">
        <v>1030</v>
      </c>
      <c r="B27" s="462" t="s">
        <v>1029</v>
      </c>
      <c r="C27" s="461" t="s">
        <v>1028</v>
      </c>
      <c r="D27" s="68" t="s">
        <v>1027</v>
      </c>
      <c r="E27" s="464">
        <v>1647.14</v>
      </c>
      <c r="F27" s="3591" t="s">
        <v>1007</v>
      </c>
      <c r="G27" s="3592"/>
      <c r="H27" s="3593" t="s">
        <v>1026</v>
      </c>
      <c r="I27" s="3594"/>
      <c r="J27" s="3595"/>
      <c r="K27" s="5"/>
      <c r="L27" s="13"/>
    </row>
    <row r="28" spans="1:16" ht="30" customHeight="1">
      <c r="A28" s="64" t="s">
        <v>1025</v>
      </c>
      <c r="B28" s="462" t="s">
        <v>1024</v>
      </c>
      <c r="C28" s="461" t="s">
        <v>1003</v>
      </c>
      <c r="D28" s="68" t="s">
        <v>1023</v>
      </c>
      <c r="E28" s="464">
        <v>1406.46</v>
      </c>
      <c r="F28" s="3591" t="s">
        <v>1007</v>
      </c>
      <c r="G28" s="3592"/>
      <c r="H28" s="3617" t="s">
        <v>1022</v>
      </c>
      <c r="I28" s="3618"/>
      <c r="J28" s="3619"/>
      <c r="K28" s="5"/>
      <c r="L28" s="5"/>
    </row>
    <row r="29" spans="1:16" ht="30" customHeight="1">
      <c r="A29" s="463" t="s">
        <v>1021</v>
      </c>
      <c r="B29" s="462" t="s">
        <v>1020</v>
      </c>
      <c r="C29" s="461" t="s">
        <v>1003</v>
      </c>
      <c r="D29" s="68" t="s">
        <v>1019</v>
      </c>
      <c r="E29" s="465">
        <v>365.67</v>
      </c>
      <c r="F29" s="3615" t="s">
        <v>1001</v>
      </c>
      <c r="G29" s="3616"/>
      <c r="H29" s="3620"/>
      <c r="I29" s="3621"/>
      <c r="J29" s="3622"/>
      <c r="K29" s="5"/>
      <c r="L29" s="5"/>
    </row>
    <row r="30" spans="1:16" ht="30" customHeight="1">
      <c r="A30" s="64" t="s">
        <v>1018</v>
      </c>
      <c r="B30" s="462" t="s">
        <v>1017</v>
      </c>
      <c r="C30" s="461" t="s">
        <v>1003</v>
      </c>
      <c r="D30" s="68" t="s">
        <v>1016</v>
      </c>
      <c r="E30" s="465">
        <v>825.49</v>
      </c>
      <c r="F30" s="3591" t="s">
        <v>1007</v>
      </c>
      <c r="G30" s="3592"/>
      <c r="H30" s="3593" t="s">
        <v>1015</v>
      </c>
      <c r="I30" s="3594"/>
      <c r="J30" s="3595"/>
      <c r="K30" s="5"/>
      <c r="L30" s="5"/>
    </row>
    <row r="31" spans="1:16" ht="30" customHeight="1">
      <c r="A31" s="64" t="s">
        <v>1014</v>
      </c>
      <c r="B31" s="462" t="s">
        <v>1013</v>
      </c>
      <c r="C31" s="461" t="s">
        <v>1003</v>
      </c>
      <c r="D31" s="68" t="s">
        <v>1012</v>
      </c>
      <c r="E31" s="464">
        <v>1416.33</v>
      </c>
      <c r="F31" s="3591" t="s">
        <v>1007</v>
      </c>
      <c r="G31" s="3592"/>
      <c r="H31" s="3606" t="s">
        <v>1011</v>
      </c>
      <c r="I31" s="3607"/>
      <c r="J31" s="3608"/>
      <c r="K31" s="5"/>
      <c r="L31" s="5"/>
    </row>
    <row r="32" spans="1:16" ht="30" customHeight="1">
      <c r="A32" s="64" t="s">
        <v>1010</v>
      </c>
      <c r="B32" s="462" t="s">
        <v>1009</v>
      </c>
      <c r="C32" s="461" t="s">
        <v>1003</v>
      </c>
      <c r="D32" s="68" t="s">
        <v>1008</v>
      </c>
      <c r="E32" s="464">
        <v>1004.38</v>
      </c>
      <c r="F32" s="3591" t="s">
        <v>1007</v>
      </c>
      <c r="G32" s="3592"/>
      <c r="H32" s="3609" t="s">
        <v>1006</v>
      </c>
      <c r="I32" s="3610"/>
      <c r="J32" s="3611"/>
      <c r="K32" s="5"/>
      <c r="L32" s="5"/>
    </row>
    <row r="33" spans="1:12" ht="30" customHeight="1">
      <c r="A33" s="463" t="s">
        <v>1005</v>
      </c>
      <c r="B33" s="462" t="s">
        <v>1004</v>
      </c>
      <c r="C33" s="461" t="s">
        <v>1003</v>
      </c>
      <c r="D33" s="68" t="s">
        <v>1002</v>
      </c>
      <c r="E33" s="460">
        <v>1336.26</v>
      </c>
      <c r="F33" s="3615" t="s">
        <v>1001</v>
      </c>
      <c r="G33" s="3616"/>
      <c r="H33" s="3612"/>
      <c r="I33" s="3613"/>
      <c r="J33" s="3614"/>
      <c r="K33" s="5"/>
      <c r="L33" s="5"/>
    </row>
    <row r="34" spans="1:12" ht="19.5" customHeight="1">
      <c r="A34" s="29"/>
      <c r="B34" s="29"/>
      <c r="C34" s="75"/>
      <c r="D34" s="459"/>
      <c r="E34" s="259"/>
      <c r="F34" s="458"/>
      <c r="G34" s="262"/>
      <c r="H34" s="262"/>
      <c r="I34" s="262"/>
      <c r="J34" s="242" t="s">
        <v>1000</v>
      </c>
      <c r="K34" s="5"/>
    </row>
  </sheetData>
  <mergeCells count="36">
    <mergeCell ref="F13:G13"/>
    <mergeCell ref="H30:J30"/>
    <mergeCell ref="H31:J31"/>
    <mergeCell ref="F32:G32"/>
    <mergeCell ref="H32:J33"/>
    <mergeCell ref="F33:G33"/>
    <mergeCell ref="F31:G31"/>
    <mergeCell ref="F30:G30"/>
    <mergeCell ref="F28:G28"/>
    <mergeCell ref="F27:G27"/>
    <mergeCell ref="H17:H18"/>
    <mergeCell ref="H27:J27"/>
    <mergeCell ref="H28:J29"/>
    <mergeCell ref="F29:G29"/>
    <mergeCell ref="A17:A18"/>
    <mergeCell ref="F25:G25"/>
    <mergeCell ref="H25:J25"/>
    <mergeCell ref="F26:G26"/>
    <mergeCell ref="H26:J26"/>
    <mergeCell ref="F17:G17"/>
    <mergeCell ref="E17:E18"/>
    <mergeCell ref="D17:D18"/>
    <mergeCell ref="C17:C18"/>
    <mergeCell ref="B17:B18"/>
    <mergeCell ref="A1:D1"/>
    <mergeCell ref="A2:D2"/>
    <mergeCell ref="F6:G6"/>
    <mergeCell ref="F12:G12"/>
    <mergeCell ref="F9:G9"/>
    <mergeCell ref="F10:G10"/>
    <mergeCell ref="F11:G11"/>
    <mergeCell ref="D9:D11"/>
    <mergeCell ref="C9:C10"/>
    <mergeCell ref="B9:B11"/>
    <mergeCell ref="F7:G7"/>
    <mergeCell ref="F8:G8"/>
  </mergeCells>
  <phoneticPr fontId="2"/>
  <printOptions horizontalCentered="1"/>
  <pageMargins left="0.78740157480314965" right="0.78740157480314965" top="0.98425196850393704" bottom="0.69" header="0.51181102362204722" footer="0.51181102362204722"/>
  <pageSetup paperSize="9" scale="83" fitToHeight="0" orientation="portrait" cellComments="asDisplayed"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view="pageBreakPreview" zoomScaleNormal="100" zoomScaleSheetLayoutView="100" workbookViewId="0">
      <selection sqref="A1:D1"/>
    </sheetView>
  </sheetViews>
  <sheetFormatPr defaultRowHeight="13.5"/>
  <cols>
    <col min="1" max="1" width="25.625" style="9" customWidth="1"/>
    <col min="2" max="2" width="17.625" style="9" customWidth="1"/>
    <col min="3" max="3" width="26.625" style="9" customWidth="1"/>
    <col min="4" max="4" width="20.625" style="9" customWidth="1"/>
    <col min="5" max="5" width="5.625" style="2" customWidth="1"/>
    <col min="6" max="13" width="10.625" style="2" customWidth="1"/>
    <col min="14" max="16384" width="9" style="2"/>
  </cols>
  <sheetData>
    <row r="1" spans="1:26" s="209"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s="24" customFormat="1" ht="15.95" customHeight="1">
      <c r="A3" s="473" t="s">
        <v>1162</v>
      </c>
      <c r="B3" s="473"/>
      <c r="C3" s="473"/>
      <c r="D3" s="540"/>
      <c r="E3" s="539"/>
      <c r="F3" s="1336" t="s">
        <v>6754</v>
      </c>
      <c r="G3" s="1752"/>
      <c r="H3" s="1337" t="s">
        <v>6118</v>
      </c>
      <c r="I3" s="1856" t="str">
        <f>設定!$B$14</f>
        <v>（令和5年4月1日現在）</v>
      </c>
    </row>
    <row r="4" spans="1:26" ht="15.95" customHeight="1">
      <c r="A4" s="467" t="s">
        <v>1161</v>
      </c>
      <c r="B4" s="75"/>
      <c r="C4" s="75"/>
      <c r="D4" s="22" t="str">
        <f>I3</f>
        <v>（令和5年4月1日現在）</v>
      </c>
      <c r="E4" s="5"/>
      <c r="F4" s="1705"/>
      <c r="G4" s="1340"/>
      <c r="H4" s="1337" t="s">
        <v>6119</v>
      </c>
      <c r="I4" s="1789" t="s">
        <v>6755</v>
      </c>
      <c r="J4" s="2160" t="str">
        <f>HYPERLINK("#'["&amp;設定!$A$22&amp;"]"&amp;I4&amp;"'!A1","統計表リンク")</f>
        <v>統計表リンク</v>
      </c>
    </row>
    <row r="5" spans="1:26" ht="15.95" customHeight="1">
      <c r="A5" s="23" t="s">
        <v>494</v>
      </c>
      <c r="B5" s="538" t="s">
        <v>493</v>
      </c>
      <c r="C5" s="23" t="s">
        <v>1036</v>
      </c>
      <c r="D5" s="23" t="s">
        <v>1035</v>
      </c>
    </row>
    <row r="6" spans="1:26" ht="15.95" customHeight="1">
      <c r="A6" s="43" t="s">
        <v>1160</v>
      </c>
      <c r="B6" s="526" t="s">
        <v>1159</v>
      </c>
      <c r="C6" s="73" t="s">
        <v>1158</v>
      </c>
      <c r="D6" s="3623" t="s">
        <v>1026</v>
      </c>
    </row>
    <row r="7" spans="1:26" ht="15.95" customHeight="1">
      <c r="A7" s="488" t="s">
        <v>1157</v>
      </c>
      <c r="B7" s="526" t="s">
        <v>1156</v>
      </c>
      <c r="C7" s="524" t="s">
        <v>1031</v>
      </c>
      <c r="D7" s="3624"/>
    </row>
    <row r="8" spans="1:26" ht="24.95" customHeight="1">
      <c r="A8" s="488" t="s">
        <v>1155</v>
      </c>
      <c r="B8" s="526" t="s">
        <v>1154</v>
      </c>
      <c r="C8" s="529" t="s">
        <v>1153</v>
      </c>
      <c r="D8" s="3624"/>
    </row>
    <row r="9" spans="1:26" ht="24.95" customHeight="1">
      <c r="A9" s="527" t="s">
        <v>1152</v>
      </c>
      <c r="B9" s="526" t="s">
        <v>1151</v>
      </c>
      <c r="C9" s="529" t="s">
        <v>1150</v>
      </c>
      <c r="D9" s="3625"/>
      <c r="E9" s="5"/>
    </row>
    <row r="10" spans="1:26" ht="15.95" customHeight="1">
      <c r="A10" s="43" t="s">
        <v>1149</v>
      </c>
      <c r="B10" s="526" t="s">
        <v>1148</v>
      </c>
      <c r="C10" s="524" t="s">
        <v>1001</v>
      </c>
      <c r="D10" s="3626" t="s">
        <v>1147</v>
      </c>
      <c r="E10" s="5"/>
    </row>
    <row r="11" spans="1:26" ht="15.95" customHeight="1">
      <c r="A11" s="43" t="s">
        <v>1146</v>
      </c>
      <c r="B11" s="526" t="s">
        <v>1145</v>
      </c>
      <c r="C11" s="524" t="s">
        <v>1031</v>
      </c>
      <c r="D11" s="3626"/>
      <c r="E11" s="5"/>
    </row>
    <row r="12" spans="1:26" ht="15.95" customHeight="1">
      <c r="A12" s="43" t="s">
        <v>1144</v>
      </c>
      <c r="B12" s="526" t="s">
        <v>1143</v>
      </c>
      <c r="C12" s="524" t="s">
        <v>1001</v>
      </c>
      <c r="D12" s="3623" t="s">
        <v>1142</v>
      </c>
      <c r="E12" s="5"/>
    </row>
    <row r="13" spans="1:26" ht="24.95" customHeight="1">
      <c r="A13" s="43" t="s">
        <v>1141</v>
      </c>
      <c r="B13" s="537" t="s">
        <v>1140</v>
      </c>
      <c r="C13" s="536" t="s">
        <v>1139</v>
      </c>
      <c r="D13" s="3624"/>
      <c r="E13" s="5"/>
    </row>
    <row r="14" spans="1:26" ht="15.95" customHeight="1">
      <c r="A14" s="488" t="s">
        <v>1138</v>
      </c>
      <c r="B14" s="526" t="s">
        <v>1137</v>
      </c>
      <c r="C14" s="528" t="s">
        <v>1107</v>
      </c>
      <c r="D14" s="3624"/>
      <c r="E14" s="5"/>
    </row>
    <row r="15" spans="1:26" ht="15.95" customHeight="1">
      <c r="A15" s="527" t="s">
        <v>1136</v>
      </c>
      <c r="B15" s="526" t="s">
        <v>1135</v>
      </c>
      <c r="C15" s="531" t="s">
        <v>8865</v>
      </c>
      <c r="D15" s="3624"/>
      <c r="E15" s="5"/>
    </row>
    <row r="16" spans="1:26" ht="15.95" customHeight="1">
      <c r="A16" s="420" t="s">
        <v>1134</v>
      </c>
      <c r="B16" s="535" t="s">
        <v>1133</v>
      </c>
      <c r="C16" s="535" t="s">
        <v>1001</v>
      </c>
      <c r="D16" s="3625"/>
      <c r="E16" s="5"/>
    </row>
    <row r="17" spans="1:4" ht="15.95" customHeight="1">
      <c r="A17" s="488" t="s">
        <v>1132</v>
      </c>
      <c r="B17" s="526" t="s">
        <v>1131</v>
      </c>
      <c r="C17" s="524" t="s">
        <v>1117</v>
      </c>
      <c r="D17" s="487" t="s">
        <v>1130</v>
      </c>
    </row>
    <row r="18" spans="1:4" ht="15.95" customHeight="1">
      <c r="A18" s="43" t="s">
        <v>1129</v>
      </c>
      <c r="B18" s="526" t="s">
        <v>1128</v>
      </c>
      <c r="C18" s="525" t="s">
        <v>1031</v>
      </c>
      <c r="D18" s="487" t="s">
        <v>1127</v>
      </c>
    </row>
    <row r="19" spans="1:4" ht="15.95" customHeight="1">
      <c r="A19" s="488" t="s">
        <v>1126</v>
      </c>
      <c r="B19" s="526" t="s">
        <v>1125</v>
      </c>
      <c r="C19" s="524" t="s">
        <v>1031</v>
      </c>
      <c r="D19" s="487" t="s">
        <v>1124</v>
      </c>
    </row>
    <row r="20" spans="1:4" ht="24.95" customHeight="1">
      <c r="A20" s="488" t="s">
        <v>1123</v>
      </c>
      <c r="B20" s="534" t="s">
        <v>1122</v>
      </c>
      <c r="C20" s="529" t="s">
        <v>1121</v>
      </c>
      <c r="D20" s="487" t="s">
        <v>1120</v>
      </c>
    </row>
    <row r="21" spans="1:4" ht="35.1" customHeight="1">
      <c r="A21" s="533" t="s">
        <v>1119</v>
      </c>
      <c r="B21" s="526" t="s">
        <v>1118</v>
      </c>
      <c r="C21" s="524" t="s">
        <v>1117</v>
      </c>
      <c r="D21" s="532" t="s">
        <v>1116</v>
      </c>
    </row>
    <row r="22" spans="1:4" ht="15.95" customHeight="1">
      <c r="A22" s="488" t="s">
        <v>1115</v>
      </c>
      <c r="B22" s="526" t="s">
        <v>1114</v>
      </c>
      <c r="C22" s="531" t="s">
        <v>1031</v>
      </c>
      <c r="D22" s="487" t="s">
        <v>1113</v>
      </c>
    </row>
    <row r="23" spans="1:4" ht="24.95" customHeight="1">
      <c r="A23" s="530" t="s">
        <v>1112</v>
      </c>
      <c r="B23" s="526" t="s">
        <v>1111</v>
      </c>
      <c r="C23" s="529" t="s">
        <v>8866</v>
      </c>
      <c r="D23" s="487" t="s">
        <v>1110</v>
      </c>
    </row>
    <row r="24" spans="1:4" ht="15.95" customHeight="1">
      <c r="A24" s="488" t="s">
        <v>1109</v>
      </c>
      <c r="B24" s="526" t="s">
        <v>1108</v>
      </c>
      <c r="C24" s="529" t="s">
        <v>1107</v>
      </c>
      <c r="D24" s="487" t="s">
        <v>1106</v>
      </c>
    </row>
    <row r="25" spans="1:4" ht="15.95" customHeight="1">
      <c r="A25" s="488" t="s">
        <v>1105</v>
      </c>
      <c r="B25" s="526" t="s">
        <v>1104</v>
      </c>
      <c r="C25" s="528" t="s">
        <v>1096</v>
      </c>
      <c r="D25" s="487" t="s">
        <v>1103</v>
      </c>
    </row>
    <row r="26" spans="1:4" ht="24.95" customHeight="1">
      <c r="A26" s="488" t="s">
        <v>1102</v>
      </c>
      <c r="B26" s="526" t="s">
        <v>1101</v>
      </c>
      <c r="C26" s="529" t="s">
        <v>1100</v>
      </c>
      <c r="D26" s="487" t="s">
        <v>1099</v>
      </c>
    </row>
    <row r="27" spans="1:4" ht="15.95" customHeight="1">
      <c r="A27" s="488" t="s">
        <v>1098</v>
      </c>
      <c r="B27" s="526" t="s">
        <v>1097</v>
      </c>
      <c r="C27" s="528" t="s">
        <v>1096</v>
      </c>
      <c r="D27" s="487" t="s">
        <v>1095</v>
      </c>
    </row>
    <row r="28" spans="1:4" ht="15.95" customHeight="1">
      <c r="A28" s="527" t="s">
        <v>1094</v>
      </c>
      <c r="B28" s="526" t="s">
        <v>1093</v>
      </c>
      <c r="C28" s="525" t="s">
        <v>1031</v>
      </c>
      <c r="D28" s="524" t="s">
        <v>1092</v>
      </c>
    </row>
    <row r="29" spans="1:4" ht="24.95" customHeight="1">
      <c r="A29" s="523" t="s">
        <v>1091</v>
      </c>
      <c r="B29" s="462" t="s">
        <v>1090</v>
      </c>
      <c r="C29" s="522" t="s">
        <v>1089</v>
      </c>
      <c r="D29" s="521" t="s">
        <v>1088</v>
      </c>
    </row>
    <row r="30" spans="1:4" ht="15.95" customHeight="1">
      <c r="A30" s="420" t="s">
        <v>1087</v>
      </c>
      <c r="B30" s="462" t="s">
        <v>1086</v>
      </c>
      <c r="C30" s="522" t="s">
        <v>1001</v>
      </c>
      <c r="D30" s="521" t="s">
        <v>1085</v>
      </c>
    </row>
    <row r="31" spans="1:4" ht="15.95" customHeight="1">
      <c r="A31" s="420" t="s">
        <v>1084</v>
      </c>
      <c r="B31" s="462" t="s">
        <v>1083</v>
      </c>
      <c r="C31" s="522" t="s">
        <v>1031</v>
      </c>
      <c r="D31" s="521" t="s">
        <v>1082</v>
      </c>
    </row>
    <row r="32" spans="1:4" ht="15.95" customHeight="1">
      <c r="A32" s="420" t="s">
        <v>1081</v>
      </c>
      <c r="B32" s="462" t="s">
        <v>1080</v>
      </c>
      <c r="C32" s="522" t="s">
        <v>1079</v>
      </c>
      <c r="D32" s="521" t="s">
        <v>1078</v>
      </c>
    </row>
    <row r="33" spans="1:4" ht="24.95" customHeight="1">
      <c r="A33" s="420" t="s">
        <v>1077</v>
      </c>
      <c r="B33" s="462" t="s">
        <v>1076</v>
      </c>
      <c r="C33" s="522" t="s">
        <v>1075</v>
      </c>
      <c r="D33" s="521" t="s">
        <v>1074</v>
      </c>
    </row>
    <row r="34" spans="1:4" ht="15.95" customHeight="1">
      <c r="A34" s="1582" t="s">
        <v>5427</v>
      </c>
      <c r="B34" s="462" t="s">
        <v>5428</v>
      </c>
      <c r="C34" s="522" t="s">
        <v>5429</v>
      </c>
      <c r="D34" s="1559" t="s">
        <v>5430</v>
      </c>
    </row>
    <row r="35" spans="1:4" ht="15.95" customHeight="1">
      <c r="A35" s="1582" t="s">
        <v>5431</v>
      </c>
      <c r="B35" s="462" t="s">
        <v>5432</v>
      </c>
      <c r="C35" s="522" t="s">
        <v>5433</v>
      </c>
      <c r="D35" s="1559" t="s">
        <v>5434</v>
      </c>
    </row>
    <row r="36" spans="1:4" ht="15.95" customHeight="1">
      <c r="A36" s="1582" t="s">
        <v>8869</v>
      </c>
      <c r="B36" s="462" t="s">
        <v>8867</v>
      </c>
      <c r="C36" s="522" t="s">
        <v>8975</v>
      </c>
      <c r="D36" s="2857" t="s">
        <v>8868</v>
      </c>
    </row>
    <row r="37" spans="1:4" s="507" customFormat="1" ht="15.95" customHeight="1">
      <c r="A37" s="509" t="s">
        <v>8752</v>
      </c>
      <c r="B37" s="509"/>
      <c r="C37" s="509"/>
      <c r="D37" s="242" t="s">
        <v>1000</v>
      </c>
    </row>
    <row r="38" spans="1:4" s="507" customFormat="1" ht="15.95" customHeight="1">
      <c r="A38" s="509"/>
      <c r="B38" s="509"/>
      <c r="C38" s="509"/>
      <c r="D38" s="509"/>
    </row>
    <row r="39" spans="1:4" s="518" customFormat="1" ht="15.95" customHeight="1">
      <c r="A39" s="520" t="s">
        <v>1073</v>
      </c>
      <c r="B39" s="519"/>
      <c r="C39" s="519"/>
      <c r="D39" s="22" t="str">
        <f>I3</f>
        <v>（令和5年4月1日現在）</v>
      </c>
    </row>
    <row r="40" spans="1:4" s="510" customFormat="1" ht="15.95" customHeight="1">
      <c r="A40" s="517" t="s">
        <v>494</v>
      </c>
      <c r="B40" s="517" t="s">
        <v>493</v>
      </c>
      <c r="C40" s="517" t="s">
        <v>1036</v>
      </c>
      <c r="D40" s="516" t="s">
        <v>1035</v>
      </c>
    </row>
    <row r="41" spans="1:4" s="510" customFormat="1" ht="24.95" customHeight="1">
      <c r="A41" s="514" t="s">
        <v>1072</v>
      </c>
      <c r="B41" s="513" t="s">
        <v>1071</v>
      </c>
      <c r="C41" s="1614" t="s">
        <v>5452</v>
      </c>
      <c r="D41" s="3627" t="s">
        <v>1070</v>
      </c>
    </row>
    <row r="42" spans="1:4" s="510" customFormat="1" ht="24.95" customHeight="1">
      <c r="A42" s="515" t="s">
        <v>1069</v>
      </c>
      <c r="B42" s="513" t="s">
        <v>1068</v>
      </c>
      <c r="C42" s="1614" t="s">
        <v>5452</v>
      </c>
      <c r="D42" s="3628"/>
    </row>
    <row r="43" spans="1:4" s="510" customFormat="1" ht="15.95" customHeight="1">
      <c r="A43" s="514" t="s">
        <v>1067</v>
      </c>
      <c r="B43" s="513" t="s">
        <v>1066</v>
      </c>
      <c r="C43" s="512" t="s">
        <v>1050</v>
      </c>
      <c r="D43" s="511" t="s">
        <v>1065</v>
      </c>
    </row>
    <row r="44" spans="1:4" s="510" customFormat="1" ht="15.95" customHeight="1">
      <c r="A44" s="514" t="s">
        <v>1064</v>
      </c>
      <c r="B44" s="513" t="s">
        <v>1063</v>
      </c>
      <c r="C44" s="512" t="s">
        <v>1050</v>
      </c>
      <c r="D44" s="511" t="s">
        <v>1062</v>
      </c>
    </row>
    <row r="45" spans="1:4" s="510" customFormat="1" ht="24.95" customHeight="1">
      <c r="A45" s="514" t="s">
        <v>1242</v>
      </c>
      <c r="B45" s="513" t="s">
        <v>1241</v>
      </c>
      <c r="C45" s="512" t="s">
        <v>1050</v>
      </c>
      <c r="D45" s="511" t="s">
        <v>1240</v>
      </c>
    </row>
    <row r="46" spans="1:4" s="507" customFormat="1" ht="15.95" customHeight="1">
      <c r="A46" s="509"/>
      <c r="B46" s="509"/>
      <c r="C46" s="509"/>
      <c r="D46" s="508" t="s">
        <v>1061</v>
      </c>
    </row>
    <row r="54" ht="19.5" customHeight="1"/>
    <row r="55" ht="19.5" customHeight="1"/>
    <row r="56" ht="19.5" customHeight="1"/>
  </sheetData>
  <mergeCells count="6">
    <mergeCell ref="D12:D16"/>
    <mergeCell ref="D10:D11"/>
    <mergeCell ref="D6:D9"/>
    <mergeCell ref="D41:D42"/>
    <mergeCell ref="A1:D1"/>
    <mergeCell ref="A2:D2"/>
  </mergeCells>
  <phoneticPr fontId="2"/>
  <printOptions horizontalCentered="1"/>
  <pageMargins left="0.78740157480314965" right="0.78740157480314965" top="0.98425196850393704" bottom="0.59055118110236227" header="0.51181102362204722" footer="0.51181102362204722"/>
  <pageSetup paperSize="9" scale="85"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6"/>
  <sheetViews>
    <sheetView view="pageBreakPreview" zoomScaleNormal="100" zoomScaleSheetLayoutView="100" workbookViewId="0">
      <selection sqref="A1:D1"/>
    </sheetView>
  </sheetViews>
  <sheetFormatPr defaultRowHeight="13.5"/>
  <cols>
    <col min="1" max="1" width="30" style="191" customWidth="1"/>
    <col min="2" max="2" width="17.625" style="191" customWidth="1"/>
    <col min="3" max="3" width="22.625" style="191" customWidth="1"/>
    <col min="4" max="4" width="20.625" style="191" customWidth="1"/>
    <col min="5" max="5" width="5.625" style="191" customWidth="1"/>
    <col min="6" max="13" width="10.625" style="191" customWidth="1"/>
    <col min="14" max="16384" width="9" style="191"/>
  </cols>
  <sheetData>
    <row r="1" spans="1:26" s="209" customFormat="1" ht="20.100000000000001" customHeight="1">
      <c r="A1" s="3057"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s="518" customFormat="1" ht="19.5" customHeight="1">
      <c r="A3" s="519" t="s">
        <v>1243</v>
      </c>
      <c r="B3" s="519"/>
      <c r="C3" s="519"/>
      <c r="D3" s="22" t="str">
        <f>I3</f>
        <v>（令和5年4月1日現在）</v>
      </c>
      <c r="F3" s="1336" t="s">
        <v>6754</v>
      </c>
      <c r="G3" s="1752"/>
      <c r="H3" s="1337" t="s">
        <v>6118</v>
      </c>
      <c r="I3" s="1856" t="str">
        <f>設定!$B$14</f>
        <v>（令和5年4月1日現在）</v>
      </c>
    </row>
    <row r="4" spans="1:26" ht="19.5" customHeight="1">
      <c r="A4" s="538" t="s">
        <v>494</v>
      </c>
      <c r="B4" s="538" t="s">
        <v>493</v>
      </c>
      <c r="C4" s="538" t="s">
        <v>1036</v>
      </c>
      <c r="D4" s="23" t="s">
        <v>1035</v>
      </c>
      <c r="F4" s="1705"/>
      <c r="G4" s="1340"/>
      <c r="H4" s="1337" t="s">
        <v>6119</v>
      </c>
      <c r="I4" s="1789" t="s">
        <v>6755</v>
      </c>
      <c r="J4" s="2160" t="str">
        <f>HYPERLINK("#'["&amp;設定!$A$22&amp;"]"&amp;I4&amp;"'!A1","統計表リンク")</f>
        <v>統計表リンク</v>
      </c>
    </row>
    <row r="5" spans="1:26" ht="35.1" customHeight="1">
      <c r="A5" s="56" t="s">
        <v>1119</v>
      </c>
      <c r="B5" s="526" t="s">
        <v>1118</v>
      </c>
      <c r="C5" s="528" t="s">
        <v>1050</v>
      </c>
      <c r="D5" s="542" t="s">
        <v>1116</v>
      </c>
    </row>
    <row r="6" spans="1:26" ht="24.95" customHeight="1">
      <c r="A6" s="33" t="s">
        <v>1239</v>
      </c>
      <c r="B6" s="526" t="s">
        <v>1238</v>
      </c>
      <c r="C6" s="1613" t="s">
        <v>5452</v>
      </c>
      <c r="D6" s="3633" t="s">
        <v>1237</v>
      </c>
    </row>
    <row r="7" spans="1:26" ht="24.95" customHeight="1">
      <c r="A7" s="56" t="s">
        <v>1236</v>
      </c>
      <c r="B7" s="526" t="s">
        <v>1235</v>
      </c>
      <c r="C7" s="1613" t="s">
        <v>5452</v>
      </c>
      <c r="D7" s="3634"/>
    </row>
    <row r="8" spans="1:26" ht="24.95" customHeight="1">
      <c r="A8" s="33" t="s">
        <v>6009</v>
      </c>
      <c r="B8" s="526" t="s">
        <v>5435</v>
      </c>
      <c r="C8" s="529" t="s">
        <v>5436</v>
      </c>
      <c r="D8" s="3635"/>
    </row>
    <row r="9" spans="1:26" ht="15.95" customHeight="1">
      <c r="A9" s="43" t="s">
        <v>1234</v>
      </c>
      <c r="B9" s="526" t="s">
        <v>1233</v>
      </c>
      <c r="C9" s="1613" t="s">
        <v>5452</v>
      </c>
      <c r="D9" s="3633" t="s">
        <v>1232</v>
      </c>
    </row>
    <row r="10" spans="1:26" ht="15.95" customHeight="1">
      <c r="A10" s="541" t="s">
        <v>1231</v>
      </c>
      <c r="B10" s="462" t="s">
        <v>1230</v>
      </c>
      <c r="C10" s="1613" t="s">
        <v>5452</v>
      </c>
      <c r="D10" s="3637"/>
    </row>
    <row r="11" spans="1:26" ht="15.95" customHeight="1">
      <c r="A11" s="43" t="s">
        <v>1229</v>
      </c>
      <c r="B11" s="526" t="s">
        <v>1228</v>
      </c>
      <c r="C11" s="1613" t="s">
        <v>5452</v>
      </c>
      <c r="D11" s="3631" t="s">
        <v>1227</v>
      </c>
    </row>
    <row r="12" spans="1:26" ht="15.95" customHeight="1">
      <c r="A12" s="541" t="s">
        <v>6110</v>
      </c>
      <c r="B12" s="462" t="s">
        <v>1226</v>
      </c>
      <c r="C12" s="1613" t="s">
        <v>8575</v>
      </c>
      <c r="D12" s="3638"/>
    </row>
    <row r="13" spans="1:26" ht="15.95" customHeight="1">
      <c r="A13" s="43" t="s">
        <v>1225</v>
      </c>
      <c r="B13" s="526" t="s">
        <v>1224</v>
      </c>
      <c r="C13" s="528" t="s">
        <v>1170</v>
      </c>
      <c r="D13" s="3633" t="s">
        <v>1223</v>
      </c>
    </row>
    <row r="14" spans="1:26" ht="15.95" customHeight="1">
      <c r="A14" s="43" t="s">
        <v>1222</v>
      </c>
      <c r="B14" s="526" t="s">
        <v>1221</v>
      </c>
      <c r="C14" s="528" t="s">
        <v>1180</v>
      </c>
      <c r="D14" s="3635"/>
    </row>
    <row r="15" spans="1:26" ht="15.95" customHeight="1">
      <c r="A15" s="43" t="s">
        <v>1220</v>
      </c>
      <c r="B15" s="526" t="s">
        <v>1219</v>
      </c>
      <c r="C15" s="528" t="s">
        <v>1180</v>
      </c>
      <c r="D15" s="465" t="s">
        <v>1218</v>
      </c>
    </row>
    <row r="16" spans="1:26" ht="15.95" customHeight="1">
      <c r="A16" s="43" t="s">
        <v>1217</v>
      </c>
      <c r="B16" s="526" t="s">
        <v>1066</v>
      </c>
      <c r="C16" s="528" t="s">
        <v>1180</v>
      </c>
      <c r="D16" s="465" t="s">
        <v>1065</v>
      </c>
    </row>
    <row r="17" spans="1:4" ht="15.95" customHeight="1">
      <c r="A17" s="43" t="s">
        <v>1216</v>
      </c>
      <c r="B17" s="526" t="s">
        <v>1215</v>
      </c>
      <c r="C17" s="528" t="s">
        <v>1180</v>
      </c>
      <c r="D17" s="3633" t="s">
        <v>1214</v>
      </c>
    </row>
    <row r="18" spans="1:4" ht="15.95" customHeight="1">
      <c r="A18" s="43" t="s">
        <v>1213</v>
      </c>
      <c r="B18" s="526" t="s">
        <v>1212</v>
      </c>
      <c r="C18" s="528" t="s">
        <v>1180</v>
      </c>
      <c r="D18" s="3635"/>
    </row>
    <row r="19" spans="1:4" ht="15.95" customHeight="1">
      <c r="A19" s="43" t="s">
        <v>1211</v>
      </c>
      <c r="B19" s="526" t="s">
        <v>1210</v>
      </c>
      <c r="C19" s="528" t="s">
        <v>1180</v>
      </c>
      <c r="D19" s="465" t="s">
        <v>1209</v>
      </c>
    </row>
    <row r="20" spans="1:4" ht="15.95" customHeight="1">
      <c r="A20" s="43" t="s">
        <v>1208</v>
      </c>
      <c r="B20" s="526" t="s">
        <v>1207</v>
      </c>
      <c r="C20" s="528" t="s">
        <v>1180</v>
      </c>
      <c r="D20" s="3631" t="s">
        <v>1206</v>
      </c>
    </row>
    <row r="21" spans="1:4" ht="15.95" customHeight="1">
      <c r="A21" s="43" t="s">
        <v>1205</v>
      </c>
      <c r="B21" s="526" t="s">
        <v>1204</v>
      </c>
      <c r="C21" s="528" t="s">
        <v>1180</v>
      </c>
      <c r="D21" s="3636"/>
    </row>
    <row r="22" spans="1:4" ht="15.95" customHeight="1">
      <c r="A22" s="43" t="s">
        <v>1203</v>
      </c>
      <c r="B22" s="526" t="s">
        <v>1202</v>
      </c>
      <c r="C22" s="528" t="s">
        <v>1180</v>
      </c>
      <c r="D22" s="3636"/>
    </row>
    <row r="23" spans="1:4" ht="15.95" customHeight="1">
      <c r="A23" s="43" t="s">
        <v>1201</v>
      </c>
      <c r="B23" s="526" t="s">
        <v>1200</v>
      </c>
      <c r="C23" s="528" t="s">
        <v>1180</v>
      </c>
      <c r="D23" s="3636"/>
    </row>
    <row r="24" spans="1:4" ht="15.95" customHeight="1">
      <c r="A24" s="43" t="s">
        <v>1199</v>
      </c>
      <c r="B24" s="526" t="s">
        <v>1198</v>
      </c>
      <c r="C24" s="528" t="s">
        <v>1180</v>
      </c>
      <c r="D24" s="3632"/>
    </row>
    <row r="25" spans="1:4" ht="15.95" customHeight="1">
      <c r="A25" s="43" t="s">
        <v>1197</v>
      </c>
      <c r="B25" s="526" t="s">
        <v>1196</v>
      </c>
      <c r="C25" s="528" t="s">
        <v>1180</v>
      </c>
      <c r="D25" s="3631" t="s">
        <v>1195</v>
      </c>
    </row>
    <row r="26" spans="1:4" ht="15.95" customHeight="1">
      <c r="A26" s="43" t="s">
        <v>1194</v>
      </c>
      <c r="B26" s="526" t="s">
        <v>1193</v>
      </c>
      <c r="C26" s="1613" t="s">
        <v>5452</v>
      </c>
      <c r="D26" s="3632"/>
    </row>
    <row r="27" spans="1:4" ht="15.95" customHeight="1">
      <c r="A27" s="43" t="s">
        <v>1192</v>
      </c>
      <c r="B27" s="526" t="s">
        <v>1191</v>
      </c>
      <c r="C27" s="528" t="s">
        <v>1180</v>
      </c>
      <c r="D27" s="3633" t="s">
        <v>1190</v>
      </c>
    </row>
    <row r="28" spans="1:4" ht="15.95" customHeight="1">
      <c r="A28" s="43" t="s">
        <v>1189</v>
      </c>
      <c r="B28" s="526" t="s">
        <v>1188</v>
      </c>
      <c r="C28" s="528" t="s">
        <v>1180</v>
      </c>
      <c r="D28" s="3634"/>
    </row>
    <row r="29" spans="1:4" ht="15.95" customHeight="1">
      <c r="A29" s="43" t="s">
        <v>1187</v>
      </c>
      <c r="B29" s="526" t="s">
        <v>1186</v>
      </c>
      <c r="C29" s="528" t="s">
        <v>1180</v>
      </c>
      <c r="D29" s="3635"/>
    </row>
    <row r="30" spans="1:4" ht="15.95" customHeight="1">
      <c r="A30" s="43" t="s">
        <v>1185</v>
      </c>
      <c r="B30" s="487" t="s">
        <v>1184</v>
      </c>
      <c r="C30" s="492" t="s">
        <v>1180</v>
      </c>
      <c r="D30" s="465" t="s">
        <v>1183</v>
      </c>
    </row>
    <row r="31" spans="1:4" ht="15.95" customHeight="1">
      <c r="A31" s="43" t="s">
        <v>1182</v>
      </c>
      <c r="B31" s="487" t="s">
        <v>1181</v>
      </c>
      <c r="C31" s="492" t="s">
        <v>1180</v>
      </c>
      <c r="D31" s="465" t="s">
        <v>1179</v>
      </c>
    </row>
    <row r="32" spans="1:4" ht="24.95" customHeight="1">
      <c r="A32" s="56" t="s">
        <v>1178</v>
      </c>
      <c r="B32" s="487" t="s">
        <v>1177</v>
      </c>
      <c r="C32" s="492" t="s">
        <v>1170</v>
      </c>
      <c r="D32" s="465" t="s">
        <v>1176</v>
      </c>
    </row>
    <row r="33" spans="1:4" ht="15.95" customHeight="1">
      <c r="A33" s="33" t="s">
        <v>5450</v>
      </c>
      <c r="B33" s="487" t="s">
        <v>1175</v>
      </c>
      <c r="C33" s="492" t="s">
        <v>1170</v>
      </c>
      <c r="D33" s="3631" t="s">
        <v>1174</v>
      </c>
    </row>
    <row r="34" spans="1:4" ht="15.95" customHeight="1">
      <c r="A34" s="33" t="s">
        <v>5451</v>
      </c>
      <c r="B34" s="487" t="s">
        <v>1173</v>
      </c>
      <c r="C34" s="492" t="s">
        <v>1050</v>
      </c>
      <c r="D34" s="3632"/>
    </row>
    <row r="35" spans="1:4" ht="15.95" customHeight="1">
      <c r="A35" s="43" t="s">
        <v>1172</v>
      </c>
      <c r="B35" s="487" t="s">
        <v>1171</v>
      </c>
      <c r="C35" s="492" t="s">
        <v>1170</v>
      </c>
      <c r="D35" s="465" t="s">
        <v>1169</v>
      </c>
    </row>
    <row r="36" spans="1:4" ht="15.95" customHeight="1">
      <c r="A36" s="43" t="s">
        <v>1168</v>
      </c>
      <c r="B36" s="487" t="s">
        <v>1167</v>
      </c>
      <c r="C36" s="1613" t="s">
        <v>5452</v>
      </c>
      <c r="D36" s="3631" t="s">
        <v>1166</v>
      </c>
    </row>
    <row r="37" spans="1:4" ht="15.95" customHeight="1">
      <c r="A37" s="1587" t="s">
        <v>5427</v>
      </c>
      <c r="B37" s="1568" t="s">
        <v>5437</v>
      </c>
      <c r="C37" s="1613" t="s">
        <v>5452</v>
      </c>
      <c r="D37" s="3632"/>
    </row>
    <row r="38" spans="1:4" ht="15.95" customHeight="1">
      <c r="A38" s="43" t="s">
        <v>1165</v>
      </c>
      <c r="B38" s="487" t="s">
        <v>1164</v>
      </c>
      <c r="C38" s="1613" t="s">
        <v>5452</v>
      </c>
      <c r="D38" s="3631" t="s">
        <v>1163</v>
      </c>
    </row>
    <row r="39" spans="1:4" ht="15.95" customHeight="1">
      <c r="A39" s="1587" t="s">
        <v>5438</v>
      </c>
      <c r="B39" s="1568" t="s">
        <v>5439</v>
      </c>
      <c r="C39" s="492" t="s">
        <v>5436</v>
      </c>
      <c r="D39" s="3632"/>
    </row>
    <row r="40" spans="1:4" ht="15.95" customHeight="1">
      <c r="A40" s="1587" t="s">
        <v>5440</v>
      </c>
      <c r="B40" s="1568" t="s">
        <v>5441</v>
      </c>
      <c r="C40" s="492" t="s">
        <v>5442</v>
      </c>
      <c r="D40" s="3629" t="s">
        <v>5443</v>
      </c>
    </row>
    <row r="41" spans="1:4" ht="15.95" customHeight="1">
      <c r="A41" s="2555" t="s">
        <v>8576</v>
      </c>
      <c r="B41" s="2549" t="s">
        <v>8577</v>
      </c>
      <c r="C41" s="492" t="s">
        <v>5442</v>
      </c>
      <c r="D41" s="3630"/>
    </row>
    <row r="42" spans="1:4" ht="24.95" customHeight="1">
      <c r="A42" s="1587" t="s">
        <v>5444</v>
      </c>
      <c r="B42" s="1568" t="s">
        <v>5445</v>
      </c>
      <c r="C42" s="1613" t="s">
        <v>5452</v>
      </c>
      <c r="D42" s="1569" t="s">
        <v>5446</v>
      </c>
    </row>
    <row r="43" spans="1:4" ht="15.95" customHeight="1">
      <c r="A43" s="1587" t="s">
        <v>5447</v>
      </c>
      <c r="B43" s="1568" t="s">
        <v>5448</v>
      </c>
      <c r="C43" s="492" t="s">
        <v>5436</v>
      </c>
      <c r="D43" s="1569" t="s">
        <v>5449</v>
      </c>
    </row>
    <row r="44" spans="1:4" ht="24.75" customHeight="1">
      <c r="A44" s="488" t="s">
        <v>8870</v>
      </c>
      <c r="B44" s="2549" t="s">
        <v>8578</v>
      </c>
      <c r="C44" s="1613" t="s">
        <v>5452</v>
      </c>
      <c r="D44" s="2550" t="s">
        <v>8579</v>
      </c>
    </row>
    <row r="45" spans="1:4" ht="15.95" customHeight="1">
      <c r="A45" s="2555" t="s">
        <v>8580</v>
      </c>
      <c r="B45" s="2549" t="s">
        <v>8581</v>
      </c>
      <c r="C45" s="492" t="s">
        <v>5442</v>
      </c>
      <c r="D45" s="2550" t="s">
        <v>8582</v>
      </c>
    </row>
    <row r="46" spans="1:4" ht="20.100000000000001" customHeight="1">
      <c r="D46" s="242" t="s">
        <v>1000</v>
      </c>
    </row>
  </sheetData>
  <mergeCells count="14">
    <mergeCell ref="D40:D41"/>
    <mergeCell ref="D38:D39"/>
    <mergeCell ref="A1:D1"/>
    <mergeCell ref="A2:D2"/>
    <mergeCell ref="D33:D34"/>
    <mergeCell ref="D25:D26"/>
    <mergeCell ref="D27:D29"/>
    <mergeCell ref="D17:D18"/>
    <mergeCell ref="D20:D24"/>
    <mergeCell ref="D36:D37"/>
    <mergeCell ref="D13:D14"/>
    <mergeCell ref="D6:D8"/>
    <mergeCell ref="D9:D10"/>
    <mergeCell ref="D11:D12"/>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4"/>
  <sheetViews>
    <sheetView view="pageBreakPreview" zoomScaleNormal="100" zoomScaleSheetLayoutView="100" workbookViewId="0">
      <selection sqref="A1:D1"/>
    </sheetView>
  </sheetViews>
  <sheetFormatPr defaultRowHeight="13.5"/>
  <cols>
    <col min="1" max="1" width="25.625" style="2" customWidth="1"/>
    <col min="2" max="6" width="12.625" style="2" customWidth="1"/>
    <col min="7" max="7" width="6.875" style="2" customWidth="1"/>
    <col min="8" max="17" width="10.625" style="2" customWidth="1"/>
    <col min="18" max="16384" width="9" style="2"/>
  </cols>
  <sheetData>
    <row r="1" spans="1:21" s="209"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row>
    <row r="2" spans="1:21"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row>
    <row r="3" spans="1:21" ht="18" customHeight="1">
      <c r="A3" s="497" t="s">
        <v>1268</v>
      </c>
      <c r="B3" s="75"/>
      <c r="E3" s="75"/>
      <c r="F3" s="22" t="str">
        <f>K3</f>
        <v>（令和5年4月1日現在）</v>
      </c>
      <c r="H3" s="1336" t="s">
        <v>6756</v>
      </c>
      <c r="I3" s="1752"/>
      <c r="J3" s="1337" t="s">
        <v>6118</v>
      </c>
      <c r="K3" s="1856" t="str">
        <f>設定!$B$14</f>
        <v>（令和5年4月1日現在）</v>
      </c>
    </row>
    <row r="4" spans="1:21" ht="18" customHeight="1">
      <c r="A4" s="23" t="s">
        <v>494</v>
      </c>
      <c r="B4" s="3523" t="s">
        <v>493</v>
      </c>
      <c r="C4" s="3523"/>
      <c r="D4" s="3523" t="s">
        <v>1035</v>
      </c>
      <c r="E4" s="3523"/>
      <c r="F4" s="3523"/>
      <c r="H4" s="1705"/>
      <c r="I4" s="1340"/>
      <c r="J4" s="1337" t="s">
        <v>6119</v>
      </c>
      <c r="K4" s="1789" t="s">
        <v>6755</v>
      </c>
      <c r="L4" s="2160" t="str">
        <f>HYPERLINK("#'["&amp;設定!$A$22&amp;"]"&amp;K4&amp;"'!A1","統計表リンク")</f>
        <v>統計表リンク</v>
      </c>
    </row>
    <row r="5" spans="1:21" s="80" customFormat="1" ht="18" customHeight="1">
      <c r="A5" s="31" t="s">
        <v>1267</v>
      </c>
      <c r="B5" s="3641" t="s">
        <v>1266</v>
      </c>
      <c r="C5" s="3641"/>
      <c r="D5" s="3641" t="s">
        <v>1070</v>
      </c>
      <c r="E5" s="3641"/>
      <c r="F5" s="3641"/>
    </row>
    <row r="6" spans="1:21" s="80" customFormat="1" ht="18" customHeight="1">
      <c r="A6" s="550"/>
      <c r="B6" s="75"/>
      <c r="C6" s="75"/>
      <c r="D6" s="75"/>
      <c r="E6" s="75"/>
      <c r="F6" s="242" t="s">
        <v>1000</v>
      </c>
      <c r="G6" s="30"/>
    </row>
    <row r="7" spans="1:21" s="80" customFormat="1" ht="18" customHeight="1">
      <c r="A7" s="75"/>
      <c r="B7" s="75"/>
      <c r="D7" s="75"/>
      <c r="E7" s="75"/>
    </row>
    <row r="8" spans="1:21" s="80" customFormat="1" ht="18" customHeight="1">
      <c r="A8" s="497" t="s">
        <v>1265</v>
      </c>
      <c r="B8" s="75"/>
      <c r="E8" s="75"/>
      <c r="F8" s="22" t="str">
        <f>K3</f>
        <v>（令和5年4月1日現在）</v>
      </c>
    </row>
    <row r="9" spans="1:21" s="80" customFormat="1" ht="18" customHeight="1">
      <c r="A9" s="538" t="s">
        <v>494</v>
      </c>
      <c r="B9" s="3523" t="s">
        <v>493</v>
      </c>
      <c r="C9" s="3523"/>
      <c r="D9" s="3523" t="s">
        <v>1035</v>
      </c>
      <c r="E9" s="3523"/>
      <c r="F9" s="3523"/>
    </row>
    <row r="10" spans="1:21" s="80" customFormat="1" ht="18" customHeight="1">
      <c r="A10" s="551" t="s">
        <v>1152</v>
      </c>
      <c r="B10" s="3641" t="s">
        <v>1151</v>
      </c>
      <c r="C10" s="3641"/>
      <c r="D10" s="3641" t="s">
        <v>1264</v>
      </c>
      <c r="E10" s="3641"/>
      <c r="F10" s="3641"/>
    </row>
    <row r="11" spans="1:21" s="80" customFormat="1" ht="18" customHeight="1">
      <c r="A11" s="550"/>
      <c r="B11" s="75"/>
      <c r="C11" s="75"/>
      <c r="D11" s="75"/>
      <c r="E11" s="75"/>
      <c r="F11" s="242" t="s">
        <v>1000</v>
      </c>
      <c r="G11" s="30"/>
    </row>
    <row r="12" spans="1:21" s="80" customFormat="1" ht="18" customHeight="1">
      <c r="A12" s="75"/>
      <c r="B12" s="75"/>
      <c r="D12" s="258"/>
      <c r="E12" s="75"/>
    </row>
    <row r="13" spans="1:21" s="131" customFormat="1" ht="18" customHeight="1">
      <c r="A13" s="5" t="s">
        <v>1263</v>
      </c>
      <c r="B13" s="5"/>
      <c r="D13" s="80"/>
      <c r="E13" s="5"/>
      <c r="F13" s="22" t="str">
        <f>K3</f>
        <v>（令和5年4月1日現在）</v>
      </c>
    </row>
    <row r="14" spans="1:21" s="80" customFormat="1" ht="18" customHeight="1">
      <c r="A14" s="549" t="s">
        <v>494</v>
      </c>
      <c r="B14" s="3018" t="s">
        <v>493</v>
      </c>
      <c r="C14" s="3018"/>
      <c r="D14" s="3018" t="s">
        <v>1035</v>
      </c>
      <c r="E14" s="3018"/>
      <c r="F14" s="3018"/>
    </row>
    <row r="15" spans="1:21" s="80" customFormat="1" ht="18" customHeight="1">
      <c r="A15" s="2103" t="s">
        <v>8583</v>
      </c>
      <c r="B15" s="3642" t="s">
        <v>1262</v>
      </c>
      <c r="C15" s="3642"/>
      <c r="D15" s="3640" t="s">
        <v>1261</v>
      </c>
      <c r="E15" s="3640"/>
      <c r="F15" s="3640"/>
    </row>
    <row r="16" spans="1:21" s="80" customFormat="1" ht="24.95" customHeight="1">
      <c r="A16" s="2103" t="s">
        <v>8584</v>
      </c>
      <c r="B16" s="3642" t="s">
        <v>1260</v>
      </c>
      <c r="C16" s="3642"/>
      <c r="D16" s="3640" t="s">
        <v>1259</v>
      </c>
      <c r="E16" s="3640"/>
      <c r="F16" s="3640"/>
    </row>
    <row r="17" spans="1:16" s="80" customFormat="1" ht="18" customHeight="1">
      <c r="A17" s="417"/>
      <c r="B17" s="548"/>
      <c r="C17" s="548"/>
      <c r="D17" s="547"/>
      <c r="E17" s="547"/>
      <c r="F17" s="242" t="s">
        <v>1000</v>
      </c>
      <c r="G17" s="30"/>
      <c r="H17" s="1336" t="s">
        <v>6757</v>
      </c>
      <c r="I17" s="1752"/>
      <c r="J17" s="1337" t="s">
        <v>6118</v>
      </c>
      <c r="K17" s="1856" t="s">
        <v>5453</v>
      </c>
      <c r="L17" s="131"/>
    </row>
    <row r="18" spans="1:16" s="80" customFormat="1" ht="18" customHeight="1">
      <c r="A18" s="75"/>
      <c r="B18" s="75"/>
      <c r="C18" s="75"/>
      <c r="D18" s="75"/>
      <c r="E18" s="258"/>
      <c r="H18" s="1705"/>
      <c r="I18" s="1340"/>
      <c r="J18" s="1337" t="s">
        <v>6119</v>
      </c>
      <c r="K18" s="1789" t="s">
        <v>7075</v>
      </c>
      <c r="L18" s="2160" t="str">
        <f>HYPERLINK("#'["&amp;設定!$A$22&amp;"]"&amp;K18&amp;"'!A1","統計表リンク")</f>
        <v>統計表リンク</v>
      </c>
    </row>
    <row r="19" spans="1:16" s="131" customFormat="1" ht="18" customHeight="1">
      <c r="A19" s="546" t="s">
        <v>1258</v>
      </c>
      <c r="B19" s="221"/>
      <c r="C19" s="221"/>
      <c r="D19" s="221"/>
      <c r="H19" s="229" t="s">
        <v>7369</v>
      </c>
      <c r="I19" s="80"/>
      <c r="J19" s="80"/>
      <c r="K19" s="1789" t="s">
        <v>7076</v>
      </c>
      <c r="L19" s="2160" t="str">
        <f>HYPERLINK("#'["&amp;設定!$A$22&amp;"]"&amp;K19&amp;"'!A1","統計表リンク")</f>
        <v>統計表リンク</v>
      </c>
    </row>
    <row r="20" spans="1:16" s="131" customFormat="1" ht="18" customHeight="1">
      <c r="A20" s="280" t="s">
        <v>3</v>
      </c>
      <c r="F20" s="258" t="str">
        <f>K17</f>
        <v>（各年度末現在）</v>
      </c>
      <c r="G20" s="80"/>
      <c r="H20" s="2165" t="s">
        <v>611</v>
      </c>
      <c r="I20" s="2165" t="s">
        <v>979</v>
      </c>
      <c r="J20" s="2165" t="s">
        <v>7370</v>
      </c>
      <c r="K20" s="2165" t="s">
        <v>7371</v>
      </c>
      <c r="L20" s="2165" t="s">
        <v>7372</v>
      </c>
      <c r="M20" s="2165" t="s">
        <v>7373</v>
      </c>
      <c r="N20" s="2165" t="s">
        <v>7374</v>
      </c>
      <c r="O20" s="80"/>
      <c r="P20" s="80"/>
    </row>
    <row r="21" spans="1:16" s="80" customFormat="1" ht="18" customHeight="1">
      <c r="A21" s="2899" t="s">
        <v>7380</v>
      </c>
      <c r="B21" s="358" t="str">
        <f>H21</f>
        <v>平成30年度</v>
      </c>
      <c r="C21" s="358" t="str">
        <f>H22</f>
        <v>令和元年度</v>
      </c>
      <c r="D21" s="358" t="str">
        <f>H23</f>
        <v>令和2年度</v>
      </c>
      <c r="E21" s="358" t="str">
        <f>H24</f>
        <v>令和3年度</v>
      </c>
      <c r="F21" s="358" t="str">
        <f>H25</f>
        <v>令和4年度</v>
      </c>
      <c r="H21" s="1821" t="s">
        <v>8528</v>
      </c>
      <c r="I21" s="2279">
        <v>14181</v>
      </c>
      <c r="J21" s="557">
        <v>6715</v>
      </c>
      <c r="K21" s="557">
        <v>972</v>
      </c>
      <c r="L21" s="557">
        <v>1329</v>
      </c>
      <c r="M21" s="557">
        <v>169</v>
      </c>
      <c r="N21" s="557">
        <v>4996</v>
      </c>
    </row>
    <row r="22" spans="1:16" s="80" customFormat="1" ht="18" customHeight="1">
      <c r="A22" s="2104" t="s">
        <v>1257</v>
      </c>
      <c r="B22" s="660">
        <f>I21</f>
        <v>14181</v>
      </c>
      <c r="C22" s="660">
        <f>I22</f>
        <v>14137</v>
      </c>
      <c r="D22" s="660">
        <f>I23</f>
        <v>14017</v>
      </c>
      <c r="E22" s="660">
        <f>I24</f>
        <v>13870</v>
      </c>
      <c r="F22" s="660">
        <f>I25</f>
        <v>13688</v>
      </c>
      <c r="H22" s="1821" t="s">
        <v>8521</v>
      </c>
      <c r="I22" s="2279">
        <v>14137</v>
      </c>
      <c r="J22" s="557">
        <v>6567</v>
      </c>
      <c r="K22" s="557">
        <v>988</v>
      </c>
      <c r="L22" s="557">
        <v>1355</v>
      </c>
      <c r="M22" s="557">
        <v>176</v>
      </c>
      <c r="N22" s="557">
        <v>5051</v>
      </c>
    </row>
    <row r="23" spans="1:16" s="80" customFormat="1" ht="18" customHeight="1">
      <c r="A23" s="545" t="s">
        <v>1256</v>
      </c>
      <c r="B23" s="660">
        <f>I28</f>
        <v>3448</v>
      </c>
      <c r="C23" s="660">
        <f>I29</f>
        <v>3520</v>
      </c>
      <c r="D23" s="660">
        <f>I30</f>
        <v>3346</v>
      </c>
      <c r="E23" s="660">
        <f>I31</f>
        <v>3377</v>
      </c>
      <c r="F23" s="660">
        <f>I32</f>
        <v>3466</v>
      </c>
      <c r="H23" s="1821" t="s">
        <v>8529</v>
      </c>
      <c r="I23" s="2279">
        <v>14017</v>
      </c>
      <c r="J23" s="557">
        <v>6417</v>
      </c>
      <c r="K23" s="557">
        <v>997</v>
      </c>
      <c r="L23" s="557">
        <v>1353</v>
      </c>
      <c r="M23" s="557">
        <v>180</v>
      </c>
      <c r="N23" s="557">
        <v>5070</v>
      </c>
    </row>
    <row r="24" spans="1:16" s="80" customFormat="1" ht="18" customHeight="1">
      <c r="A24" s="216"/>
      <c r="F24" s="225" t="s">
        <v>1255</v>
      </c>
      <c r="G24" s="1747"/>
      <c r="H24" s="1821" t="s">
        <v>8530</v>
      </c>
      <c r="I24" s="2279">
        <v>13870</v>
      </c>
      <c r="J24" s="557">
        <v>6308</v>
      </c>
      <c r="K24" s="557">
        <v>1001</v>
      </c>
      <c r="L24" s="557">
        <v>1336</v>
      </c>
      <c r="M24" s="557">
        <v>179</v>
      </c>
      <c r="N24" s="557">
        <v>5046</v>
      </c>
    </row>
    <row r="25" spans="1:16" s="80" customFormat="1" ht="18" customHeight="1">
      <c r="A25" s="216"/>
      <c r="B25" s="216"/>
      <c r="C25" s="216"/>
      <c r="D25" s="216"/>
      <c r="E25" s="216"/>
      <c r="G25" s="1747"/>
      <c r="H25" s="1821" t="s">
        <v>8531</v>
      </c>
      <c r="I25" s="2279">
        <v>13688</v>
      </c>
      <c r="J25" s="557">
        <v>6129</v>
      </c>
      <c r="K25" s="557">
        <v>1005</v>
      </c>
      <c r="L25" s="557">
        <v>1318</v>
      </c>
      <c r="M25" s="557">
        <v>181</v>
      </c>
      <c r="N25" s="557">
        <v>5055</v>
      </c>
      <c r="O25" s="131"/>
      <c r="P25" s="131"/>
    </row>
    <row r="26" spans="1:16" s="131" customFormat="1" ht="18" customHeight="1">
      <c r="A26" s="221" t="s">
        <v>1254</v>
      </c>
      <c r="B26" s="221"/>
      <c r="D26" s="221"/>
      <c r="G26" s="1753"/>
      <c r="H26" s="229" t="s">
        <v>7375</v>
      </c>
      <c r="I26" s="1753"/>
      <c r="J26" s="1753"/>
      <c r="K26" s="1753"/>
      <c r="L26" s="1753"/>
      <c r="M26" s="1753"/>
      <c r="N26" s="1753"/>
      <c r="O26" s="1753"/>
      <c r="P26" s="80"/>
    </row>
    <row r="27" spans="1:16" s="80" customFormat="1" ht="18" customHeight="1">
      <c r="A27" s="216" t="s">
        <v>1253</v>
      </c>
      <c r="B27" s="280" t="str">
        <f>K34</f>
        <v>（令和4年度）</v>
      </c>
      <c r="D27" s="216"/>
      <c r="G27" s="1747"/>
      <c r="H27" s="2164" t="s">
        <v>611</v>
      </c>
      <c r="I27" s="2164" t="s">
        <v>979</v>
      </c>
      <c r="J27" s="2164" t="s">
        <v>7376</v>
      </c>
      <c r="K27" s="2164" t="s">
        <v>7377</v>
      </c>
      <c r="L27" s="2164" t="s">
        <v>7378</v>
      </c>
      <c r="M27" s="2164" t="s">
        <v>7379</v>
      </c>
      <c r="N27" s="1747"/>
      <c r="O27" s="1747"/>
    </row>
    <row r="28" spans="1:16" s="80" customFormat="1" ht="18" customHeight="1">
      <c r="A28" s="295" t="s">
        <v>602</v>
      </c>
      <c r="B28" s="286">
        <f>I38</f>
        <v>50</v>
      </c>
      <c r="C28" s="543"/>
      <c r="D28" s="216"/>
      <c r="G28" s="1747"/>
      <c r="H28" s="2551" t="s">
        <v>8528</v>
      </c>
      <c r="I28" s="2279">
        <v>3448</v>
      </c>
      <c r="J28" s="557">
        <v>102</v>
      </c>
      <c r="K28" s="557">
        <v>782</v>
      </c>
      <c r="L28" s="557">
        <v>808</v>
      </c>
      <c r="M28" s="557">
        <v>1756</v>
      </c>
      <c r="N28" s="1747"/>
      <c r="O28" s="1747"/>
    </row>
    <row r="29" spans="1:16" s="80" customFormat="1" ht="18" customHeight="1">
      <c r="A29" s="295" t="s">
        <v>1252</v>
      </c>
      <c r="B29" s="449">
        <f>J38</f>
        <v>1679</v>
      </c>
      <c r="C29" s="280" t="s">
        <v>1000</v>
      </c>
      <c r="D29" s="216"/>
      <c r="G29" s="1747"/>
      <c r="H29" s="2551" t="s">
        <v>8521</v>
      </c>
      <c r="I29" s="2279">
        <v>3520</v>
      </c>
      <c r="J29" s="557">
        <v>102</v>
      </c>
      <c r="K29" s="557">
        <v>796</v>
      </c>
      <c r="L29" s="557">
        <v>826</v>
      </c>
      <c r="M29" s="557">
        <v>1796</v>
      </c>
      <c r="N29" s="1747"/>
      <c r="O29" s="1747"/>
    </row>
    <row r="30" spans="1:16" s="80" customFormat="1" ht="18" customHeight="1">
      <c r="A30" s="216"/>
      <c r="B30" s="2099"/>
      <c r="C30" s="86"/>
      <c r="D30" s="216"/>
      <c r="G30" s="1747"/>
      <c r="H30" s="2551" t="s">
        <v>8529</v>
      </c>
      <c r="I30" s="2279">
        <v>3346</v>
      </c>
      <c r="J30" s="557">
        <v>97</v>
      </c>
      <c r="K30" s="557">
        <v>780</v>
      </c>
      <c r="L30" s="557">
        <v>769</v>
      </c>
      <c r="M30" s="557">
        <v>1700</v>
      </c>
      <c r="N30" s="1747"/>
      <c r="O30" s="1747"/>
    </row>
    <row r="31" spans="1:16" s="80" customFormat="1" ht="18" customHeight="1">
      <c r="A31" s="221" t="s">
        <v>1251</v>
      </c>
      <c r="B31" s="2100"/>
      <c r="C31" s="131"/>
      <c r="D31" s="131"/>
      <c r="E31" s="131"/>
      <c r="G31" s="1747"/>
      <c r="H31" s="2551" t="s">
        <v>8530</v>
      </c>
      <c r="I31" s="2279">
        <v>3377</v>
      </c>
      <c r="J31" s="557">
        <v>99</v>
      </c>
      <c r="K31" s="557">
        <v>788</v>
      </c>
      <c r="L31" s="557">
        <v>769</v>
      </c>
      <c r="M31" s="557">
        <v>1721</v>
      </c>
      <c r="N31" s="1747"/>
      <c r="O31" s="1747"/>
      <c r="P31" s="1747"/>
    </row>
    <row r="32" spans="1:16" s="1747" customFormat="1" ht="18" customHeight="1">
      <c r="A32" s="216" t="s">
        <v>1250</v>
      </c>
      <c r="B32" s="2101" t="str">
        <f>K34</f>
        <v>（令和4年度）</v>
      </c>
      <c r="C32" s="80"/>
      <c r="F32" s="450"/>
      <c r="H32" s="2551" t="s">
        <v>8531</v>
      </c>
      <c r="I32" s="2279">
        <v>3466</v>
      </c>
      <c r="J32" s="557">
        <v>100</v>
      </c>
      <c r="K32" s="557">
        <v>802</v>
      </c>
      <c r="L32" s="557">
        <v>768</v>
      </c>
      <c r="M32" s="557">
        <v>1796</v>
      </c>
      <c r="O32" s="1753"/>
    </row>
    <row r="33" spans="1:15" s="1747" customFormat="1" ht="18" customHeight="1">
      <c r="A33" s="2039" t="s">
        <v>1249</v>
      </c>
      <c r="B33" s="449">
        <f>K38</f>
        <v>62</v>
      </c>
      <c r="C33" s="80"/>
      <c r="F33" s="450"/>
      <c r="O33" s="1753"/>
    </row>
    <row r="34" spans="1:15" s="1747" customFormat="1" ht="18" customHeight="1">
      <c r="A34" s="2039" t="s">
        <v>1248</v>
      </c>
      <c r="B34" s="449">
        <f>L38</f>
        <v>163</v>
      </c>
      <c r="C34" s="280" t="s">
        <v>1244</v>
      </c>
      <c r="F34" s="450"/>
      <c r="G34" s="131"/>
      <c r="H34" s="1336" t="s">
        <v>6759</v>
      </c>
      <c r="I34" s="1752"/>
      <c r="J34" s="1337" t="s">
        <v>6118</v>
      </c>
      <c r="K34" s="1856" t="str">
        <f>設定!$B$11</f>
        <v>（令和4年度）</v>
      </c>
      <c r="L34" s="131"/>
      <c r="M34" s="131"/>
      <c r="N34" s="131"/>
      <c r="O34" s="80"/>
    </row>
    <row r="35" spans="1:15" s="1747" customFormat="1" ht="18" customHeight="1">
      <c r="A35" s="450" t="s">
        <v>8901</v>
      </c>
      <c r="B35" s="2099"/>
      <c r="C35" s="80"/>
      <c r="D35" s="80"/>
      <c r="E35" s="80"/>
      <c r="F35" s="450"/>
      <c r="G35" s="80"/>
      <c r="H35" s="1705"/>
      <c r="I35" s="1340"/>
      <c r="J35" s="1337" t="s">
        <v>6119</v>
      </c>
      <c r="K35" s="1789" t="s">
        <v>6758</v>
      </c>
      <c r="L35" s="2160" t="str">
        <f>HYPERLINK("#'["&amp;設定!$A$22&amp;"]"&amp;K35&amp;"'!A1","統計表リンク")</f>
        <v>統計表リンク</v>
      </c>
      <c r="M35" s="80"/>
      <c r="N35" s="80"/>
      <c r="O35" s="80"/>
    </row>
    <row r="36" spans="1:15" s="80" customFormat="1" ht="18" customHeight="1">
      <c r="A36" s="216"/>
      <c r="B36" s="2099"/>
      <c r="C36" s="86"/>
      <c r="D36" s="216"/>
      <c r="F36" s="450"/>
      <c r="H36" s="3644" t="s">
        <v>7381</v>
      </c>
      <c r="I36" s="3644" t="s">
        <v>7382</v>
      </c>
      <c r="J36" s="3644"/>
      <c r="K36" s="3644" t="s">
        <v>7383</v>
      </c>
      <c r="L36" s="3644"/>
      <c r="M36" s="3644" t="s">
        <v>7384</v>
      </c>
      <c r="N36" s="3644"/>
    </row>
    <row r="37" spans="1:15" s="80" customFormat="1" ht="18" customHeight="1">
      <c r="A37" s="221" t="s">
        <v>1247</v>
      </c>
      <c r="B37" s="2100"/>
      <c r="C37" s="221"/>
      <c r="D37" s="216"/>
      <c r="H37" s="3644"/>
      <c r="I37" s="2166" t="s">
        <v>7385</v>
      </c>
      <c r="J37" s="1782" t="s">
        <v>7386</v>
      </c>
      <c r="K37" s="2166" t="s">
        <v>7387</v>
      </c>
      <c r="L37" s="1782" t="s">
        <v>7388</v>
      </c>
      <c r="M37" s="1782" t="s">
        <v>7389</v>
      </c>
      <c r="N37" s="1782" t="s">
        <v>7390</v>
      </c>
    </row>
    <row r="38" spans="1:15" s="80" customFormat="1" ht="18" customHeight="1">
      <c r="A38" s="216" t="s">
        <v>612</v>
      </c>
      <c r="B38" s="2102" t="str">
        <f>K34</f>
        <v>（令和4年度）</v>
      </c>
      <c r="D38" s="131"/>
      <c r="H38" s="2163" t="s">
        <v>7391</v>
      </c>
      <c r="I38" s="1827">
        <v>50</v>
      </c>
      <c r="J38" s="1827">
        <v>1679</v>
      </c>
      <c r="K38" s="1827">
        <v>62</v>
      </c>
      <c r="L38" s="1827">
        <v>163</v>
      </c>
      <c r="M38" s="1827">
        <v>2241</v>
      </c>
      <c r="N38" s="1827">
        <v>46</v>
      </c>
      <c r="O38" s="1747"/>
    </row>
    <row r="39" spans="1:15" s="80" customFormat="1" ht="18" customHeight="1">
      <c r="A39" s="544" t="s">
        <v>1246</v>
      </c>
      <c r="B39" s="286">
        <f>M38</f>
        <v>2241</v>
      </c>
      <c r="C39" s="543"/>
      <c r="E39" s="216"/>
      <c r="H39" s="2299"/>
      <c r="I39" s="1752"/>
      <c r="J39" s="1337"/>
      <c r="K39" s="1856"/>
      <c r="O39" s="1747"/>
    </row>
    <row r="40" spans="1:15" s="80" customFormat="1" ht="18" customHeight="1">
      <c r="A40" s="2039" t="s">
        <v>1245</v>
      </c>
      <c r="B40" s="449">
        <f>N38</f>
        <v>46</v>
      </c>
      <c r="C40" s="280" t="s">
        <v>1244</v>
      </c>
      <c r="G40" s="1747"/>
      <c r="H40" s="1336"/>
      <c r="I40" s="1752"/>
      <c r="J40" s="1337"/>
      <c r="K40" s="1856"/>
      <c r="L40" s="1747"/>
      <c r="M40" s="1747"/>
      <c r="N40" s="1747"/>
      <c r="O40" s="1747"/>
    </row>
    <row r="41" spans="1:15" s="1747" customFormat="1" ht="18" customHeight="1">
      <c r="A41" s="304"/>
      <c r="B41" s="450"/>
      <c r="C41" s="280"/>
      <c r="H41" s="1336"/>
      <c r="I41" s="1752"/>
      <c r="J41" s="1337"/>
      <c r="K41" s="1856"/>
    </row>
    <row r="42" spans="1:15" s="80" customFormat="1" ht="18" customHeight="1">
      <c r="A42" s="216"/>
      <c r="C42" s="86"/>
      <c r="D42" s="216"/>
      <c r="F42" s="450"/>
      <c r="G42" s="1747"/>
      <c r="H42" s="1336"/>
      <c r="I42" s="1752"/>
      <c r="J42" s="1337"/>
      <c r="K42" s="1856"/>
      <c r="L42" s="1747"/>
      <c r="M42" s="1747"/>
      <c r="N42" s="1747"/>
    </row>
    <row r="43" spans="1:15" s="80" customFormat="1" ht="18" customHeight="1">
      <c r="A43" s="3643" t="s">
        <v>4856</v>
      </c>
      <c r="B43" s="3643"/>
      <c r="C43" s="3643"/>
      <c r="D43" s="3643"/>
      <c r="E43" s="3643"/>
      <c r="F43" s="3643"/>
      <c r="G43" s="1747"/>
      <c r="H43" s="1336"/>
      <c r="I43" s="1752"/>
      <c r="J43" s="1337"/>
      <c r="K43" s="1856"/>
      <c r="L43" s="1747"/>
      <c r="M43" s="1747"/>
      <c r="N43" s="1747"/>
    </row>
    <row r="44" spans="1:15" s="80" customFormat="1" ht="18" customHeight="1">
      <c r="A44" s="3574" t="s">
        <v>4857</v>
      </c>
      <c r="B44" s="3574"/>
      <c r="C44" s="3574"/>
      <c r="D44" s="3574"/>
      <c r="E44" s="3574"/>
      <c r="F44" s="3574"/>
    </row>
    <row r="45" spans="1:15" s="80" customFormat="1" ht="18" customHeight="1">
      <c r="A45" s="3639" t="s">
        <v>4858</v>
      </c>
      <c r="B45" s="3639"/>
      <c r="C45" s="3639"/>
      <c r="D45" s="3639"/>
      <c r="E45" s="3639"/>
      <c r="F45" s="3639"/>
      <c r="H45" s="1336"/>
      <c r="I45" s="1752"/>
      <c r="J45" s="1337"/>
      <c r="K45" s="1856"/>
    </row>
    <row r="46" spans="1:15" s="80" customFormat="1" ht="18" customHeight="1">
      <c r="A46" s="3639" t="s">
        <v>5126</v>
      </c>
      <c r="B46" s="3639"/>
      <c r="C46" s="3639"/>
      <c r="D46" s="3639"/>
      <c r="E46" s="3639"/>
      <c r="F46" s="3639"/>
      <c r="H46" s="1705"/>
      <c r="I46" s="1340"/>
      <c r="J46" s="1337"/>
      <c r="K46" s="1789"/>
    </row>
    <row r="47" spans="1:15">
      <c r="G47" s="80"/>
      <c r="H47" s="80"/>
      <c r="I47" s="80"/>
      <c r="J47" s="80"/>
      <c r="K47" s="80"/>
      <c r="L47" s="80"/>
      <c r="M47" s="80"/>
      <c r="N47" s="80"/>
      <c r="O47" s="1747"/>
    </row>
    <row r="48" spans="1:15">
      <c r="G48" s="80"/>
      <c r="H48" s="80"/>
      <c r="I48" s="80"/>
      <c r="J48" s="80"/>
      <c r="K48" s="80"/>
      <c r="L48" s="80"/>
      <c r="M48" s="80"/>
      <c r="N48" s="80"/>
      <c r="O48" s="80"/>
    </row>
    <row r="49" spans="7:15">
      <c r="G49" s="1747"/>
      <c r="H49" s="1747"/>
      <c r="I49" s="1747"/>
      <c r="J49" s="1747"/>
      <c r="K49" s="1747"/>
      <c r="L49" s="1747"/>
      <c r="M49" s="1747"/>
      <c r="N49" s="1747"/>
      <c r="O49" s="80"/>
    </row>
    <row r="50" spans="7:15">
      <c r="G50" s="80"/>
      <c r="H50" s="80"/>
      <c r="I50" s="80"/>
      <c r="J50" s="80"/>
      <c r="K50" s="80"/>
      <c r="L50" s="80"/>
      <c r="M50" s="80"/>
      <c r="N50" s="80"/>
      <c r="O50" s="80"/>
    </row>
    <row r="51" spans="7:15">
      <c r="G51" s="80"/>
      <c r="H51" s="80"/>
      <c r="I51" s="80"/>
      <c r="J51" s="80"/>
      <c r="K51" s="80"/>
      <c r="L51" s="80"/>
      <c r="M51" s="80"/>
      <c r="N51" s="80"/>
      <c r="O51" s="80"/>
    </row>
    <row r="52" spans="7:15">
      <c r="G52" s="80"/>
      <c r="H52" s="80"/>
      <c r="I52" s="80"/>
      <c r="J52" s="80"/>
      <c r="K52" s="80"/>
      <c r="L52" s="80"/>
      <c r="M52" s="80"/>
      <c r="N52" s="80"/>
      <c r="O52" s="80"/>
    </row>
    <row r="53" spans="7:15">
      <c r="G53" s="80"/>
      <c r="H53" s="80"/>
      <c r="I53" s="80"/>
      <c r="J53" s="80"/>
      <c r="K53" s="80"/>
      <c r="L53" s="80"/>
      <c r="M53" s="80"/>
      <c r="N53" s="80"/>
    </row>
    <row r="54" spans="7:15">
      <c r="G54" s="80"/>
      <c r="H54" s="80"/>
      <c r="I54" s="80"/>
      <c r="J54" s="80"/>
      <c r="K54" s="80"/>
      <c r="L54" s="80"/>
      <c r="M54" s="80"/>
      <c r="N54" s="80"/>
    </row>
  </sheetData>
  <mergeCells count="24">
    <mergeCell ref="D15:F15"/>
    <mergeCell ref="B4:C4"/>
    <mergeCell ref="B5:C5"/>
    <mergeCell ref="A43:F43"/>
    <mergeCell ref="M36:N36"/>
    <mergeCell ref="K36:L36"/>
    <mergeCell ref="I36:J36"/>
    <mergeCell ref="H36:H37"/>
    <mergeCell ref="A44:F44"/>
    <mergeCell ref="A45:F45"/>
    <mergeCell ref="A46:F46"/>
    <mergeCell ref="A1:D1"/>
    <mergeCell ref="A2:D2"/>
    <mergeCell ref="D16:F16"/>
    <mergeCell ref="D9:F9"/>
    <mergeCell ref="D10:F10"/>
    <mergeCell ref="B15:C15"/>
    <mergeCell ref="B16:C16"/>
    <mergeCell ref="B9:C9"/>
    <mergeCell ref="B10:C10"/>
    <mergeCell ref="D4:F4"/>
    <mergeCell ref="D5:F5"/>
    <mergeCell ref="B14:C14"/>
    <mergeCell ref="D14:F14"/>
  </mergeCells>
  <phoneticPr fontId="2"/>
  <printOptions horizontalCentered="1"/>
  <pageMargins left="0.78740157480314965" right="0.78740157480314965" top="0.98425196850393704" bottom="0.78740157480314965" header="0.51181102362204722" footer="0.23622047244094491"/>
  <pageSetup paperSize="9" scale="88" fitToHeight="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0"/>
  <sheetViews>
    <sheetView view="pageBreakPreview" zoomScaleNormal="100" zoomScaleSheetLayoutView="100" workbookViewId="0">
      <selection sqref="A1:D1"/>
    </sheetView>
  </sheetViews>
  <sheetFormatPr defaultRowHeight="18" customHeight="1"/>
  <cols>
    <col min="1" max="9" width="10.125" style="80" customWidth="1"/>
    <col min="10" max="10" width="5.625" style="80" customWidth="1"/>
    <col min="11" max="19" width="10.625" style="80" customWidth="1"/>
    <col min="20"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7.25">
      <c r="A3" s="318" t="s">
        <v>4423</v>
      </c>
      <c r="B3" s="216"/>
      <c r="C3" s="216"/>
      <c r="D3" s="216"/>
      <c r="E3" s="216"/>
      <c r="F3" s="216"/>
      <c r="G3" s="216"/>
      <c r="H3" s="216"/>
    </row>
    <row r="4" spans="1:26" s="131" customFormat="1" ht="15" customHeight="1">
      <c r="A4" s="221" t="s">
        <v>4424</v>
      </c>
      <c r="B4" s="221"/>
      <c r="C4" s="221"/>
      <c r="D4" s="225" t="str">
        <f>N4</f>
        <v>（各年度末現在）</v>
      </c>
      <c r="F4" s="221" t="s">
        <v>4425</v>
      </c>
      <c r="G4" s="221"/>
      <c r="H4" s="221"/>
      <c r="I4" s="616"/>
      <c r="K4" s="1336" t="s">
        <v>6760</v>
      </c>
      <c r="L4" s="1752"/>
      <c r="M4" s="1337" t="s">
        <v>6118</v>
      </c>
      <c r="N4" s="1857" t="s">
        <v>1706</v>
      </c>
    </row>
    <row r="5" spans="1:26" s="131" customFormat="1" ht="15" customHeight="1">
      <c r="A5" s="755" t="s">
        <v>611</v>
      </c>
      <c r="B5" s="755" t="s">
        <v>664</v>
      </c>
      <c r="C5" s="754" t="s">
        <v>5129</v>
      </c>
      <c r="D5" s="753" t="s">
        <v>5128</v>
      </c>
      <c r="E5" s="80"/>
      <c r="F5" s="755" t="s">
        <v>6111</v>
      </c>
      <c r="G5" s="755" t="s">
        <v>664</v>
      </c>
      <c r="H5" s="80"/>
      <c r="I5" s="225" t="str">
        <f>N13</f>
        <v>（各年12月31日現在）</v>
      </c>
      <c r="K5" s="1705"/>
      <c r="L5" s="1340"/>
      <c r="M5" s="1337" t="s">
        <v>6119</v>
      </c>
      <c r="N5" s="1789" t="s">
        <v>6761</v>
      </c>
      <c r="O5" s="2160" t="str">
        <f>HYPERLINK("#'["&amp;設定!$A$22&amp;"]"&amp;N5&amp;"'!A1","統計表リンク")</f>
        <v>統計表リンク</v>
      </c>
    </row>
    <row r="6" spans="1:26" ht="15" customHeight="1">
      <c r="A6" s="380" t="str">
        <f>K7</f>
        <v>平成30年度</v>
      </c>
      <c r="B6" s="2312">
        <f t="shared" ref="B6:D6" si="0">L7</f>
        <v>10743</v>
      </c>
      <c r="C6" s="2312">
        <f t="shared" si="0"/>
        <v>13710</v>
      </c>
      <c r="D6" s="2313">
        <f t="shared" si="0"/>
        <v>30.3</v>
      </c>
      <c r="E6" s="229"/>
      <c r="F6" s="1357" t="str">
        <f>K16</f>
        <v>平成30年</v>
      </c>
      <c r="G6" s="752">
        <f>L16</f>
        <v>683</v>
      </c>
      <c r="H6" s="229"/>
      <c r="J6" s="1753"/>
      <c r="K6" s="2309" t="s">
        <v>6987</v>
      </c>
      <c r="L6" s="2286" t="s">
        <v>7392</v>
      </c>
      <c r="M6" s="2286" t="s">
        <v>7393</v>
      </c>
      <c r="N6" s="2310" t="s">
        <v>7394</v>
      </c>
      <c r="O6" s="2160"/>
      <c r="P6" s="1753"/>
      <c r="Q6" s="1753"/>
    </row>
    <row r="7" spans="1:26" s="229" customFormat="1" ht="15" customHeight="1">
      <c r="A7" s="2298" t="str">
        <f t="shared" ref="A7:A10" si="1">K8</f>
        <v>令和元年度</v>
      </c>
      <c r="B7" s="2312">
        <f t="shared" ref="B7:B10" si="2">L8</f>
        <v>10729</v>
      </c>
      <c r="C7" s="2312">
        <f t="shared" ref="C7:C10" si="3">M8</f>
        <v>13622</v>
      </c>
      <c r="D7" s="2313">
        <f t="shared" ref="D7:D10" si="4">N8</f>
        <v>29.9</v>
      </c>
      <c r="F7" s="2298" t="str">
        <f t="shared" ref="F7:G7" si="5">K17</f>
        <v>令和元年</v>
      </c>
      <c r="G7" s="752">
        <f t="shared" si="5"/>
        <v>679</v>
      </c>
      <c r="J7" s="1753"/>
      <c r="K7" s="2283" t="s">
        <v>8528</v>
      </c>
      <c r="L7" s="1855">
        <v>10743</v>
      </c>
      <c r="M7" s="1855">
        <v>13710</v>
      </c>
      <c r="N7" s="2325">
        <v>30.3</v>
      </c>
      <c r="O7" s="2160"/>
      <c r="P7" s="1753"/>
      <c r="Q7" s="1753"/>
    </row>
    <row r="8" spans="1:26" s="229" customFormat="1" ht="15" customHeight="1">
      <c r="A8" s="2298">
        <f t="shared" si="1"/>
        <v>2</v>
      </c>
      <c r="B8" s="2312">
        <f t="shared" si="2"/>
        <v>10686</v>
      </c>
      <c r="C8" s="2312">
        <f t="shared" si="3"/>
        <v>13394</v>
      </c>
      <c r="D8" s="2313">
        <f t="shared" si="4"/>
        <v>29.5</v>
      </c>
      <c r="F8" s="2298">
        <f t="shared" ref="F8:G8" si="6">K18</f>
        <v>2</v>
      </c>
      <c r="G8" s="752">
        <f t="shared" si="6"/>
        <v>712</v>
      </c>
      <c r="J8" s="1753"/>
      <c r="K8" s="2283" t="s">
        <v>8521</v>
      </c>
      <c r="L8" s="1855">
        <v>10729</v>
      </c>
      <c r="M8" s="1855">
        <v>13622</v>
      </c>
      <c r="N8" s="2325">
        <v>29.9</v>
      </c>
      <c r="O8" s="2160"/>
      <c r="P8" s="1753"/>
      <c r="Q8" s="1753"/>
    </row>
    <row r="9" spans="1:26" s="229" customFormat="1" ht="15" customHeight="1">
      <c r="A9" s="2298">
        <f t="shared" si="1"/>
        <v>3</v>
      </c>
      <c r="B9" s="2312">
        <f t="shared" si="2"/>
        <v>10704</v>
      </c>
      <c r="C9" s="2312">
        <f t="shared" si="3"/>
        <v>13306</v>
      </c>
      <c r="D9" s="2313">
        <f t="shared" si="4"/>
        <v>29.5</v>
      </c>
      <c r="F9" s="2298">
        <f t="shared" ref="F9:G9" si="7">K19</f>
        <v>3</v>
      </c>
      <c r="G9" s="752">
        <f t="shared" si="7"/>
        <v>730</v>
      </c>
      <c r="J9" s="80"/>
      <c r="K9" s="1821">
        <v>2</v>
      </c>
      <c r="L9" s="1822">
        <v>10686</v>
      </c>
      <c r="M9" s="1822">
        <v>13394</v>
      </c>
      <c r="N9" s="2326">
        <v>29.5</v>
      </c>
      <c r="O9" s="80"/>
      <c r="P9" s="80"/>
      <c r="Q9" s="80"/>
    </row>
    <row r="10" spans="1:26" s="229" customFormat="1" ht="15" customHeight="1">
      <c r="A10" s="2298">
        <f t="shared" si="1"/>
        <v>4</v>
      </c>
      <c r="B10" s="2312">
        <f t="shared" si="2"/>
        <v>10767</v>
      </c>
      <c r="C10" s="2312">
        <f t="shared" si="3"/>
        <v>13304</v>
      </c>
      <c r="D10" s="2313">
        <f t="shared" si="4"/>
        <v>29.4</v>
      </c>
      <c r="F10" s="2298">
        <f t="shared" ref="F10:G10" si="8">K20</f>
        <v>4</v>
      </c>
      <c r="G10" s="752">
        <f t="shared" si="8"/>
        <v>785</v>
      </c>
      <c r="K10" s="1821">
        <v>3</v>
      </c>
      <c r="L10" s="1822">
        <v>10704</v>
      </c>
      <c r="M10" s="1822">
        <v>13306</v>
      </c>
      <c r="N10" s="2326">
        <v>29.5</v>
      </c>
    </row>
    <row r="11" spans="1:26" s="229" customFormat="1" ht="15" customHeight="1">
      <c r="A11" s="216" t="s">
        <v>6969</v>
      </c>
      <c r="B11" s="216"/>
      <c r="C11" s="216"/>
      <c r="E11" s="80"/>
      <c r="F11" s="216" t="s">
        <v>8218</v>
      </c>
      <c r="K11" s="1821">
        <v>4</v>
      </c>
      <c r="L11" s="1822">
        <v>10767</v>
      </c>
      <c r="M11" s="1822">
        <v>13304</v>
      </c>
      <c r="N11" s="2326">
        <v>29.4</v>
      </c>
    </row>
    <row r="12" spans="1:26" s="229" customFormat="1" ht="15" customHeight="1">
      <c r="A12" s="671" t="s">
        <v>6970</v>
      </c>
      <c r="B12" s="216"/>
      <c r="C12" s="216"/>
      <c r="I12" s="225" t="s">
        <v>4426</v>
      </c>
    </row>
    <row r="13" spans="1:26" ht="15" customHeight="1">
      <c r="D13" s="225" t="s">
        <v>1704</v>
      </c>
      <c r="E13" s="671"/>
      <c r="F13" s="216"/>
      <c r="G13" s="216"/>
      <c r="H13" s="216"/>
      <c r="J13" s="229"/>
      <c r="K13" s="1336" t="s">
        <v>6762</v>
      </c>
      <c r="L13" s="1752"/>
      <c r="M13" s="1337" t="s">
        <v>6118</v>
      </c>
      <c r="N13" s="1857" t="s">
        <v>5454</v>
      </c>
      <c r="O13" s="229"/>
      <c r="P13" s="229"/>
      <c r="Q13" s="229"/>
    </row>
    <row r="14" spans="1:26" s="1747" customFormat="1" ht="10.5" customHeight="1">
      <c r="D14" s="225"/>
      <c r="E14" s="671"/>
      <c r="F14" s="216"/>
      <c r="G14" s="216"/>
      <c r="H14" s="216"/>
      <c r="J14" s="229"/>
      <c r="K14" s="1705"/>
      <c r="L14" s="1340"/>
      <c r="M14" s="1337" t="s">
        <v>6119</v>
      </c>
      <c r="N14" s="1789" t="s">
        <v>6763</v>
      </c>
      <c r="O14" s="2160" t="str">
        <f>HYPERLINK("#'["&amp;設定!$A$22&amp;"]"&amp;N14&amp;"'!A1","統計表リンク")</f>
        <v>統計表リンク</v>
      </c>
      <c r="P14" s="229"/>
      <c r="Q14" s="229"/>
    </row>
    <row r="15" spans="1:26" s="131" customFormat="1" ht="15" customHeight="1">
      <c r="A15" s="221" t="s">
        <v>4427</v>
      </c>
      <c r="B15" s="221"/>
      <c r="C15" s="221"/>
      <c r="D15" s="221"/>
      <c r="E15" s="221"/>
      <c r="F15" s="221"/>
      <c r="G15" s="225"/>
      <c r="H15" s="221"/>
      <c r="I15" s="221"/>
      <c r="J15" s="80"/>
      <c r="K15" s="2297" t="s">
        <v>6495</v>
      </c>
      <c r="L15" s="2297" t="s">
        <v>6420</v>
      </c>
      <c r="M15" s="80"/>
      <c r="N15" s="80"/>
      <c r="O15" s="80"/>
      <c r="P15" s="80"/>
      <c r="Q15" s="229"/>
    </row>
    <row r="16" spans="1:26" ht="15" customHeight="1">
      <c r="A16" s="235" t="s">
        <v>1703</v>
      </c>
      <c r="B16" s="216"/>
      <c r="C16" s="216"/>
      <c r="E16" s="225" t="str">
        <f>N22</f>
        <v>（令和5年4月1日現在）</v>
      </c>
      <c r="G16" s="235" t="s">
        <v>1702</v>
      </c>
      <c r="H16" s="216"/>
      <c r="I16" s="225" t="str">
        <f>N25</f>
        <v>（令和4年度）</v>
      </c>
      <c r="J16" s="1747"/>
      <c r="K16" s="1821" t="s">
        <v>8585</v>
      </c>
      <c r="L16" s="2279">
        <v>683</v>
      </c>
      <c r="M16" s="1747"/>
      <c r="N16" s="1747"/>
      <c r="O16" s="1747"/>
      <c r="P16" s="1747"/>
    </row>
    <row r="17" spans="1:17" ht="24.95" customHeight="1">
      <c r="A17" s="3677" t="s">
        <v>493</v>
      </c>
      <c r="B17" s="3678"/>
      <c r="C17" s="637" t="s">
        <v>967</v>
      </c>
      <c r="D17" s="362" t="s">
        <v>1701</v>
      </c>
      <c r="E17" s="637" t="s">
        <v>918</v>
      </c>
      <c r="G17" s="750" t="s">
        <v>122</v>
      </c>
      <c r="H17" s="659" t="s">
        <v>1700</v>
      </c>
      <c r="I17" s="659" t="s">
        <v>1699</v>
      </c>
      <c r="J17" s="1747"/>
      <c r="K17" s="1821" t="s">
        <v>8586</v>
      </c>
      <c r="L17" s="2279">
        <v>679</v>
      </c>
      <c r="M17" s="1747"/>
      <c r="N17" s="1747"/>
      <c r="O17" s="1747"/>
      <c r="P17" s="1747"/>
      <c r="Q17" s="1747"/>
    </row>
    <row r="18" spans="1:17" ht="24.95" customHeight="1">
      <c r="A18" s="3679" t="s">
        <v>1698</v>
      </c>
      <c r="B18" s="3680"/>
      <c r="C18" s="1656" t="s">
        <v>5961</v>
      </c>
      <c r="D18" s="358" t="s">
        <v>1056</v>
      </c>
      <c r="E18" s="749">
        <v>518.53</v>
      </c>
      <c r="G18" s="1490" t="s">
        <v>1697</v>
      </c>
      <c r="H18" s="743">
        <f>L29</f>
        <v>417</v>
      </c>
      <c r="I18" s="743">
        <f>N29</f>
        <v>121</v>
      </c>
      <c r="J18" s="1747"/>
      <c r="K18" s="1821">
        <v>2</v>
      </c>
      <c r="L18" s="2279">
        <v>712</v>
      </c>
      <c r="M18" s="1747"/>
      <c r="N18" s="1747"/>
      <c r="O18" s="1747"/>
      <c r="P18" s="1747"/>
      <c r="Q18" s="131"/>
    </row>
    <row r="19" spans="1:17" ht="24.95" customHeight="1">
      <c r="A19" s="450"/>
      <c r="B19" s="75"/>
      <c r="C19" s="75"/>
      <c r="D19" s="450"/>
      <c r="E19" s="748" t="s">
        <v>8275</v>
      </c>
      <c r="F19" s="450"/>
      <c r="G19" s="1490" t="s">
        <v>8902</v>
      </c>
      <c r="H19" s="743">
        <f>M29</f>
        <v>5620</v>
      </c>
      <c r="I19" s="743">
        <f>O29</f>
        <v>121</v>
      </c>
      <c r="J19" s="1747"/>
      <c r="K19" s="1821">
        <v>3</v>
      </c>
      <c r="L19" s="2279">
        <v>730</v>
      </c>
      <c r="M19" s="1747"/>
      <c r="N19" s="1747"/>
      <c r="O19" s="1747"/>
      <c r="P19" s="1747"/>
    </row>
    <row r="20" spans="1:17" ht="12" customHeight="1">
      <c r="G20" s="216"/>
      <c r="I20" s="225" t="s">
        <v>1659</v>
      </c>
      <c r="J20" s="1747"/>
      <c r="K20" s="1821">
        <v>4</v>
      </c>
      <c r="L20" s="2279">
        <v>785</v>
      </c>
      <c r="M20" s="1747"/>
      <c r="N20" s="1747"/>
      <c r="O20" s="1747"/>
      <c r="P20" s="1747"/>
    </row>
    <row r="21" spans="1:17" s="131" customFormat="1" ht="15" customHeight="1">
      <c r="A21" s="221" t="s">
        <v>4428</v>
      </c>
      <c r="B21" s="221"/>
      <c r="C21" s="221"/>
      <c r="D21" s="221"/>
      <c r="E21" s="221"/>
      <c r="F21" s="221"/>
      <c r="G21" s="221"/>
      <c r="H21" s="221"/>
      <c r="I21" s="455"/>
      <c r="J21" s="1747"/>
      <c r="K21" s="1747"/>
      <c r="L21" s="1747"/>
      <c r="M21" s="1747"/>
      <c r="N21" s="1747"/>
      <c r="O21" s="1747"/>
      <c r="P21" s="1747"/>
      <c r="Q21" s="80"/>
    </row>
    <row r="22" spans="1:17" ht="15" customHeight="1">
      <c r="A22" s="235" t="s">
        <v>1696</v>
      </c>
      <c r="B22" s="216"/>
      <c r="C22" s="216"/>
      <c r="D22" s="235"/>
      <c r="E22" s="235" t="s">
        <v>3</v>
      </c>
      <c r="F22" s="216"/>
      <c r="G22" s="216"/>
      <c r="H22" s="225" t="str">
        <f>N31</f>
        <v>（令和4年度末現在）</v>
      </c>
      <c r="J22" s="131"/>
      <c r="K22" s="1336" t="s">
        <v>6765</v>
      </c>
      <c r="L22" s="1752"/>
      <c r="M22" s="1337" t="s">
        <v>6118</v>
      </c>
      <c r="N22" s="1856" t="str">
        <f>設定!$B$14</f>
        <v>（令和5年4月1日現在）</v>
      </c>
      <c r="O22" s="131"/>
      <c r="P22" s="131"/>
    </row>
    <row r="23" spans="1:17" s="229" customFormat="1" ht="15" customHeight="1">
      <c r="A23" s="3681" t="s">
        <v>1695</v>
      </c>
      <c r="B23" s="3682"/>
      <c r="C23" s="3683"/>
      <c r="D23" s="3657" t="s">
        <v>5455</v>
      </c>
      <c r="E23" s="3658"/>
      <c r="F23" s="3664" t="s">
        <v>1694</v>
      </c>
      <c r="G23" s="3665"/>
      <c r="H23" s="3666"/>
      <c r="J23" s="216"/>
      <c r="K23" s="1705"/>
      <c r="L23" s="1340"/>
      <c r="M23" s="1337" t="s">
        <v>6119</v>
      </c>
      <c r="N23" s="1789" t="s">
        <v>6767</v>
      </c>
      <c r="O23" s="2160" t="str">
        <f>HYPERLINK("#'["&amp;設定!$A$22&amp;"]"&amp;N23&amp;"'!A1","統計表リンク")</f>
        <v>統計表リンク</v>
      </c>
      <c r="P23" s="80"/>
      <c r="Q23" s="80"/>
    </row>
    <row r="24" spans="1:17" s="229" customFormat="1" ht="15" customHeight="1">
      <c r="A24" s="745" t="s">
        <v>352</v>
      </c>
      <c r="B24" s="747" t="s">
        <v>2</v>
      </c>
      <c r="C24" s="746" t="s">
        <v>1</v>
      </c>
      <c r="D24" s="3659"/>
      <c r="E24" s="3660"/>
      <c r="F24" s="745" t="s">
        <v>352</v>
      </c>
      <c r="G24" s="627" t="s">
        <v>2</v>
      </c>
      <c r="H24" s="627" t="s">
        <v>1</v>
      </c>
      <c r="J24" s="139"/>
      <c r="K24" s="80"/>
      <c r="L24" s="80"/>
      <c r="M24" s="80"/>
      <c r="N24" s="80"/>
      <c r="O24" s="80"/>
      <c r="P24" s="80"/>
      <c r="Q24" s="131"/>
    </row>
    <row r="25" spans="1:17" s="229" customFormat="1" ht="15" customHeight="1">
      <c r="A25" s="744">
        <f>L36</f>
        <v>142</v>
      </c>
      <c r="B25" s="744">
        <f t="shared" ref="B25:C25" si="9">M36</f>
        <v>14</v>
      </c>
      <c r="C25" s="744">
        <f t="shared" si="9"/>
        <v>128</v>
      </c>
      <c r="D25" s="3665" t="s">
        <v>572</v>
      </c>
      <c r="E25" s="3666"/>
      <c r="F25" s="744">
        <f>O36</f>
        <v>209</v>
      </c>
      <c r="G25" s="744">
        <f t="shared" ref="G25:H25" si="10">P36</f>
        <v>56</v>
      </c>
      <c r="H25" s="744">
        <f t="shared" si="10"/>
        <v>153</v>
      </c>
      <c r="J25" s="139"/>
      <c r="K25" s="1336" t="s">
        <v>6766</v>
      </c>
      <c r="L25" s="1752"/>
      <c r="M25" s="1337" t="s">
        <v>6118</v>
      </c>
      <c r="N25" s="1856" t="str">
        <f>設定!$B$11</f>
        <v>（令和4年度）</v>
      </c>
      <c r="O25" s="80"/>
      <c r="P25" s="80"/>
      <c r="Q25" s="80"/>
    </row>
    <row r="26" spans="1:17" s="229" customFormat="1" ht="15" customHeight="1">
      <c r="A26" s="744">
        <f t="shared" ref="A26:A34" si="11">L37</f>
        <v>0</v>
      </c>
      <c r="B26" s="744">
        <f t="shared" ref="B26:B34" si="12">M37</f>
        <v>0</v>
      </c>
      <c r="C26" s="744">
        <f t="shared" ref="C26:C34" si="13">N37</f>
        <v>0</v>
      </c>
      <c r="D26" s="3675" t="s">
        <v>1693</v>
      </c>
      <c r="E26" s="3676"/>
      <c r="F26" s="744">
        <f t="shared" ref="F26:F34" si="14">O37</f>
        <v>0</v>
      </c>
      <c r="G26" s="744">
        <f t="shared" ref="G26:G34" si="15">P37</f>
        <v>0</v>
      </c>
      <c r="H26" s="744">
        <f t="shared" ref="H26:H34" si="16">Q37</f>
        <v>0</v>
      </c>
      <c r="J26" s="80"/>
      <c r="K26" s="1705"/>
      <c r="L26" s="1340"/>
      <c r="M26" s="1337" t="s">
        <v>6119</v>
      </c>
      <c r="N26" s="1789" t="s">
        <v>6764</v>
      </c>
      <c r="O26" s="2160" t="str">
        <f>HYPERLINK("#'["&amp;設定!$A$22&amp;"]"&amp;N26&amp;"'!A1","統計表リンク")</f>
        <v>統計表リンク</v>
      </c>
      <c r="P26" s="80"/>
    </row>
    <row r="27" spans="1:17" s="229" customFormat="1" ht="15" customHeight="1">
      <c r="A27" s="744">
        <f t="shared" si="11"/>
        <v>0</v>
      </c>
      <c r="B27" s="744">
        <f t="shared" si="12"/>
        <v>0</v>
      </c>
      <c r="C27" s="744">
        <f t="shared" si="13"/>
        <v>0</v>
      </c>
      <c r="D27" s="3675" t="s">
        <v>1692</v>
      </c>
      <c r="E27" s="3676"/>
      <c r="F27" s="744">
        <f t="shared" si="14"/>
        <v>4</v>
      </c>
      <c r="G27" s="744">
        <f t="shared" si="15"/>
        <v>2</v>
      </c>
      <c r="H27" s="744">
        <f t="shared" si="16"/>
        <v>2</v>
      </c>
      <c r="J27" s="1747"/>
      <c r="K27" s="3651" t="s">
        <v>6987</v>
      </c>
      <c r="L27" s="3650" t="s">
        <v>7395</v>
      </c>
      <c r="M27" s="2907"/>
      <c r="N27" s="3648" t="s">
        <v>7396</v>
      </c>
      <c r="O27" s="3649"/>
      <c r="P27" s="1747"/>
    </row>
    <row r="28" spans="1:17" s="229" customFormat="1" ht="15" customHeight="1">
      <c r="A28" s="744">
        <f t="shared" si="11"/>
        <v>2</v>
      </c>
      <c r="B28" s="744">
        <f t="shared" si="12"/>
        <v>0</v>
      </c>
      <c r="C28" s="744">
        <f t="shared" si="13"/>
        <v>2</v>
      </c>
      <c r="D28" s="3675" t="s">
        <v>1691</v>
      </c>
      <c r="E28" s="3676"/>
      <c r="F28" s="744">
        <f t="shared" si="14"/>
        <v>13</v>
      </c>
      <c r="G28" s="744">
        <f t="shared" si="15"/>
        <v>1</v>
      </c>
      <c r="H28" s="744">
        <f t="shared" si="16"/>
        <v>12</v>
      </c>
      <c r="J28" s="1747"/>
      <c r="K28" s="3652"/>
      <c r="L28" s="2286" t="s">
        <v>7397</v>
      </c>
      <c r="M28" s="2286" t="s">
        <v>7398</v>
      </c>
      <c r="N28" s="2310" t="s">
        <v>7397</v>
      </c>
      <c r="O28" s="2316" t="s">
        <v>7398</v>
      </c>
      <c r="P28" s="1747"/>
    </row>
    <row r="29" spans="1:17" s="229" customFormat="1" ht="15" customHeight="1">
      <c r="A29" s="744">
        <f t="shared" si="11"/>
        <v>10</v>
      </c>
      <c r="B29" s="744">
        <f t="shared" si="12"/>
        <v>1</v>
      </c>
      <c r="C29" s="744">
        <f t="shared" si="13"/>
        <v>9</v>
      </c>
      <c r="D29" s="3675" t="s">
        <v>1690</v>
      </c>
      <c r="E29" s="3676"/>
      <c r="F29" s="744">
        <f t="shared" si="14"/>
        <v>12</v>
      </c>
      <c r="G29" s="744">
        <f t="shared" si="15"/>
        <v>3</v>
      </c>
      <c r="H29" s="744">
        <f t="shared" si="16"/>
        <v>9</v>
      </c>
      <c r="J29" s="1747"/>
      <c r="K29" s="2317" t="s">
        <v>7399</v>
      </c>
      <c r="L29" s="1855">
        <v>417</v>
      </c>
      <c r="M29" s="1855">
        <v>5620</v>
      </c>
      <c r="N29" s="2327">
        <v>121</v>
      </c>
      <c r="O29" s="2328">
        <v>121</v>
      </c>
      <c r="P29" s="1747"/>
    </row>
    <row r="30" spans="1:17" s="229" customFormat="1" ht="15" customHeight="1">
      <c r="A30" s="744">
        <f t="shared" si="11"/>
        <v>26</v>
      </c>
      <c r="B30" s="744">
        <f t="shared" si="12"/>
        <v>3</v>
      </c>
      <c r="C30" s="744">
        <f t="shared" si="13"/>
        <v>23</v>
      </c>
      <c r="D30" s="3675" t="s">
        <v>1689</v>
      </c>
      <c r="E30" s="3676"/>
      <c r="F30" s="744">
        <f t="shared" si="14"/>
        <v>13</v>
      </c>
      <c r="G30" s="744">
        <f t="shared" si="15"/>
        <v>6</v>
      </c>
      <c r="H30" s="744">
        <f t="shared" si="16"/>
        <v>7</v>
      </c>
      <c r="J30" s="80"/>
      <c r="K30" s="80"/>
      <c r="L30" s="80"/>
      <c r="M30" s="80"/>
      <c r="N30" s="80" t="s">
        <v>9020</v>
      </c>
      <c r="O30" s="80"/>
      <c r="P30" s="80"/>
      <c r="Q30" s="229" t="s">
        <v>9021</v>
      </c>
    </row>
    <row r="31" spans="1:17" s="229" customFormat="1" ht="15" customHeight="1">
      <c r="A31" s="744">
        <f t="shared" si="11"/>
        <v>42</v>
      </c>
      <c r="B31" s="744">
        <f t="shared" si="12"/>
        <v>4</v>
      </c>
      <c r="C31" s="744">
        <f t="shared" si="13"/>
        <v>38</v>
      </c>
      <c r="D31" s="3675" t="s">
        <v>1688</v>
      </c>
      <c r="E31" s="3676"/>
      <c r="F31" s="744">
        <f t="shared" si="14"/>
        <v>16</v>
      </c>
      <c r="G31" s="744">
        <f t="shared" si="15"/>
        <v>3</v>
      </c>
      <c r="H31" s="744">
        <f t="shared" si="16"/>
        <v>13</v>
      </c>
      <c r="J31" s="131"/>
      <c r="K31" s="1336" t="s">
        <v>6768</v>
      </c>
      <c r="L31" s="1752"/>
      <c r="M31" s="1337" t="s">
        <v>6118</v>
      </c>
      <c r="N31" s="1856" t="str">
        <f>設定!$B9</f>
        <v>（令和4年度末現在）</v>
      </c>
      <c r="O31" s="689"/>
      <c r="P31" s="1337" t="s">
        <v>6118</v>
      </c>
      <c r="Q31" s="1856" t="str">
        <f>設定!$B$11</f>
        <v>（令和4年度）</v>
      </c>
    </row>
    <row r="32" spans="1:17" s="229" customFormat="1" ht="15" customHeight="1">
      <c r="A32" s="744">
        <f t="shared" si="11"/>
        <v>53</v>
      </c>
      <c r="B32" s="744">
        <f t="shared" si="12"/>
        <v>6</v>
      </c>
      <c r="C32" s="744">
        <f t="shared" si="13"/>
        <v>47</v>
      </c>
      <c r="D32" s="3675" t="s">
        <v>1687</v>
      </c>
      <c r="E32" s="3676"/>
      <c r="F32" s="744">
        <f t="shared" si="14"/>
        <v>31</v>
      </c>
      <c r="G32" s="744">
        <f t="shared" si="15"/>
        <v>12</v>
      </c>
      <c r="H32" s="744">
        <f t="shared" si="16"/>
        <v>19</v>
      </c>
      <c r="J32" s="80"/>
      <c r="L32" s="1340"/>
      <c r="M32" s="1337" t="s">
        <v>6119</v>
      </c>
      <c r="N32" s="1789" t="s">
        <v>6769</v>
      </c>
      <c r="O32" s="2160" t="str">
        <f>HYPERLINK("#'["&amp;設定!$A$22&amp;"]"&amp;N32&amp;"'!A1","統計表リンク")</f>
        <v>統計表リンク</v>
      </c>
      <c r="P32" s="80"/>
    </row>
    <row r="33" spans="1:27" s="229" customFormat="1" ht="15" customHeight="1">
      <c r="A33" s="744">
        <f t="shared" si="11"/>
        <v>9</v>
      </c>
      <c r="B33" s="744">
        <f t="shared" si="12"/>
        <v>0</v>
      </c>
      <c r="C33" s="744">
        <f t="shared" si="13"/>
        <v>9</v>
      </c>
      <c r="D33" s="3675" t="s">
        <v>1686</v>
      </c>
      <c r="E33" s="3676"/>
      <c r="F33" s="744">
        <f t="shared" si="14"/>
        <v>78</v>
      </c>
      <c r="G33" s="744">
        <f t="shared" si="15"/>
        <v>18</v>
      </c>
      <c r="H33" s="744">
        <f t="shared" si="16"/>
        <v>60</v>
      </c>
      <c r="J33" s="1747"/>
      <c r="K33" s="2323" t="s">
        <v>7426</v>
      </c>
      <c r="L33" s="2307"/>
      <c r="M33" s="2307"/>
      <c r="N33" s="2308"/>
      <c r="O33" s="2320"/>
      <c r="P33" s="2307"/>
      <c r="Q33" s="2307"/>
      <c r="R33" s="2307"/>
      <c r="S33" s="2307"/>
      <c r="T33" s="2307"/>
      <c r="U33" s="2307"/>
      <c r="V33" s="2307"/>
      <c r="W33" s="2307"/>
      <c r="X33" s="2307"/>
      <c r="Y33" s="2307"/>
      <c r="Z33" s="2307"/>
      <c r="AA33" s="2307"/>
    </row>
    <row r="34" spans="1:27" s="229" customFormat="1" ht="15" customHeight="1">
      <c r="A34" s="744">
        <f t="shared" si="11"/>
        <v>0</v>
      </c>
      <c r="B34" s="744">
        <f t="shared" si="12"/>
        <v>0</v>
      </c>
      <c r="C34" s="744">
        <f t="shared" si="13"/>
        <v>0</v>
      </c>
      <c r="D34" s="3675" t="s">
        <v>1685</v>
      </c>
      <c r="E34" s="3676"/>
      <c r="F34" s="744">
        <f t="shared" si="14"/>
        <v>42</v>
      </c>
      <c r="G34" s="744">
        <f t="shared" si="15"/>
        <v>11</v>
      </c>
      <c r="H34" s="744">
        <f t="shared" si="16"/>
        <v>31</v>
      </c>
      <c r="I34" s="85"/>
      <c r="K34" s="3653" t="s">
        <v>7400</v>
      </c>
      <c r="L34" s="3650" t="s">
        <v>7401</v>
      </c>
      <c r="M34" s="2910"/>
      <c r="N34" s="2907"/>
      <c r="O34" s="3650" t="s">
        <v>7402</v>
      </c>
      <c r="P34" s="2910"/>
      <c r="Q34" s="2907"/>
      <c r="R34" s="2307"/>
      <c r="S34" s="2307"/>
      <c r="T34" s="2307"/>
      <c r="U34" s="2307"/>
      <c r="V34" s="2307"/>
      <c r="W34" s="2307"/>
      <c r="X34" s="2307"/>
      <c r="Y34" s="2307"/>
      <c r="Z34" s="2307"/>
      <c r="AA34" s="2307"/>
    </row>
    <row r="35" spans="1:27" ht="12" customHeight="1">
      <c r="A35" s="216"/>
      <c r="B35" s="216"/>
      <c r="C35" s="303"/>
      <c r="D35" s="216"/>
      <c r="E35" s="216"/>
      <c r="F35" s="225"/>
      <c r="H35" s="85" t="s">
        <v>8275</v>
      </c>
      <c r="J35" s="229"/>
      <c r="K35" s="3654"/>
      <c r="L35" s="2286" t="s">
        <v>979</v>
      </c>
      <c r="M35" s="2286" t="s">
        <v>7403</v>
      </c>
      <c r="N35" s="2286" t="s">
        <v>7404</v>
      </c>
      <c r="O35" s="2286" t="s">
        <v>979</v>
      </c>
      <c r="P35" s="2286" t="s">
        <v>7403</v>
      </c>
      <c r="Q35" s="2286" t="s">
        <v>7404</v>
      </c>
      <c r="R35" s="2307"/>
      <c r="S35" s="2307"/>
      <c r="T35" s="2307"/>
      <c r="U35" s="2307"/>
      <c r="V35" s="2307"/>
      <c r="W35" s="2307"/>
      <c r="X35" s="2307"/>
      <c r="Y35" s="2307"/>
      <c r="Z35" s="2307"/>
      <c r="AA35" s="2307"/>
    </row>
    <row r="36" spans="1:27" ht="10.5" customHeight="1">
      <c r="A36" s="216"/>
      <c r="B36" s="216"/>
      <c r="C36" s="303"/>
      <c r="D36" s="216"/>
      <c r="E36" s="216"/>
      <c r="F36" s="225"/>
      <c r="G36" s="1747"/>
      <c r="H36" s="85"/>
      <c r="I36" s="1747"/>
      <c r="J36" s="229"/>
      <c r="K36" s="2286" t="s">
        <v>6420</v>
      </c>
      <c r="L36" s="2329">
        <v>142</v>
      </c>
      <c r="M36" s="2329">
        <v>14</v>
      </c>
      <c r="N36" s="2329">
        <v>128</v>
      </c>
      <c r="O36" s="2329">
        <v>209</v>
      </c>
      <c r="P36" s="2329">
        <v>56</v>
      </c>
      <c r="Q36" s="2329">
        <v>153</v>
      </c>
      <c r="R36" s="2307"/>
      <c r="S36" s="2307"/>
      <c r="T36" s="2307"/>
      <c r="U36" s="2307"/>
      <c r="V36" s="2307"/>
      <c r="W36" s="2307"/>
      <c r="X36" s="2307"/>
      <c r="Y36" s="2307"/>
      <c r="Z36" s="2307"/>
      <c r="AA36" s="2307"/>
    </row>
    <row r="37" spans="1:27" ht="15" customHeight="1">
      <c r="A37" s="235" t="s">
        <v>1684</v>
      </c>
      <c r="B37" s="216"/>
      <c r="C37" s="216"/>
      <c r="F37" s="235" t="s">
        <v>1683</v>
      </c>
      <c r="G37" s="216"/>
      <c r="I37" s="216"/>
      <c r="J37" s="229"/>
      <c r="K37" s="2286" t="s">
        <v>6491</v>
      </c>
      <c r="L37" s="2329">
        <v>0</v>
      </c>
      <c r="M37" s="2329">
        <v>0</v>
      </c>
      <c r="N37" s="2329">
        <v>0</v>
      </c>
      <c r="O37" s="2329">
        <v>0</v>
      </c>
      <c r="P37" s="2329">
        <v>0</v>
      </c>
      <c r="Q37" s="2329">
        <v>0</v>
      </c>
      <c r="R37" s="2307"/>
      <c r="S37" s="2307"/>
      <c r="T37" s="2307"/>
      <c r="U37" s="2307"/>
      <c r="V37" s="2307"/>
      <c r="W37" s="2307"/>
      <c r="X37" s="2307"/>
      <c r="Y37" s="2307"/>
      <c r="Z37" s="2307"/>
      <c r="AA37" s="2307"/>
    </row>
    <row r="38" spans="1:27" ht="15" customHeight="1">
      <c r="A38" s="216" t="s">
        <v>3</v>
      </c>
      <c r="B38" s="216"/>
      <c r="D38" s="225" t="str">
        <f>N31</f>
        <v>（令和4年度末現在）</v>
      </c>
      <c r="F38" s="216" t="s">
        <v>612</v>
      </c>
      <c r="H38" s="616"/>
      <c r="I38" s="85" t="str">
        <f>Q31</f>
        <v>（令和4年度）</v>
      </c>
      <c r="J38" s="229"/>
      <c r="K38" s="2286" t="s">
        <v>7405</v>
      </c>
      <c r="L38" s="2329">
        <v>0</v>
      </c>
      <c r="M38" s="2329">
        <v>0</v>
      </c>
      <c r="N38" s="2329">
        <v>0</v>
      </c>
      <c r="O38" s="2329">
        <v>4</v>
      </c>
      <c r="P38" s="2329">
        <v>2</v>
      </c>
      <c r="Q38" s="2329">
        <v>2</v>
      </c>
      <c r="R38" s="2307"/>
      <c r="S38" s="2307"/>
      <c r="T38" s="2307"/>
      <c r="U38" s="2307"/>
      <c r="V38" s="2307"/>
      <c r="W38" s="2307"/>
      <c r="X38" s="2307"/>
      <c r="Y38" s="2307"/>
      <c r="Z38" s="2307"/>
      <c r="AA38" s="2307"/>
    </row>
    <row r="39" spans="1:27" ht="15" customHeight="1">
      <c r="A39" s="336" t="s">
        <v>1682</v>
      </c>
      <c r="B39" s="3321" t="s">
        <v>1681</v>
      </c>
      <c r="C39" s="3321"/>
      <c r="D39" s="213" t="s">
        <v>1680</v>
      </c>
      <c r="F39" s="2808" t="s">
        <v>1679</v>
      </c>
      <c r="G39" s="2809" t="s">
        <v>1678</v>
      </c>
      <c r="H39" s="2808" t="s">
        <v>1679</v>
      </c>
      <c r="I39" s="2809" t="s">
        <v>1678</v>
      </c>
      <c r="J39" s="229"/>
      <c r="K39" s="2286" t="s">
        <v>7406</v>
      </c>
      <c r="L39" s="2329">
        <v>2</v>
      </c>
      <c r="M39" s="2329">
        <v>0</v>
      </c>
      <c r="N39" s="2329">
        <v>2</v>
      </c>
      <c r="O39" s="2329">
        <v>13</v>
      </c>
      <c r="P39" s="2329">
        <v>1</v>
      </c>
      <c r="Q39" s="2329">
        <v>12</v>
      </c>
      <c r="R39" s="2307"/>
      <c r="S39" s="2307"/>
      <c r="T39" s="2307"/>
      <c r="U39" s="2307"/>
      <c r="V39" s="2307"/>
      <c r="W39" s="2307"/>
      <c r="X39" s="2307"/>
      <c r="Y39" s="2307"/>
      <c r="Z39" s="2307"/>
      <c r="AA39" s="2307"/>
    </row>
    <row r="40" spans="1:27" ht="15" customHeight="1">
      <c r="A40" s="3297" t="s">
        <v>572</v>
      </c>
      <c r="B40" s="3021"/>
      <c r="C40" s="3298"/>
      <c r="D40" s="743">
        <f>L50</f>
        <v>209</v>
      </c>
      <c r="F40" s="3668" t="s">
        <v>352</v>
      </c>
      <c r="G40" s="3669"/>
      <c r="H40" s="3670"/>
      <c r="I40" s="285">
        <v>4580</v>
      </c>
      <c r="J40" s="229"/>
      <c r="K40" s="2286" t="s">
        <v>7407</v>
      </c>
      <c r="L40" s="2329">
        <v>10</v>
      </c>
      <c r="M40" s="2329">
        <v>1</v>
      </c>
      <c r="N40" s="2329">
        <v>9</v>
      </c>
      <c r="O40" s="2329">
        <v>12</v>
      </c>
      <c r="P40" s="2329">
        <v>3</v>
      </c>
      <c r="Q40" s="2329">
        <v>9</v>
      </c>
      <c r="R40" s="2307"/>
      <c r="S40" s="2307"/>
      <c r="T40" s="2307"/>
      <c r="U40" s="2307"/>
      <c r="V40" s="2307"/>
      <c r="W40" s="2307"/>
      <c r="X40" s="2307"/>
      <c r="Y40" s="2307"/>
      <c r="Z40" s="2307"/>
      <c r="AA40" s="2307"/>
    </row>
    <row r="41" spans="1:27" ht="15" customHeight="1">
      <c r="A41" s="3645" t="s">
        <v>1677</v>
      </c>
      <c r="B41" s="3321" t="s">
        <v>572</v>
      </c>
      <c r="C41" s="3321"/>
      <c r="D41" s="743">
        <f>M50</f>
        <v>159</v>
      </c>
      <c r="F41" s="2810" t="s">
        <v>1675</v>
      </c>
      <c r="G41" s="285">
        <f>M53</f>
        <v>3060</v>
      </c>
      <c r="H41" s="2810" t="s">
        <v>8587</v>
      </c>
      <c r="I41" s="285">
        <f>S53</f>
        <v>199</v>
      </c>
      <c r="J41" s="229"/>
      <c r="K41" s="2286" t="s">
        <v>7408</v>
      </c>
      <c r="L41" s="2329">
        <v>26</v>
      </c>
      <c r="M41" s="2329">
        <v>3</v>
      </c>
      <c r="N41" s="2329">
        <v>23</v>
      </c>
      <c r="O41" s="2329">
        <v>13</v>
      </c>
      <c r="P41" s="2329">
        <v>6</v>
      </c>
      <c r="Q41" s="2329">
        <v>7</v>
      </c>
      <c r="R41" s="2307"/>
      <c r="S41" s="2307"/>
      <c r="T41" s="2307"/>
      <c r="U41" s="2307"/>
      <c r="V41" s="2307"/>
      <c r="W41" s="2307"/>
      <c r="X41" s="2307"/>
      <c r="Y41" s="2307"/>
      <c r="Z41" s="2307"/>
      <c r="AA41" s="2307"/>
    </row>
    <row r="42" spans="1:27" ht="15" customHeight="1">
      <c r="A42" s="3646"/>
      <c r="B42" s="3320" t="s">
        <v>1676</v>
      </c>
      <c r="C42" s="3320"/>
      <c r="D42" s="743">
        <f>N50</f>
        <v>0</v>
      </c>
      <c r="F42" s="2810" t="s">
        <v>1673</v>
      </c>
      <c r="G42" s="285">
        <f>N53</f>
        <v>477</v>
      </c>
      <c r="H42" s="2810" t="s">
        <v>8588</v>
      </c>
      <c r="I42" s="285">
        <f>T53</f>
        <v>184</v>
      </c>
      <c r="J42" s="229"/>
      <c r="K42" s="2286" t="s">
        <v>7409</v>
      </c>
      <c r="L42" s="2329">
        <v>42</v>
      </c>
      <c r="M42" s="2329">
        <v>4</v>
      </c>
      <c r="N42" s="2329">
        <v>38</v>
      </c>
      <c r="O42" s="2329">
        <v>16</v>
      </c>
      <c r="P42" s="2329">
        <v>3</v>
      </c>
      <c r="Q42" s="2329">
        <v>13</v>
      </c>
      <c r="R42" s="2307"/>
      <c r="S42" s="2307"/>
      <c r="T42" s="2307"/>
      <c r="U42" s="2307"/>
      <c r="V42" s="2307"/>
      <c r="W42" s="2307"/>
      <c r="X42" s="2307"/>
      <c r="Y42" s="2307"/>
      <c r="Z42" s="2307"/>
      <c r="AA42" s="2307"/>
    </row>
    <row r="43" spans="1:27" ht="15" customHeight="1">
      <c r="A43" s="3646"/>
      <c r="B43" s="3320" t="s">
        <v>1674</v>
      </c>
      <c r="C43" s="3320"/>
      <c r="D43" s="743">
        <f>O50</f>
        <v>13</v>
      </c>
      <c r="F43" s="2810" t="s">
        <v>1672</v>
      </c>
      <c r="G43" s="285">
        <f>O53</f>
        <v>422</v>
      </c>
      <c r="H43" s="2810" t="s">
        <v>8589</v>
      </c>
      <c r="I43" s="285">
        <f>U53</f>
        <v>183</v>
      </c>
      <c r="J43" s="229"/>
      <c r="K43" s="2286" t="s">
        <v>7410</v>
      </c>
      <c r="L43" s="2329">
        <v>53</v>
      </c>
      <c r="M43" s="2329">
        <v>6</v>
      </c>
      <c r="N43" s="2329">
        <v>47</v>
      </c>
      <c r="O43" s="2329">
        <v>31</v>
      </c>
      <c r="P43" s="2329">
        <v>12</v>
      </c>
      <c r="Q43" s="2329">
        <v>19</v>
      </c>
      <c r="R43" s="2307"/>
      <c r="S43" s="2307"/>
      <c r="T43" s="2307"/>
      <c r="U43" s="2307"/>
      <c r="V43" s="2307"/>
      <c r="W43" s="2307"/>
      <c r="X43" s="2307"/>
      <c r="Y43" s="2307"/>
      <c r="Z43" s="2307"/>
      <c r="AA43" s="2307"/>
    </row>
    <row r="44" spans="1:27" ht="15" customHeight="1">
      <c r="A44" s="3646"/>
      <c r="B44" s="3320" t="s">
        <v>974</v>
      </c>
      <c r="C44" s="3320"/>
      <c r="D44" s="743">
        <f>P50</f>
        <v>24</v>
      </c>
      <c r="F44" s="2810" t="s">
        <v>1671</v>
      </c>
      <c r="G44" s="285">
        <f>P53</f>
        <v>387</v>
      </c>
      <c r="H44" s="2810" t="s">
        <v>8590</v>
      </c>
      <c r="I44" s="285">
        <f>V53</f>
        <v>83</v>
      </c>
      <c r="J44" s="229"/>
      <c r="K44" s="2286" t="s">
        <v>7411</v>
      </c>
      <c r="L44" s="2329">
        <v>9</v>
      </c>
      <c r="M44" s="2329">
        <v>0</v>
      </c>
      <c r="N44" s="2329">
        <v>9</v>
      </c>
      <c r="O44" s="2329">
        <v>78</v>
      </c>
      <c r="P44" s="2329">
        <v>18</v>
      </c>
      <c r="Q44" s="2329">
        <v>60</v>
      </c>
      <c r="R44" s="2307"/>
      <c r="S44" s="2307"/>
      <c r="T44" s="2307"/>
      <c r="U44" s="2307"/>
      <c r="V44" s="2307"/>
      <c r="W44" s="2307"/>
      <c r="X44" s="2307"/>
      <c r="Y44" s="2307"/>
      <c r="Z44" s="2307"/>
      <c r="AA44" s="2307"/>
    </row>
    <row r="45" spans="1:27" ht="15" customHeight="1">
      <c r="A45" s="3647"/>
      <c r="B45" s="3320" t="s">
        <v>310</v>
      </c>
      <c r="C45" s="3320"/>
      <c r="D45" s="743">
        <f>Q50</f>
        <v>122</v>
      </c>
      <c r="F45" s="2810" t="s">
        <v>1670</v>
      </c>
      <c r="G45" s="285">
        <f>Q53</f>
        <v>213</v>
      </c>
      <c r="H45" s="2810" t="s">
        <v>403</v>
      </c>
      <c r="I45" s="285">
        <f>W53</f>
        <v>592</v>
      </c>
      <c r="J45" s="229"/>
      <c r="K45" s="2286" t="s">
        <v>7412</v>
      </c>
      <c r="L45" s="2329">
        <v>0</v>
      </c>
      <c r="M45" s="2329">
        <v>0</v>
      </c>
      <c r="N45" s="2329">
        <v>0</v>
      </c>
      <c r="O45" s="2329">
        <v>42</v>
      </c>
      <c r="P45" s="2329">
        <v>11</v>
      </c>
      <c r="Q45" s="2329">
        <v>31</v>
      </c>
      <c r="R45" s="2307"/>
      <c r="S45" s="2307"/>
      <c r="T45" s="2307"/>
      <c r="U45" s="2307"/>
      <c r="V45" s="2307"/>
      <c r="W45" s="2307"/>
      <c r="X45" s="2307"/>
      <c r="Y45" s="2307"/>
      <c r="Z45" s="2307"/>
      <c r="AA45" s="2307"/>
    </row>
    <row r="46" spans="1:27" s="1747" customFormat="1" ht="15" customHeight="1">
      <c r="A46" s="3645" t="s">
        <v>1669</v>
      </c>
      <c r="B46" s="3671" t="s">
        <v>572</v>
      </c>
      <c r="C46" s="3672"/>
      <c r="D46" s="743">
        <f>R50</f>
        <v>50</v>
      </c>
      <c r="E46" s="80"/>
      <c r="F46" s="2810" t="s">
        <v>8591</v>
      </c>
      <c r="G46" s="285">
        <f>R53</f>
        <v>260</v>
      </c>
      <c r="H46" s="2811"/>
      <c r="I46" s="2811" t="s">
        <v>8190</v>
      </c>
      <c r="J46" s="229"/>
      <c r="K46" s="2321"/>
      <c r="L46" s="2812"/>
      <c r="M46" s="2812"/>
      <c r="N46" s="2812"/>
      <c r="O46" s="2812"/>
      <c r="P46" s="2812"/>
      <c r="Q46" s="2812"/>
      <c r="R46" s="2307"/>
      <c r="S46" s="2307"/>
      <c r="T46" s="2307"/>
      <c r="U46" s="2307"/>
      <c r="V46" s="2307"/>
      <c r="W46" s="2307"/>
      <c r="X46" s="2307"/>
      <c r="Y46" s="2307"/>
      <c r="Z46" s="2307"/>
      <c r="AA46" s="2307"/>
    </row>
    <row r="47" spans="1:27" s="1747" customFormat="1" ht="15" customHeight="1">
      <c r="A47" s="3646"/>
      <c r="B47" s="3667" t="s">
        <v>1668</v>
      </c>
      <c r="C47" s="3320"/>
      <c r="D47" s="743">
        <f>S50</f>
        <v>19</v>
      </c>
      <c r="F47" s="2813" t="s">
        <v>8602</v>
      </c>
      <c r="G47" s="1080"/>
      <c r="H47" s="2811"/>
      <c r="I47" s="2811"/>
      <c r="J47" s="229"/>
      <c r="K47" s="2324" t="s">
        <v>7427</v>
      </c>
      <c r="L47" s="2307"/>
      <c r="M47" s="2307"/>
      <c r="N47" s="2307"/>
      <c r="O47" s="2307"/>
      <c r="P47" s="2307"/>
      <c r="Q47" s="2307"/>
      <c r="R47" s="2307"/>
      <c r="S47" s="2307"/>
      <c r="T47" s="2307"/>
      <c r="U47" s="2307"/>
      <c r="V47" s="2307"/>
      <c r="W47" s="2307"/>
      <c r="X47" s="2307"/>
      <c r="Y47" s="2307"/>
      <c r="Z47" s="2307"/>
      <c r="AA47" s="2307"/>
    </row>
    <row r="48" spans="1:27" s="1747" customFormat="1" ht="15" customHeight="1">
      <c r="A48" s="3646"/>
      <c r="B48" s="3667" t="s">
        <v>1667</v>
      </c>
      <c r="C48" s="3320"/>
      <c r="D48" s="743">
        <f>T50</f>
        <v>1</v>
      </c>
      <c r="F48" s="2813" t="s">
        <v>8603</v>
      </c>
      <c r="G48" s="1080"/>
      <c r="H48" s="2811"/>
      <c r="I48" s="2811"/>
      <c r="J48" s="229"/>
      <c r="K48" s="3655" t="s">
        <v>6987</v>
      </c>
      <c r="L48" s="3653" t="s">
        <v>979</v>
      </c>
      <c r="M48" s="3650" t="s">
        <v>7413</v>
      </c>
      <c r="N48" s="2910"/>
      <c r="O48" s="2910"/>
      <c r="P48" s="2910"/>
      <c r="Q48" s="2907"/>
      <c r="R48" s="3650" t="s">
        <v>7414</v>
      </c>
      <c r="S48" s="2910"/>
      <c r="T48" s="2910"/>
      <c r="U48" s="2910"/>
      <c r="V48" s="2910"/>
      <c r="W48" s="2907"/>
      <c r="X48" s="2307"/>
      <c r="Y48" s="2307"/>
      <c r="Z48" s="2307"/>
      <c r="AA48" s="2307"/>
    </row>
    <row r="49" spans="1:27" s="1747" customFormat="1" ht="15" customHeight="1">
      <c r="A49" s="3646"/>
      <c r="B49" s="3320" t="s">
        <v>1666</v>
      </c>
      <c r="C49" s="3320"/>
      <c r="D49" s="743">
        <f>U50</f>
        <v>8</v>
      </c>
      <c r="F49" s="2813" t="s">
        <v>8604</v>
      </c>
      <c r="G49" s="1080"/>
      <c r="H49" s="2811"/>
      <c r="I49" s="2811"/>
      <c r="J49" s="229"/>
      <c r="K49" s="3656"/>
      <c r="L49" s="3654"/>
      <c r="M49" s="2286" t="s">
        <v>6420</v>
      </c>
      <c r="N49" s="2286" t="s">
        <v>1676</v>
      </c>
      <c r="O49" s="2286" t="s">
        <v>7415</v>
      </c>
      <c r="P49" s="2286" t="s">
        <v>6655</v>
      </c>
      <c r="Q49" s="2286" t="s">
        <v>1953</v>
      </c>
      <c r="R49" s="2286" t="s">
        <v>979</v>
      </c>
      <c r="S49" s="2286" t="s">
        <v>7416</v>
      </c>
      <c r="T49" s="2286" t="s">
        <v>7417</v>
      </c>
      <c r="U49" s="2286" t="s">
        <v>7418</v>
      </c>
      <c r="V49" s="2286" t="s">
        <v>7419</v>
      </c>
      <c r="W49" s="2285" t="s">
        <v>7420</v>
      </c>
      <c r="X49" s="2307"/>
      <c r="Y49" s="2307"/>
      <c r="Z49" s="2307"/>
      <c r="AA49" s="2307"/>
    </row>
    <row r="50" spans="1:27" s="1747" customFormat="1" ht="15" customHeight="1">
      <c r="A50" s="3646"/>
      <c r="B50" s="3667" t="s">
        <v>1664</v>
      </c>
      <c r="C50" s="3320"/>
      <c r="D50" s="743">
        <f>V50</f>
        <v>1</v>
      </c>
      <c r="F50" s="2813" t="s">
        <v>8605</v>
      </c>
      <c r="G50" s="1080"/>
      <c r="H50" s="2811"/>
      <c r="I50" s="2811"/>
      <c r="J50" s="229"/>
      <c r="K50" s="2286" t="s">
        <v>7399</v>
      </c>
      <c r="L50" s="2329">
        <v>209</v>
      </c>
      <c r="M50" s="2329">
        <v>159</v>
      </c>
      <c r="N50" s="2329">
        <v>0</v>
      </c>
      <c r="O50" s="2329">
        <v>13</v>
      </c>
      <c r="P50" s="2329">
        <v>24</v>
      </c>
      <c r="Q50" s="2329">
        <v>122</v>
      </c>
      <c r="R50" s="2329">
        <v>50</v>
      </c>
      <c r="S50" s="2329">
        <v>19</v>
      </c>
      <c r="T50" s="2329">
        <v>1</v>
      </c>
      <c r="U50" s="2329">
        <v>8</v>
      </c>
      <c r="V50" s="2329">
        <v>1</v>
      </c>
      <c r="W50" s="2329">
        <v>21</v>
      </c>
      <c r="X50" s="2307"/>
      <c r="Y50" s="2307"/>
      <c r="Z50" s="2307"/>
      <c r="AA50" s="2307"/>
    </row>
    <row r="51" spans="1:27" s="1747" customFormat="1" ht="15" customHeight="1">
      <c r="A51" s="3647"/>
      <c r="B51" s="3673" t="s">
        <v>1662</v>
      </c>
      <c r="C51" s="3674"/>
      <c r="D51" s="743">
        <f>W50</f>
        <v>21</v>
      </c>
      <c r="F51" s="2813"/>
      <c r="G51" s="1080"/>
      <c r="H51" s="2811"/>
      <c r="I51" s="2811"/>
      <c r="J51" s="229"/>
      <c r="K51" s="2324" t="s">
        <v>7428</v>
      </c>
      <c r="L51" s="2307"/>
      <c r="M51" s="2307"/>
      <c r="N51" s="2307"/>
      <c r="O51" s="2307"/>
      <c r="P51" s="2307"/>
      <c r="Q51" s="2307"/>
      <c r="R51" s="2307"/>
      <c r="S51" s="2307"/>
      <c r="T51" s="2307"/>
      <c r="U51" s="2307"/>
      <c r="V51" s="2307"/>
      <c r="W51" s="2307"/>
      <c r="X51" s="2307"/>
      <c r="Y51" s="2307"/>
      <c r="Z51" s="2307"/>
      <c r="AA51" s="2307"/>
    </row>
    <row r="52" spans="1:27" ht="15" customHeight="1">
      <c r="A52" s="2878"/>
      <c r="B52" s="2815"/>
      <c r="C52" s="216"/>
      <c r="D52" s="85" t="s">
        <v>8275</v>
      </c>
      <c r="E52" s="1747"/>
      <c r="F52" s="2813" t="s">
        <v>8606</v>
      </c>
      <c r="G52" s="1080"/>
      <c r="H52" s="2811"/>
      <c r="I52" s="2811"/>
      <c r="K52" s="2286" t="s">
        <v>6987</v>
      </c>
      <c r="L52" s="2286" t="s">
        <v>6420</v>
      </c>
      <c r="M52" s="2285" t="s">
        <v>7421</v>
      </c>
      <c r="N52" s="2286" t="s">
        <v>8592</v>
      </c>
      <c r="O52" s="2286" t="s">
        <v>8593</v>
      </c>
      <c r="P52" s="2286" t="s">
        <v>8594</v>
      </c>
      <c r="Q52" s="2286" t="s">
        <v>8595</v>
      </c>
      <c r="R52" s="2530" t="s">
        <v>8596</v>
      </c>
      <c r="S52" s="2530" t="s">
        <v>8597</v>
      </c>
      <c r="T52" s="2530" t="s">
        <v>8598</v>
      </c>
      <c r="U52" s="2530" t="s">
        <v>8599</v>
      </c>
      <c r="V52" s="2530" t="s">
        <v>8600</v>
      </c>
      <c r="W52" s="2530" t="s">
        <v>8601</v>
      </c>
      <c r="X52" s="2307"/>
      <c r="Y52" s="2307"/>
      <c r="Z52" s="2307"/>
      <c r="AA52" s="2307"/>
    </row>
    <row r="53" spans="1:27" ht="15" customHeight="1">
      <c r="A53" s="2816"/>
      <c r="B53" s="2814"/>
      <c r="C53" s="2814"/>
      <c r="D53" s="2814"/>
      <c r="F53" s="216" t="s">
        <v>1665</v>
      </c>
      <c r="G53" s="216"/>
      <c r="H53" s="225" t="str">
        <f>N31</f>
        <v>（令和4年度末現在）</v>
      </c>
      <c r="J53" s="216"/>
      <c r="K53" s="2286" t="s">
        <v>7399</v>
      </c>
      <c r="L53" s="2329">
        <f>I40</f>
        <v>4580</v>
      </c>
      <c r="M53" s="2329">
        <v>3060</v>
      </c>
      <c r="N53" s="2329">
        <v>477</v>
      </c>
      <c r="O53" s="2329">
        <v>422</v>
      </c>
      <c r="P53" s="2329">
        <v>387</v>
      </c>
      <c r="Q53" s="2329">
        <v>213</v>
      </c>
      <c r="R53" s="2329">
        <v>260</v>
      </c>
      <c r="S53" s="2329">
        <v>199</v>
      </c>
      <c r="T53" s="2329">
        <v>184</v>
      </c>
      <c r="U53" s="2329">
        <v>183</v>
      </c>
      <c r="V53" s="2329">
        <v>83</v>
      </c>
      <c r="W53" s="2329">
        <v>592</v>
      </c>
      <c r="X53" s="2307"/>
      <c r="Y53" s="2307"/>
      <c r="Z53" s="2307"/>
      <c r="AA53" s="2307"/>
    </row>
    <row r="54" spans="1:27" ht="15" customHeight="1">
      <c r="A54" s="2816"/>
      <c r="B54" s="183"/>
      <c r="C54" s="1747"/>
      <c r="D54" s="1747"/>
      <c r="F54" s="3662" t="s">
        <v>1663</v>
      </c>
      <c r="G54" s="3663"/>
      <c r="H54" s="743">
        <f>M56</f>
        <v>52</v>
      </c>
      <c r="J54" s="216"/>
      <c r="K54" s="2324" t="s">
        <v>7429</v>
      </c>
      <c r="L54" s="2307"/>
      <c r="M54" s="2307"/>
      <c r="N54" s="2307"/>
      <c r="O54" s="2307"/>
      <c r="P54" s="2307"/>
      <c r="Q54" s="2307"/>
      <c r="R54" s="2307"/>
      <c r="S54" s="2307"/>
      <c r="T54" s="2307"/>
      <c r="U54" s="2307"/>
      <c r="V54" s="2307"/>
      <c r="W54" s="2307"/>
      <c r="X54" s="2307"/>
      <c r="Y54" s="2307"/>
      <c r="Z54" s="2307"/>
      <c r="AA54" s="2307"/>
    </row>
    <row r="55" spans="1:27" ht="15" customHeight="1">
      <c r="A55" s="2816"/>
      <c r="B55" s="183"/>
      <c r="C55" s="1747"/>
      <c r="D55" s="1747"/>
      <c r="F55" s="3662" t="s">
        <v>1661</v>
      </c>
      <c r="G55" s="3663"/>
      <c r="H55" s="743">
        <f>N56</f>
        <v>44</v>
      </c>
      <c r="K55" s="2286" t="s">
        <v>6987</v>
      </c>
      <c r="L55" s="2286" t="s">
        <v>6420</v>
      </c>
      <c r="M55" s="2285" t="s">
        <v>7422</v>
      </c>
      <c r="N55" s="2285" t="s">
        <v>7423</v>
      </c>
      <c r="O55" s="2286" t="s">
        <v>7424</v>
      </c>
      <c r="P55" s="2286" t="s">
        <v>7425</v>
      </c>
      <c r="Q55" s="2307"/>
      <c r="R55" s="2307"/>
      <c r="S55" s="2307"/>
      <c r="T55" s="2307"/>
      <c r="U55" s="2307"/>
      <c r="V55" s="2307"/>
      <c r="W55" s="2307"/>
      <c r="X55" s="2307"/>
      <c r="Y55" s="2307"/>
      <c r="Z55" s="2307"/>
      <c r="AA55" s="2307"/>
    </row>
    <row r="56" spans="1:27" ht="15" customHeight="1">
      <c r="A56" s="2816"/>
      <c r="F56" s="3662" t="s">
        <v>1660</v>
      </c>
      <c r="G56" s="3663"/>
      <c r="H56" s="743">
        <f>O56</f>
        <v>58</v>
      </c>
      <c r="K56" s="2286" t="s">
        <v>7399</v>
      </c>
      <c r="L56" s="2322">
        <v>159</v>
      </c>
      <c r="M56" s="2329">
        <v>52</v>
      </c>
      <c r="N56" s="2329">
        <v>44</v>
      </c>
      <c r="O56" s="2329">
        <v>58</v>
      </c>
      <c r="P56" s="2329">
        <v>5</v>
      </c>
      <c r="Q56" s="2321"/>
      <c r="R56" s="2307"/>
      <c r="S56" s="2307"/>
      <c r="T56" s="2307"/>
      <c r="U56" s="2307"/>
      <c r="V56" s="2307"/>
      <c r="W56" s="2307"/>
      <c r="X56" s="2307"/>
      <c r="Y56" s="2307"/>
      <c r="Z56" s="2307"/>
      <c r="AA56" s="2307"/>
    </row>
    <row r="57" spans="1:27" ht="12" customHeight="1">
      <c r="A57" s="2816"/>
      <c r="B57" s="2817"/>
      <c r="C57" s="2817"/>
      <c r="D57" s="2817"/>
      <c r="F57" s="3662" t="s">
        <v>403</v>
      </c>
      <c r="G57" s="3663"/>
      <c r="H57" s="743">
        <f>P56</f>
        <v>5</v>
      </c>
      <c r="I57" s="85"/>
      <c r="K57" s="2307"/>
      <c r="L57" s="2307"/>
      <c r="M57" s="2307"/>
      <c r="N57" s="2307"/>
      <c r="O57" s="2307"/>
      <c r="P57" s="2307"/>
      <c r="Q57" s="2307"/>
      <c r="R57" s="2307"/>
      <c r="S57" s="2307"/>
      <c r="T57" s="2307"/>
      <c r="U57" s="2307"/>
      <c r="V57" s="2307"/>
      <c r="W57" s="2307"/>
      <c r="X57" s="2307"/>
      <c r="Y57" s="2307"/>
      <c r="Z57" s="2307"/>
      <c r="AA57" s="2307"/>
    </row>
    <row r="58" spans="1:27" s="1747" customFormat="1" ht="15" customHeight="1">
      <c r="A58" s="216"/>
      <c r="B58" s="80"/>
      <c r="C58" s="80"/>
      <c r="D58" s="80"/>
      <c r="E58" s="80"/>
      <c r="F58" s="80"/>
      <c r="G58" s="80"/>
      <c r="H58" s="85" t="s">
        <v>8275</v>
      </c>
      <c r="I58" s="225"/>
      <c r="K58" s="2307"/>
      <c r="L58" s="2307"/>
      <c r="M58" s="2307"/>
      <c r="N58" s="2307"/>
      <c r="O58" s="2307"/>
      <c r="P58" s="2307"/>
      <c r="Q58" s="2307"/>
      <c r="R58" s="2307"/>
      <c r="S58" s="2307"/>
      <c r="T58" s="2307"/>
      <c r="U58" s="2307"/>
      <c r="V58" s="2307"/>
      <c r="W58" s="2307"/>
      <c r="X58" s="2307"/>
      <c r="Y58" s="2307"/>
      <c r="Z58" s="2307"/>
      <c r="AA58" s="2307"/>
    </row>
    <row r="59" spans="1:27" ht="10.5" customHeight="1">
      <c r="A59" s="216"/>
      <c r="B59" s="1747"/>
      <c r="C59" s="1747"/>
      <c r="D59" s="1747"/>
      <c r="E59" s="1747"/>
      <c r="F59" s="1747"/>
      <c r="G59" s="1747"/>
      <c r="H59" s="85"/>
      <c r="I59" s="225"/>
      <c r="X59" s="2307"/>
      <c r="Y59" s="2307"/>
      <c r="Z59" s="2307"/>
      <c r="AA59" s="2307"/>
    </row>
    <row r="60" spans="1:27" ht="18" customHeight="1">
      <c r="A60" s="3661" t="s">
        <v>5130</v>
      </c>
      <c r="B60" s="3661"/>
      <c r="C60" s="3661"/>
      <c r="D60" s="3661"/>
      <c r="E60" s="3661"/>
      <c r="F60" s="3661"/>
      <c r="G60" s="3661"/>
      <c r="H60" s="3661"/>
      <c r="I60" s="3661"/>
      <c r="X60" s="2307"/>
      <c r="Y60" s="2307"/>
      <c r="Z60" s="2307"/>
      <c r="AA60" s="2307"/>
    </row>
    <row r="61" spans="1:27" ht="18" customHeight="1">
      <c r="X61" s="2307"/>
      <c r="Y61" s="2307"/>
      <c r="Z61" s="2307"/>
      <c r="AA61" s="2307"/>
    </row>
    <row r="62" spans="1:27" ht="20.100000000000001" customHeight="1">
      <c r="X62" s="2307"/>
      <c r="Y62" s="2307"/>
      <c r="Z62" s="2307"/>
      <c r="AA62" s="2307"/>
    </row>
    <row r="63" spans="1:27" ht="15" customHeight="1">
      <c r="Z63" s="2307"/>
      <c r="AA63" s="2307"/>
    </row>
    <row r="64" spans="1:27" ht="15" customHeight="1">
      <c r="O64" s="184"/>
      <c r="P64" s="184"/>
    </row>
    <row r="65" spans="10:13" ht="15" customHeight="1">
      <c r="K65" s="1451"/>
      <c r="L65" s="1450"/>
      <c r="M65" s="1450"/>
    </row>
    <row r="70" spans="10:13" ht="18" customHeight="1">
      <c r="J70" s="1451"/>
    </row>
  </sheetData>
  <mergeCells count="48">
    <mergeCell ref="B51:C51"/>
    <mergeCell ref="A1:D1"/>
    <mergeCell ref="A2:D2"/>
    <mergeCell ref="D33:E33"/>
    <mergeCell ref="D34:E34"/>
    <mergeCell ref="D28:E28"/>
    <mergeCell ref="D29:E29"/>
    <mergeCell ref="D30:E30"/>
    <mergeCell ref="D31:E31"/>
    <mergeCell ref="D32:E32"/>
    <mergeCell ref="A17:B17"/>
    <mergeCell ref="A18:B18"/>
    <mergeCell ref="D25:E25"/>
    <mergeCell ref="D26:E26"/>
    <mergeCell ref="D27:E27"/>
    <mergeCell ref="A23:C23"/>
    <mergeCell ref="D23:E24"/>
    <mergeCell ref="A60:I60"/>
    <mergeCell ref="F54:G54"/>
    <mergeCell ref="F55:G55"/>
    <mergeCell ref="F56:G56"/>
    <mergeCell ref="F57:G57"/>
    <mergeCell ref="F23:H23"/>
    <mergeCell ref="B50:C50"/>
    <mergeCell ref="B48:C48"/>
    <mergeCell ref="B49:C49"/>
    <mergeCell ref="F40:H40"/>
    <mergeCell ref="B47:C47"/>
    <mergeCell ref="B46:C46"/>
    <mergeCell ref="B41:C41"/>
    <mergeCell ref="B39:C39"/>
    <mergeCell ref="B44:C44"/>
    <mergeCell ref="A46:A51"/>
    <mergeCell ref="N27:O27"/>
    <mergeCell ref="L27:M27"/>
    <mergeCell ref="K27:K28"/>
    <mergeCell ref="R48:W48"/>
    <mergeCell ref="M48:Q48"/>
    <mergeCell ref="L48:L49"/>
    <mergeCell ref="K48:K49"/>
    <mergeCell ref="O34:Q34"/>
    <mergeCell ref="L34:N34"/>
    <mergeCell ref="K34:K35"/>
    <mergeCell ref="B45:C45"/>
    <mergeCell ref="A40:C40"/>
    <mergeCell ref="A41:A45"/>
    <mergeCell ref="B42:C42"/>
    <mergeCell ref="B43:C43"/>
  </mergeCells>
  <phoneticPr fontId="2"/>
  <pageMargins left="0.78740157480314965" right="0.78740157480314965" top="0.98425196850393704" bottom="0.59055118110236227" header="0.51181102362204722" footer="0.51181102362204722"/>
  <pageSetup paperSize="9" scale="84"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9"/>
  <sheetViews>
    <sheetView view="pageBreakPreview" zoomScaleNormal="100" zoomScaleSheetLayoutView="100" workbookViewId="0">
      <selection sqref="A1:D1"/>
    </sheetView>
  </sheetViews>
  <sheetFormatPr defaultRowHeight="21.75" customHeight="1"/>
  <cols>
    <col min="1" max="1" width="3.125" style="2" customWidth="1"/>
    <col min="2" max="2" width="8.625" style="2" customWidth="1"/>
    <col min="3" max="3" width="13.625" style="2" customWidth="1"/>
    <col min="4" max="5" width="7.625" style="552" customWidth="1"/>
    <col min="6" max="6" width="7.625" style="2" customWidth="1"/>
    <col min="7" max="11" width="6.125" style="2" customWidth="1"/>
    <col min="12" max="12" width="19.625" style="2" customWidth="1"/>
    <col min="13" max="13" width="5.625" style="2" customWidth="1"/>
    <col min="14" max="23" width="10.625" style="2" customWidth="1"/>
    <col min="24" max="16384" width="9" style="2"/>
  </cols>
  <sheetData>
    <row r="1" spans="1:26" s="209"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s="101" customFormat="1" ht="15" customHeight="1">
      <c r="A3" s="190" t="s">
        <v>4429</v>
      </c>
    </row>
    <row r="4" spans="1:26" s="40" customFormat="1" ht="19.5" customHeight="1">
      <c r="A4" s="40" t="s">
        <v>4431</v>
      </c>
      <c r="D4" s="586"/>
      <c r="E4" s="586"/>
      <c r="N4" s="1336" t="s">
        <v>6642</v>
      </c>
      <c r="O4" s="1752"/>
      <c r="P4" s="1337" t="s">
        <v>6118</v>
      </c>
      <c r="Q4" s="1856" t="str">
        <f>設定!$B$14</f>
        <v>（令和5年4月1日現在）</v>
      </c>
    </row>
    <row r="5" spans="1:26" ht="17.100000000000001" customHeight="1">
      <c r="A5" s="24" t="s">
        <v>1368</v>
      </c>
      <c r="L5" s="4" t="str">
        <f>Q4</f>
        <v>（令和5年4月1日現在）</v>
      </c>
      <c r="N5" s="1705"/>
      <c r="O5" s="1340"/>
      <c r="P5" s="1337" t="s">
        <v>6119</v>
      </c>
      <c r="Q5" s="1789" t="s">
        <v>7079</v>
      </c>
      <c r="R5" s="2160" t="str">
        <f>HYPERLINK("#'["&amp;設定!$A$22&amp;"]"&amp;Q5&amp;"'!A1","統計表リンク")</f>
        <v>統計表リンク</v>
      </c>
    </row>
    <row r="6" spans="1:26" ht="15.95" customHeight="1">
      <c r="A6" s="3684"/>
      <c r="B6" s="3332" t="s">
        <v>1272</v>
      </c>
      <c r="C6" s="3332" t="s">
        <v>493</v>
      </c>
      <c r="D6" s="3332" t="s">
        <v>967</v>
      </c>
      <c r="E6" s="3332" t="s">
        <v>919</v>
      </c>
      <c r="F6" s="3064" t="s">
        <v>1271</v>
      </c>
      <c r="G6" s="3686" t="s">
        <v>642</v>
      </c>
      <c r="H6" s="3686"/>
      <c r="I6" s="3686"/>
      <c r="J6" s="3686"/>
      <c r="K6" s="3686"/>
      <c r="L6" s="3085" t="s">
        <v>1270</v>
      </c>
      <c r="Q6" s="1789" t="s">
        <v>7078</v>
      </c>
      <c r="R6" s="2160" t="str">
        <f>HYPERLINK("#'["&amp;設定!$A$22&amp;"]"&amp;Q6&amp;"'!A1","統計表リンク")</f>
        <v>統計表リンク</v>
      </c>
    </row>
    <row r="7" spans="1:26" ht="15.95" customHeight="1">
      <c r="A7" s="3684"/>
      <c r="B7" s="3332"/>
      <c r="C7" s="3332"/>
      <c r="D7" s="3332"/>
      <c r="E7" s="3332"/>
      <c r="F7" s="3332"/>
      <c r="G7" s="3096" t="s">
        <v>1269</v>
      </c>
      <c r="H7" s="3096"/>
      <c r="I7" s="3096"/>
      <c r="J7" s="3096"/>
      <c r="K7" s="3096"/>
      <c r="L7" s="3085"/>
    </row>
    <row r="8" spans="1:26" ht="15.95" customHeight="1">
      <c r="A8" s="3684"/>
      <c r="B8" s="3332"/>
      <c r="C8" s="3332"/>
      <c r="D8" s="3332"/>
      <c r="E8" s="3332"/>
      <c r="F8" s="3332"/>
      <c r="G8" s="2897" t="s">
        <v>8607</v>
      </c>
      <c r="H8" s="423" t="s">
        <v>984</v>
      </c>
      <c r="I8" s="423">
        <v>2</v>
      </c>
      <c r="J8" s="72">
        <v>3</v>
      </c>
      <c r="K8" s="72">
        <v>4</v>
      </c>
      <c r="L8" s="3085"/>
    </row>
    <row r="9" spans="1:26" ht="17.100000000000001" customHeight="1">
      <c r="A9" s="585">
        <v>1</v>
      </c>
      <c r="B9" s="584" t="s">
        <v>1367</v>
      </c>
      <c r="C9" s="583" t="s">
        <v>1366</v>
      </c>
      <c r="D9" s="582" t="s">
        <v>1365</v>
      </c>
      <c r="E9" s="581" t="s">
        <v>1364</v>
      </c>
      <c r="F9" s="580">
        <v>1370.6</v>
      </c>
      <c r="G9" s="579">
        <v>173</v>
      </c>
      <c r="H9" s="579">
        <v>108.06730769230769</v>
      </c>
      <c r="I9" s="579">
        <v>37</v>
      </c>
      <c r="J9" s="579">
        <v>44</v>
      </c>
      <c r="K9" s="579">
        <v>42</v>
      </c>
      <c r="L9" s="555"/>
    </row>
    <row r="10" spans="1:26" ht="17.100000000000001" customHeight="1">
      <c r="A10" s="562">
        <v>2</v>
      </c>
      <c r="B10" s="561" t="s">
        <v>1363</v>
      </c>
      <c r="C10" s="577" t="s">
        <v>1362</v>
      </c>
      <c r="D10" s="574" t="s">
        <v>1361</v>
      </c>
      <c r="E10" s="578" t="s">
        <v>6014</v>
      </c>
      <c r="F10" s="580">
        <v>854.3</v>
      </c>
      <c r="G10" s="556">
        <v>75</v>
      </c>
      <c r="H10" s="556">
        <v>64.509554140127392</v>
      </c>
      <c r="I10" s="556">
        <v>23</v>
      </c>
      <c r="J10" s="556">
        <v>25</v>
      </c>
      <c r="K10" s="556">
        <v>33</v>
      </c>
      <c r="L10" s="575"/>
    </row>
    <row r="11" spans="1:26" ht="17.100000000000001" customHeight="1">
      <c r="A11" s="562">
        <v>3</v>
      </c>
      <c r="B11" s="561" t="s">
        <v>1360</v>
      </c>
      <c r="C11" s="560" t="s">
        <v>1359</v>
      </c>
      <c r="D11" s="574" t="s">
        <v>1358</v>
      </c>
      <c r="E11" s="573" t="s">
        <v>1357</v>
      </c>
      <c r="F11" s="580">
        <v>315.60000000000002</v>
      </c>
      <c r="G11" s="556">
        <v>73</v>
      </c>
      <c r="H11" s="556">
        <v>58.003831417624518</v>
      </c>
      <c r="I11" s="1344" t="s">
        <v>5184</v>
      </c>
      <c r="J11" s="1344" t="s">
        <v>5184</v>
      </c>
      <c r="K11" s="557" t="s">
        <v>8297</v>
      </c>
      <c r="L11" s="575"/>
    </row>
    <row r="12" spans="1:26" ht="17.100000000000001" customHeight="1">
      <c r="A12" s="562">
        <v>4</v>
      </c>
      <c r="B12" s="561" t="s">
        <v>1356</v>
      </c>
      <c r="C12" s="560" t="s">
        <v>1355</v>
      </c>
      <c r="D12" s="574" t="s">
        <v>1354</v>
      </c>
      <c r="E12" s="573" t="s">
        <v>1353</v>
      </c>
      <c r="F12" s="580">
        <v>326.10000000000002</v>
      </c>
      <c r="G12" s="556">
        <v>18</v>
      </c>
      <c r="H12" s="556">
        <v>28.904942965779469</v>
      </c>
      <c r="I12" s="556">
        <v>14</v>
      </c>
      <c r="J12" s="556">
        <v>13</v>
      </c>
      <c r="K12" s="556">
        <v>16</v>
      </c>
      <c r="L12" s="569" t="s">
        <v>1274</v>
      </c>
    </row>
    <row r="13" spans="1:26" ht="17.100000000000001" customHeight="1">
      <c r="A13" s="562">
        <v>5</v>
      </c>
      <c r="B13" s="561" t="s">
        <v>1352</v>
      </c>
      <c r="C13" s="560" t="s">
        <v>1351</v>
      </c>
      <c r="D13" s="574" t="s">
        <v>1350</v>
      </c>
      <c r="E13" s="573" t="s">
        <v>1349</v>
      </c>
      <c r="F13" s="580">
        <v>359.7</v>
      </c>
      <c r="G13" s="556">
        <v>49</v>
      </c>
      <c r="H13" s="556">
        <v>33.322784810126585</v>
      </c>
      <c r="I13" s="556">
        <v>12</v>
      </c>
      <c r="J13" s="556">
        <v>19</v>
      </c>
      <c r="K13" s="556">
        <v>22</v>
      </c>
      <c r="L13" s="569"/>
    </row>
    <row r="14" spans="1:26" ht="17.100000000000001" customHeight="1">
      <c r="A14" s="562">
        <v>6</v>
      </c>
      <c r="B14" s="561" t="s">
        <v>1348</v>
      </c>
      <c r="C14" s="560" t="s">
        <v>6012</v>
      </c>
      <c r="D14" s="574" t="s">
        <v>1347</v>
      </c>
      <c r="E14" s="573" t="s">
        <v>6013</v>
      </c>
      <c r="F14" s="580">
        <v>1203.54</v>
      </c>
      <c r="G14" s="556">
        <v>51</v>
      </c>
      <c r="H14" s="556">
        <v>47.294303797468352</v>
      </c>
      <c r="I14" s="556">
        <v>18</v>
      </c>
      <c r="J14" s="556">
        <v>31</v>
      </c>
      <c r="K14" s="556">
        <v>33</v>
      </c>
      <c r="L14" s="569"/>
    </row>
    <row r="15" spans="1:26" ht="17.100000000000001" customHeight="1">
      <c r="A15" s="562">
        <v>7</v>
      </c>
      <c r="B15" s="561" t="s">
        <v>1345</v>
      </c>
      <c r="C15" s="560" t="s">
        <v>1344</v>
      </c>
      <c r="D15" s="574" t="s">
        <v>1343</v>
      </c>
      <c r="E15" s="573" t="s">
        <v>1342</v>
      </c>
      <c r="F15" s="580">
        <v>365.6</v>
      </c>
      <c r="G15" s="556">
        <v>33</v>
      </c>
      <c r="H15" s="556">
        <v>28.844106463878326</v>
      </c>
      <c r="I15" s="556">
        <v>22</v>
      </c>
      <c r="J15" s="556">
        <v>20</v>
      </c>
      <c r="K15" s="556">
        <v>17</v>
      </c>
      <c r="L15" s="569" t="s">
        <v>1274</v>
      </c>
    </row>
    <row r="16" spans="1:26" ht="17.100000000000001" customHeight="1">
      <c r="A16" s="562">
        <v>8</v>
      </c>
      <c r="B16" s="561" t="s">
        <v>1341</v>
      </c>
      <c r="C16" s="560" t="s">
        <v>1340</v>
      </c>
      <c r="D16" s="574" t="s">
        <v>1335</v>
      </c>
      <c r="E16" s="573" t="s">
        <v>1334</v>
      </c>
      <c r="F16" s="580">
        <v>368.9</v>
      </c>
      <c r="G16" s="556">
        <v>41</v>
      </c>
      <c r="H16" s="556">
        <v>37.828897338403038</v>
      </c>
      <c r="I16" s="556">
        <v>16</v>
      </c>
      <c r="J16" s="556">
        <v>15</v>
      </c>
      <c r="K16" s="556">
        <v>13</v>
      </c>
      <c r="L16" s="569" t="s">
        <v>1274</v>
      </c>
    </row>
    <row r="17" spans="1:12" ht="17.100000000000001" customHeight="1">
      <c r="A17" s="562">
        <v>9</v>
      </c>
      <c r="B17" s="561" t="s">
        <v>1339</v>
      </c>
      <c r="C17" s="560" t="s">
        <v>1338</v>
      </c>
      <c r="D17" s="574" t="s">
        <v>1335</v>
      </c>
      <c r="E17" s="573" t="s">
        <v>1334</v>
      </c>
      <c r="F17" s="580">
        <v>377.8</v>
      </c>
      <c r="G17" s="556">
        <v>46</v>
      </c>
      <c r="H17" s="556">
        <v>53.783269961977183</v>
      </c>
      <c r="I17" s="556">
        <v>20</v>
      </c>
      <c r="J17" s="556">
        <v>16</v>
      </c>
      <c r="K17" s="556">
        <v>12</v>
      </c>
      <c r="L17" s="569" t="s">
        <v>1274</v>
      </c>
    </row>
    <row r="18" spans="1:12" ht="17.100000000000001" customHeight="1">
      <c r="A18" s="562">
        <v>10</v>
      </c>
      <c r="B18" s="561" t="s">
        <v>1337</v>
      </c>
      <c r="C18" s="560" t="s">
        <v>1336</v>
      </c>
      <c r="D18" s="574" t="s">
        <v>1335</v>
      </c>
      <c r="E18" s="573" t="s">
        <v>1334</v>
      </c>
      <c r="F18" s="580">
        <v>348.8</v>
      </c>
      <c r="G18" s="556">
        <v>67</v>
      </c>
      <c r="H18" s="556">
        <v>63.645569620253163</v>
      </c>
      <c r="I18" s="556">
        <v>29</v>
      </c>
      <c r="J18" s="556">
        <v>30</v>
      </c>
      <c r="K18" s="556">
        <v>30</v>
      </c>
      <c r="L18" s="576"/>
    </row>
    <row r="19" spans="1:12" ht="17.100000000000001" customHeight="1">
      <c r="A19" s="562">
        <v>11</v>
      </c>
      <c r="B19" s="561" t="s">
        <v>1333</v>
      </c>
      <c r="C19" s="560" t="s">
        <v>1332</v>
      </c>
      <c r="D19" s="574" t="s">
        <v>1331</v>
      </c>
      <c r="E19" s="573" t="s">
        <v>1330</v>
      </c>
      <c r="F19" s="580">
        <v>391.7</v>
      </c>
      <c r="G19" s="556">
        <v>85</v>
      </c>
      <c r="H19" s="556">
        <v>77.610759493670884</v>
      </c>
      <c r="I19" s="556">
        <v>32</v>
      </c>
      <c r="J19" s="556">
        <v>36</v>
      </c>
      <c r="K19" s="556">
        <v>38</v>
      </c>
      <c r="L19" s="575"/>
    </row>
    <row r="20" spans="1:12" ht="17.100000000000001" customHeight="1">
      <c r="A20" s="562">
        <v>12</v>
      </c>
      <c r="B20" s="561" t="s">
        <v>1329</v>
      </c>
      <c r="C20" s="560" t="s">
        <v>1328</v>
      </c>
      <c r="D20" s="574" t="s">
        <v>1323</v>
      </c>
      <c r="E20" s="573" t="s">
        <v>1322</v>
      </c>
      <c r="F20" s="580">
        <v>341.3</v>
      </c>
      <c r="G20" s="556">
        <v>54</v>
      </c>
      <c r="H20" s="556">
        <v>45.030418250950568</v>
      </c>
      <c r="I20" s="556">
        <v>6</v>
      </c>
      <c r="J20" s="556">
        <v>9</v>
      </c>
      <c r="K20" s="556">
        <v>11</v>
      </c>
      <c r="L20" s="569" t="s">
        <v>1274</v>
      </c>
    </row>
    <row r="21" spans="1:12" ht="17.100000000000001" customHeight="1">
      <c r="A21" s="562">
        <v>13</v>
      </c>
      <c r="B21" s="561" t="s">
        <v>1327</v>
      </c>
      <c r="C21" s="560" t="s">
        <v>1326</v>
      </c>
      <c r="D21" s="574" t="s">
        <v>1323</v>
      </c>
      <c r="E21" s="573" t="s">
        <v>1322</v>
      </c>
      <c r="F21" s="580">
        <v>399</v>
      </c>
      <c r="G21" s="556">
        <v>52</v>
      </c>
      <c r="H21" s="556">
        <v>42.076045627376423</v>
      </c>
      <c r="I21" s="556">
        <v>14</v>
      </c>
      <c r="J21" s="556">
        <v>11</v>
      </c>
      <c r="K21" s="556">
        <v>14</v>
      </c>
      <c r="L21" s="569" t="s">
        <v>1274</v>
      </c>
    </row>
    <row r="22" spans="1:12" ht="17.100000000000001" customHeight="1">
      <c r="A22" s="562">
        <v>14</v>
      </c>
      <c r="B22" s="561" t="s">
        <v>1325</v>
      </c>
      <c r="C22" s="560" t="s">
        <v>1324</v>
      </c>
      <c r="D22" s="574" t="s">
        <v>1323</v>
      </c>
      <c r="E22" s="573" t="s">
        <v>1322</v>
      </c>
      <c r="F22" s="580">
        <v>332.8</v>
      </c>
      <c r="G22" s="556">
        <v>29</v>
      </c>
      <c r="H22" s="556">
        <v>38.871212121212125</v>
      </c>
      <c r="I22" s="556">
        <v>22</v>
      </c>
      <c r="J22" s="556">
        <v>24</v>
      </c>
      <c r="K22" s="556">
        <v>17</v>
      </c>
      <c r="L22" s="569" t="s">
        <v>1274</v>
      </c>
    </row>
    <row r="23" spans="1:12" ht="17.100000000000001" customHeight="1">
      <c r="A23" s="562">
        <v>15</v>
      </c>
      <c r="B23" s="561" t="s">
        <v>1321</v>
      </c>
      <c r="C23" s="560" t="s">
        <v>1320</v>
      </c>
      <c r="D23" s="574" t="s">
        <v>1319</v>
      </c>
      <c r="E23" s="573" t="s">
        <v>1318</v>
      </c>
      <c r="F23" s="580">
        <v>327.39999999999998</v>
      </c>
      <c r="G23" s="556">
        <v>70</v>
      </c>
      <c r="H23" s="556">
        <v>53.216730038022817</v>
      </c>
      <c r="I23" s="556">
        <v>35</v>
      </c>
      <c r="J23" s="556">
        <v>43</v>
      </c>
      <c r="K23" s="556">
        <v>44</v>
      </c>
      <c r="L23" s="569" t="s">
        <v>1274</v>
      </c>
    </row>
    <row r="24" spans="1:12" ht="17.100000000000001" customHeight="1">
      <c r="A24" s="562">
        <v>16</v>
      </c>
      <c r="B24" s="561" t="s">
        <v>1317</v>
      </c>
      <c r="C24" s="560" t="s">
        <v>1316</v>
      </c>
      <c r="D24" s="574" t="s">
        <v>1315</v>
      </c>
      <c r="E24" s="573" t="s">
        <v>1314</v>
      </c>
      <c r="F24" s="580">
        <v>350.3</v>
      </c>
      <c r="G24" s="556">
        <v>45</v>
      </c>
      <c r="H24" s="556">
        <v>39.939163498098857</v>
      </c>
      <c r="I24" s="556">
        <v>13</v>
      </c>
      <c r="J24" s="556">
        <v>14</v>
      </c>
      <c r="K24" s="556">
        <v>17</v>
      </c>
      <c r="L24" s="569" t="s">
        <v>1274</v>
      </c>
    </row>
    <row r="25" spans="1:12" ht="17.100000000000001" customHeight="1">
      <c r="A25" s="562">
        <v>17</v>
      </c>
      <c r="B25" s="561" t="s">
        <v>1313</v>
      </c>
      <c r="C25" s="560" t="s">
        <v>1312</v>
      </c>
      <c r="D25" s="574" t="s">
        <v>1311</v>
      </c>
      <c r="E25" s="573" t="s">
        <v>1310</v>
      </c>
      <c r="F25" s="580">
        <v>359.8</v>
      </c>
      <c r="G25" s="556">
        <v>36</v>
      </c>
      <c r="H25" s="556">
        <v>27.859315589353614</v>
      </c>
      <c r="I25" s="556">
        <v>18</v>
      </c>
      <c r="J25" s="556">
        <v>22</v>
      </c>
      <c r="K25" s="556">
        <v>22</v>
      </c>
      <c r="L25" s="569" t="s">
        <v>1274</v>
      </c>
    </row>
    <row r="26" spans="1:12" ht="17.100000000000001" customHeight="1">
      <c r="A26" s="562">
        <v>18</v>
      </c>
      <c r="B26" s="561" t="s">
        <v>1309</v>
      </c>
      <c r="C26" s="560" t="s">
        <v>1308</v>
      </c>
      <c r="D26" s="574" t="s">
        <v>1307</v>
      </c>
      <c r="E26" s="573" t="s">
        <v>1306</v>
      </c>
      <c r="F26" s="580">
        <v>671.5</v>
      </c>
      <c r="G26" s="556">
        <v>45</v>
      </c>
      <c r="H26" s="556">
        <v>38.916349809885929</v>
      </c>
      <c r="I26" s="556">
        <v>11</v>
      </c>
      <c r="J26" s="556">
        <v>10</v>
      </c>
      <c r="K26" s="556">
        <v>19</v>
      </c>
      <c r="L26" s="569" t="s">
        <v>1274</v>
      </c>
    </row>
    <row r="27" spans="1:12" ht="17.100000000000001" customHeight="1">
      <c r="A27" s="562">
        <v>19</v>
      </c>
      <c r="B27" s="568" t="s">
        <v>1305</v>
      </c>
      <c r="C27" s="572" t="s">
        <v>1304</v>
      </c>
      <c r="D27" s="571" t="s">
        <v>1303</v>
      </c>
      <c r="E27" s="570" t="s">
        <v>1302</v>
      </c>
      <c r="F27" s="580">
        <v>338.1</v>
      </c>
      <c r="G27" s="566">
        <v>55</v>
      </c>
      <c r="H27" s="566">
        <v>48.110266159695819</v>
      </c>
      <c r="I27" s="566">
        <v>17</v>
      </c>
      <c r="J27" s="566">
        <v>20</v>
      </c>
      <c r="K27" s="566">
        <v>11</v>
      </c>
      <c r="L27" s="565" t="s">
        <v>1274</v>
      </c>
    </row>
    <row r="28" spans="1:12" ht="17.100000000000001" customHeight="1">
      <c r="A28" s="562">
        <v>20</v>
      </c>
      <c r="B28" s="568" t="s">
        <v>1301</v>
      </c>
      <c r="C28" s="567" t="s">
        <v>1300</v>
      </c>
      <c r="D28" s="461" t="s">
        <v>1299</v>
      </c>
      <c r="E28" s="68" t="s">
        <v>1298</v>
      </c>
      <c r="F28" s="580">
        <v>365.8</v>
      </c>
      <c r="G28" s="566">
        <v>30</v>
      </c>
      <c r="H28" s="566">
        <v>35.216730038022817</v>
      </c>
      <c r="I28" s="566">
        <v>12</v>
      </c>
      <c r="J28" s="566">
        <v>11</v>
      </c>
      <c r="K28" s="566">
        <v>10</v>
      </c>
      <c r="L28" s="565" t="s">
        <v>1274</v>
      </c>
    </row>
    <row r="29" spans="1:12" ht="17.100000000000001" customHeight="1">
      <c r="A29" s="562">
        <v>21</v>
      </c>
      <c r="B29" s="561" t="s">
        <v>1297</v>
      </c>
      <c r="C29" s="564" t="s">
        <v>1296</v>
      </c>
      <c r="D29" s="461" t="s">
        <v>1295</v>
      </c>
      <c r="E29" s="68" t="s">
        <v>432</v>
      </c>
      <c r="F29" s="580">
        <v>374.9</v>
      </c>
      <c r="G29" s="556">
        <v>55</v>
      </c>
      <c r="H29" s="556">
        <v>51.653992395437264</v>
      </c>
      <c r="I29" s="556">
        <v>22</v>
      </c>
      <c r="J29" s="556">
        <v>21</v>
      </c>
      <c r="K29" s="556">
        <v>16</v>
      </c>
      <c r="L29" s="569" t="s">
        <v>1274</v>
      </c>
    </row>
    <row r="30" spans="1:12" ht="17.100000000000001" customHeight="1">
      <c r="A30" s="562">
        <v>22</v>
      </c>
      <c r="B30" s="561" t="s">
        <v>1294</v>
      </c>
      <c r="C30" s="564" t="s">
        <v>1293</v>
      </c>
      <c r="D30" s="461" t="s">
        <v>1292</v>
      </c>
      <c r="E30" s="68" t="s">
        <v>432</v>
      </c>
      <c r="F30" s="580">
        <v>408.6</v>
      </c>
      <c r="G30" s="556">
        <v>41</v>
      </c>
      <c r="H30" s="556">
        <v>30.307984790874524</v>
      </c>
      <c r="I30" s="556">
        <v>14</v>
      </c>
      <c r="J30" s="556">
        <v>17</v>
      </c>
      <c r="K30" s="556">
        <v>18</v>
      </c>
      <c r="L30" s="569" t="s">
        <v>1274</v>
      </c>
    </row>
    <row r="31" spans="1:12" ht="17.100000000000001" customHeight="1">
      <c r="A31" s="562">
        <v>23</v>
      </c>
      <c r="B31" s="561" t="s">
        <v>1291</v>
      </c>
      <c r="C31" s="564" t="s">
        <v>1290</v>
      </c>
      <c r="D31" s="461" t="s">
        <v>1289</v>
      </c>
      <c r="E31" s="68" t="s">
        <v>432</v>
      </c>
      <c r="F31" s="580">
        <v>367.7</v>
      </c>
      <c r="G31" s="556">
        <v>58</v>
      </c>
      <c r="H31" s="556">
        <v>53.733840304182507</v>
      </c>
      <c r="I31" s="556">
        <v>11</v>
      </c>
      <c r="J31" s="556">
        <v>12</v>
      </c>
      <c r="K31" s="556">
        <v>12</v>
      </c>
      <c r="L31" s="569" t="s">
        <v>1274</v>
      </c>
    </row>
    <row r="32" spans="1:12" ht="17.100000000000001" customHeight="1">
      <c r="A32" s="562">
        <v>24</v>
      </c>
      <c r="B32" s="561" t="s">
        <v>1288</v>
      </c>
      <c r="C32" s="564" t="s">
        <v>1287</v>
      </c>
      <c r="D32" s="461" t="s">
        <v>1286</v>
      </c>
      <c r="E32" s="68" t="s">
        <v>1285</v>
      </c>
      <c r="F32" s="580">
        <v>375.6</v>
      </c>
      <c r="G32" s="556">
        <v>42</v>
      </c>
      <c r="H32" s="556">
        <v>43.307984790874528</v>
      </c>
      <c r="I32" s="556">
        <v>21</v>
      </c>
      <c r="J32" s="556">
        <v>26</v>
      </c>
      <c r="K32" s="556">
        <v>23</v>
      </c>
      <c r="L32" s="569" t="s">
        <v>1274</v>
      </c>
    </row>
    <row r="33" spans="1:18" ht="17.100000000000001" customHeight="1">
      <c r="A33" s="562">
        <v>25</v>
      </c>
      <c r="B33" s="561" t="s">
        <v>1284</v>
      </c>
      <c r="C33" s="564" t="s">
        <v>1283</v>
      </c>
      <c r="D33" s="461" t="s">
        <v>910</v>
      </c>
      <c r="E33" s="68" t="s">
        <v>1282</v>
      </c>
      <c r="F33" s="580">
        <v>484.7</v>
      </c>
      <c r="G33" s="556">
        <v>53</v>
      </c>
      <c r="H33" s="556">
        <v>56.471482889733842</v>
      </c>
      <c r="I33" s="556">
        <v>27</v>
      </c>
      <c r="J33" s="556">
        <v>31</v>
      </c>
      <c r="K33" s="556">
        <v>24</v>
      </c>
      <c r="L33" s="569" t="s">
        <v>1274</v>
      </c>
    </row>
    <row r="34" spans="1:18" ht="17.100000000000001" customHeight="1">
      <c r="A34" s="562">
        <v>26</v>
      </c>
      <c r="B34" s="568" t="s">
        <v>1281</v>
      </c>
      <c r="C34" s="567" t="s">
        <v>1280</v>
      </c>
      <c r="D34" s="461" t="s">
        <v>1279</v>
      </c>
      <c r="E34" s="68" t="s">
        <v>1278</v>
      </c>
      <c r="F34" s="580">
        <v>420.9</v>
      </c>
      <c r="G34" s="566">
        <v>40</v>
      </c>
      <c r="H34" s="566">
        <v>42.627376425855516</v>
      </c>
      <c r="I34" s="566">
        <v>14</v>
      </c>
      <c r="J34" s="566">
        <v>16</v>
      </c>
      <c r="K34" s="566">
        <v>19</v>
      </c>
      <c r="L34" s="565" t="s">
        <v>1274</v>
      </c>
    </row>
    <row r="35" spans="1:18" ht="17.100000000000001" customHeight="1">
      <c r="A35" s="562">
        <v>27</v>
      </c>
      <c r="B35" s="561" t="s">
        <v>1277</v>
      </c>
      <c r="C35" s="564" t="s">
        <v>1276</v>
      </c>
      <c r="D35" s="461" t="s">
        <v>1275</v>
      </c>
      <c r="E35" s="68" t="s">
        <v>732</v>
      </c>
      <c r="F35" s="580">
        <v>280.2</v>
      </c>
      <c r="G35" s="556">
        <v>38</v>
      </c>
      <c r="H35" s="556">
        <v>37.133079847908746</v>
      </c>
      <c r="I35" s="556">
        <v>14</v>
      </c>
      <c r="J35" s="556">
        <v>10</v>
      </c>
      <c r="K35" s="556">
        <v>9</v>
      </c>
      <c r="L35" s="563" t="s">
        <v>1274</v>
      </c>
    </row>
    <row r="36" spans="1:18" ht="17.100000000000001" customHeight="1">
      <c r="A36" s="14" t="s">
        <v>8608</v>
      </c>
    </row>
    <row r="37" spans="1:18" ht="17.100000000000001" customHeight="1">
      <c r="A37" s="14" t="s">
        <v>8609</v>
      </c>
      <c r="L37" s="4"/>
    </row>
    <row r="38" spans="1:18" ht="17.100000000000001" customHeight="1">
      <c r="A38" s="14" t="s">
        <v>8610</v>
      </c>
    </row>
    <row r="39" spans="1:18" ht="17.100000000000001" customHeight="1">
      <c r="A39" s="14" t="s">
        <v>8611</v>
      </c>
    </row>
    <row r="40" spans="1:18" ht="17.100000000000001" customHeight="1">
      <c r="A40" s="14" t="s">
        <v>8612</v>
      </c>
    </row>
    <row r="41" spans="1:18" ht="17.100000000000001" customHeight="1">
      <c r="A41" s="14"/>
      <c r="L41" s="4" t="s">
        <v>8219</v>
      </c>
    </row>
    <row r="42" spans="1:18" ht="17.100000000000001" customHeight="1">
      <c r="L42" s="4"/>
      <c r="M42" s="4"/>
    </row>
    <row r="43" spans="1:18" ht="15.95" customHeight="1">
      <c r="A43" s="24" t="s">
        <v>1273</v>
      </c>
      <c r="L43" s="4" t="str">
        <f>Q43</f>
        <v>（令和5年4月1日現在）</v>
      </c>
      <c r="N43" s="1336" t="s">
        <v>6648</v>
      </c>
      <c r="O43" s="1752"/>
      <c r="P43" s="1337" t="s">
        <v>6118</v>
      </c>
      <c r="Q43" s="1856" t="str">
        <f>設定!$B$14</f>
        <v>（令和5年4月1日現在）</v>
      </c>
    </row>
    <row r="44" spans="1:18" ht="15.95" customHeight="1">
      <c r="A44" s="3685"/>
      <c r="B44" s="3332" t="s">
        <v>1272</v>
      </c>
      <c r="C44" s="3332" t="s">
        <v>493</v>
      </c>
      <c r="D44" s="3332" t="s">
        <v>967</v>
      </c>
      <c r="E44" s="3332" t="s">
        <v>919</v>
      </c>
      <c r="F44" s="3332" t="s">
        <v>1271</v>
      </c>
      <c r="G44" s="3686" t="s">
        <v>642</v>
      </c>
      <c r="H44" s="3686"/>
      <c r="I44" s="3686"/>
      <c r="J44" s="3686"/>
      <c r="K44" s="3686"/>
      <c r="L44" s="3085" t="s">
        <v>1270</v>
      </c>
      <c r="N44" s="1705"/>
      <c r="O44" s="1340"/>
      <c r="P44" s="1337" t="s">
        <v>6119</v>
      </c>
      <c r="Q44" s="1789" t="s">
        <v>8206</v>
      </c>
      <c r="R44" s="2160" t="str">
        <f>HYPERLINK("#'["&amp;設定!$A$22&amp;"]"&amp;Q44&amp;"'!A1","統計表リンク")</f>
        <v>統計表リンク</v>
      </c>
    </row>
    <row r="45" spans="1:18" ht="15.95" customHeight="1">
      <c r="A45" s="3685"/>
      <c r="B45" s="3332"/>
      <c r="C45" s="3332"/>
      <c r="D45" s="3332"/>
      <c r="E45" s="3332"/>
      <c r="F45" s="3332"/>
      <c r="G45" s="3096" t="s">
        <v>1269</v>
      </c>
      <c r="H45" s="3096"/>
      <c r="I45" s="3096"/>
      <c r="J45" s="3096"/>
      <c r="K45" s="3096"/>
      <c r="L45" s="3085"/>
      <c r="Q45" s="1789" t="s">
        <v>7080</v>
      </c>
      <c r="R45" s="2160" t="str">
        <f>HYPERLINK("#'["&amp;設定!$A$22&amp;"]"&amp;Q45&amp;"'!A1","統計表リンク")</f>
        <v>統計表リンク</v>
      </c>
    </row>
    <row r="46" spans="1:18" ht="15.95" customHeight="1">
      <c r="A46" s="3685"/>
      <c r="B46" s="3332"/>
      <c r="C46" s="3332"/>
      <c r="D46" s="3332"/>
      <c r="E46" s="3332"/>
      <c r="F46" s="3332"/>
      <c r="G46" s="72" t="s">
        <v>8607</v>
      </c>
      <c r="H46" s="423" t="s">
        <v>984</v>
      </c>
      <c r="I46" s="423">
        <v>2</v>
      </c>
      <c r="J46" s="72">
        <v>3</v>
      </c>
      <c r="K46" s="72">
        <v>4</v>
      </c>
      <c r="L46" s="3085"/>
    </row>
    <row r="47" spans="1:18" ht="17.100000000000001" customHeight="1">
      <c r="A47" s="562">
        <v>1</v>
      </c>
      <c r="B47" s="561" t="s">
        <v>8613</v>
      </c>
      <c r="C47" s="560" t="s">
        <v>8614</v>
      </c>
      <c r="D47" s="559" t="s">
        <v>8617</v>
      </c>
      <c r="E47" s="559" t="s">
        <v>8618</v>
      </c>
      <c r="F47" s="558">
        <v>779.48</v>
      </c>
      <c r="G47" s="557" t="s">
        <v>5184</v>
      </c>
      <c r="H47" s="557">
        <v>171</v>
      </c>
      <c r="I47" s="557">
        <v>62</v>
      </c>
      <c r="J47" s="556">
        <v>68</v>
      </c>
      <c r="K47" s="556">
        <v>78</v>
      </c>
      <c r="L47" s="555"/>
    </row>
    <row r="48" spans="1:18" ht="45.75" customHeight="1">
      <c r="A48" s="562">
        <v>2</v>
      </c>
      <c r="B48" s="561" t="s">
        <v>8615</v>
      </c>
      <c r="C48" s="560" t="s">
        <v>8616</v>
      </c>
      <c r="D48" s="559" t="s">
        <v>8573</v>
      </c>
      <c r="E48" s="559" t="s">
        <v>8526</v>
      </c>
      <c r="F48" s="558">
        <v>118.15</v>
      </c>
      <c r="G48" s="557" t="s">
        <v>5184</v>
      </c>
      <c r="H48" s="557" t="s">
        <v>8831</v>
      </c>
      <c r="I48" s="557" t="s">
        <v>8831</v>
      </c>
      <c r="J48" s="1344" t="s">
        <v>8831</v>
      </c>
      <c r="K48" s="556">
        <v>122</v>
      </c>
      <c r="L48" s="2827" t="s">
        <v>8762</v>
      </c>
    </row>
    <row r="49" spans="1:12" ht="17.100000000000001" customHeight="1">
      <c r="A49" s="421"/>
      <c r="B49" s="8"/>
      <c r="C49" s="8"/>
      <c r="D49" s="13"/>
      <c r="E49" s="13"/>
      <c r="F49" s="554"/>
      <c r="G49" s="415"/>
      <c r="H49" s="553"/>
      <c r="I49" s="553"/>
      <c r="L49" s="4" t="s">
        <v>8220</v>
      </c>
    </row>
  </sheetData>
  <mergeCells count="20">
    <mergeCell ref="L44:L46"/>
    <mergeCell ref="G44:K44"/>
    <mergeCell ref="G6:K6"/>
    <mergeCell ref="G45:K45"/>
    <mergeCell ref="F44:F46"/>
    <mergeCell ref="F6:F8"/>
    <mergeCell ref="G7:K7"/>
    <mergeCell ref="L6:L8"/>
    <mergeCell ref="A44:A46"/>
    <mergeCell ref="B44:B46"/>
    <mergeCell ref="C44:C46"/>
    <mergeCell ref="D44:D46"/>
    <mergeCell ref="E44:E46"/>
    <mergeCell ref="A1:D1"/>
    <mergeCell ref="A2:D2"/>
    <mergeCell ref="D6:D8"/>
    <mergeCell ref="E6:E8"/>
    <mergeCell ref="A6:A8"/>
    <mergeCell ref="B6:B8"/>
    <mergeCell ref="C6:C8"/>
  </mergeCells>
  <phoneticPr fontId="2"/>
  <printOptions horizontalCentered="1"/>
  <pageMargins left="0.78740157480314965" right="0.78740157480314965" top="0.98425196850393704" bottom="0.98425196850393704" header="0.51181102362204722" footer="0.51181102362204722"/>
  <pageSetup paperSize="9" scale="79"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K19" sqref="K18:K19"/>
    </sheetView>
  </sheetViews>
  <sheetFormatPr defaultRowHeight="18.75"/>
  <sheetData>
    <row r="1" spans="1:8" ht="24">
      <c r="A1" s="2904" t="s">
        <v>4066</v>
      </c>
      <c r="B1" s="2904"/>
      <c r="C1" s="2904"/>
      <c r="D1" s="2904"/>
      <c r="E1" s="2904"/>
      <c r="F1" s="2904"/>
      <c r="G1" s="2904"/>
      <c r="H1" s="2904"/>
    </row>
    <row r="2" spans="1:8">
      <c r="A2" s="2905"/>
      <c r="B2" s="2905"/>
      <c r="C2" s="2905"/>
      <c r="D2" s="2905"/>
      <c r="E2" s="2905"/>
      <c r="F2" s="2905"/>
      <c r="G2" s="2905"/>
      <c r="H2" s="2905"/>
    </row>
    <row r="3" spans="1:8">
      <c r="A3" s="2903" t="s">
        <v>4067</v>
      </c>
      <c r="B3" s="2903"/>
      <c r="C3" s="2903"/>
      <c r="D3" s="2903"/>
      <c r="E3" s="2903"/>
      <c r="F3" s="2903"/>
      <c r="G3" s="2903"/>
      <c r="H3" s="2903"/>
    </row>
    <row r="4" spans="1:8">
      <c r="A4" s="2903" t="s">
        <v>4068</v>
      </c>
      <c r="B4" s="2903"/>
      <c r="C4" s="2903"/>
      <c r="D4" s="2903"/>
      <c r="E4" s="2903"/>
      <c r="F4" s="2903"/>
      <c r="G4" s="2903"/>
      <c r="H4" s="2903"/>
    </row>
    <row r="5" spans="1:8">
      <c r="A5" s="2903" t="s">
        <v>4069</v>
      </c>
      <c r="B5" s="2903"/>
      <c r="C5" s="2903"/>
      <c r="D5" s="2903"/>
      <c r="E5" s="2903"/>
      <c r="F5" s="2903"/>
      <c r="G5" s="2903"/>
      <c r="H5" s="2903"/>
    </row>
    <row r="6" spans="1:8">
      <c r="A6" s="2903" t="s">
        <v>4070</v>
      </c>
      <c r="B6" s="2903"/>
      <c r="C6" s="2903"/>
      <c r="D6" s="2903"/>
      <c r="E6" s="2903"/>
      <c r="F6" s="2903"/>
      <c r="G6" s="2903"/>
      <c r="H6" s="2903"/>
    </row>
    <row r="7" spans="1:8">
      <c r="A7" s="2903" t="s">
        <v>4071</v>
      </c>
      <c r="B7" s="2903"/>
      <c r="C7" s="2903"/>
      <c r="D7" s="2903"/>
      <c r="E7" s="2903"/>
      <c r="F7" s="2903"/>
      <c r="G7" s="2903"/>
      <c r="H7" s="2903"/>
    </row>
    <row r="8" spans="1:8">
      <c r="A8" s="2903" t="s">
        <v>4072</v>
      </c>
      <c r="B8" s="2903"/>
      <c r="C8" s="2903"/>
      <c r="D8" s="2903"/>
      <c r="E8" s="2903"/>
      <c r="F8" s="2903"/>
      <c r="G8" s="2903"/>
      <c r="H8" s="2903"/>
    </row>
    <row r="9" spans="1:8">
      <c r="A9" s="2903"/>
      <c r="B9" s="2903"/>
      <c r="C9" s="2903"/>
      <c r="D9" s="2903"/>
      <c r="E9" s="2903"/>
      <c r="F9" s="2903"/>
      <c r="G9" s="2903"/>
      <c r="H9" s="2903"/>
    </row>
    <row r="10" spans="1:8">
      <c r="A10" s="2903" t="s">
        <v>4076</v>
      </c>
      <c r="B10" s="2903"/>
      <c r="C10" s="2903"/>
      <c r="D10" s="2903"/>
      <c r="E10" s="2903"/>
      <c r="F10" s="2903"/>
      <c r="G10" s="2903"/>
      <c r="H10" s="2903"/>
    </row>
    <row r="11" spans="1:8">
      <c r="A11" s="2903" t="s">
        <v>4077</v>
      </c>
      <c r="B11" s="2903"/>
      <c r="C11" s="2903"/>
      <c r="D11" s="2903"/>
      <c r="E11" s="2903"/>
      <c r="F11" s="2903"/>
      <c r="G11" s="2903"/>
      <c r="H11" s="2903"/>
    </row>
  </sheetData>
  <mergeCells count="11">
    <mergeCell ref="A1:H1"/>
    <mergeCell ref="A2:H2"/>
    <mergeCell ref="A3:H3"/>
    <mergeCell ref="A4:H4"/>
    <mergeCell ref="A5:H5"/>
    <mergeCell ref="A11:H11"/>
    <mergeCell ref="A6:H6"/>
    <mergeCell ref="A7:H7"/>
    <mergeCell ref="A8:H8"/>
    <mergeCell ref="A9:H9"/>
    <mergeCell ref="A10:H10"/>
  </mergeCells>
  <phoneticPr fontId="2"/>
  <printOptions horizontalCentered="1"/>
  <pageMargins left="1.1023622047244095" right="0.70866141732283472" top="2.3622047244094491" bottom="0.98425196850393704"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
  <sheetViews>
    <sheetView view="pageBreakPreview" zoomScaleNormal="75" zoomScaleSheetLayoutView="100" workbookViewId="0">
      <selection sqref="A1:D1"/>
    </sheetView>
  </sheetViews>
  <sheetFormatPr defaultRowHeight="18" customHeight="1"/>
  <cols>
    <col min="1" max="1" width="3.625" style="2" customWidth="1"/>
    <col min="2" max="2" width="10.625" style="2" customWidth="1"/>
    <col min="3" max="3" width="13.625" style="2" customWidth="1"/>
    <col min="4" max="5" width="7.625" style="552" customWidth="1"/>
    <col min="6" max="6" width="7.625" style="2" customWidth="1"/>
    <col min="7" max="8" width="5.625" style="2" customWidth="1"/>
    <col min="9" max="12" width="5.625" style="552" customWidth="1"/>
    <col min="13" max="14" width="5.625" style="2" customWidth="1"/>
    <col min="15" max="24" width="10.625" style="2" customWidth="1"/>
    <col min="25" max="16384" width="9" style="2"/>
  </cols>
  <sheetData>
    <row r="1" spans="1:26" s="209"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s="24" customFormat="1" ht="15" customHeight="1">
      <c r="A3" s="24" t="s">
        <v>1486</v>
      </c>
      <c r="C3" s="604"/>
      <c r="D3" s="604"/>
      <c r="F3" s="4" t="str">
        <f>R3</f>
        <v>（令和5年4月1日現在）</v>
      </c>
      <c r="J3" s="604"/>
      <c r="O3" s="1336" t="s">
        <v>6710</v>
      </c>
      <c r="P3" s="1752"/>
      <c r="Q3" s="1337" t="s">
        <v>6118</v>
      </c>
      <c r="R3" s="1856" t="str">
        <f>設定!$B$14</f>
        <v>（令和5年4月1日現在）</v>
      </c>
    </row>
    <row r="4" spans="1:26" ht="24.95" customHeight="1">
      <c r="A4" s="3332" t="s">
        <v>1272</v>
      </c>
      <c r="B4" s="3332"/>
      <c r="C4" s="72" t="s">
        <v>493</v>
      </c>
      <c r="D4" s="72" t="s">
        <v>1480</v>
      </c>
      <c r="E4" s="72" t="s">
        <v>1479</v>
      </c>
      <c r="F4" s="615" t="s">
        <v>918</v>
      </c>
      <c r="G4" s="614"/>
      <c r="H4" s="5"/>
      <c r="I4" s="614"/>
      <c r="J4" s="5"/>
      <c r="K4" s="548"/>
      <c r="L4" s="5"/>
      <c r="M4" s="5"/>
      <c r="O4" s="1705"/>
      <c r="P4" s="1340"/>
      <c r="Q4" s="1337" t="s">
        <v>6119</v>
      </c>
      <c r="R4" s="1789" t="s">
        <v>6770</v>
      </c>
      <c r="S4" s="2160" t="str">
        <f>HYPERLINK("#'["&amp;設定!$A$22&amp;"]"&amp;R4&amp;"'!A1","統計表リンク")</f>
        <v>統計表リンク</v>
      </c>
    </row>
    <row r="5" spans="1:26" ht="15" customHeight="1">
      <c r="A5" s="3688" t="s">
        <v>1485</v>
      </c>
      <c r="B5" s="3688"/>
      <c r="C5" s="612" t="s">
        <v>509</v>
      </c>
      <c r="D5" s="590">
        <v>40743</v>
      </c>
      <c r="E5" s="68" t="s">
        <v>507</v>
      </c>
      <c r="F5" s="464">
        <v>2597.5700000000002</v>
      </c>
      <c r="G5" s="613"/>
      <c r="H5" s="5"/>
      <c r="I5" s="548"/>
      <c r="J5" s="5"/>
      <c r="K5" s="611"/>
      <c r="L5" s="5"/>
      <c r="M5" s="5"/>
    </row>
    <row r="6" spans="1:26" ht="15" customHeight="1">
      <c r="A6" s="3688" t="s">
        <v>1484</v>
      </c>
      <c r="B6" s="3688"/>
      <c r="C6" s="612" t="s">
        <v>1483</v>
      </c>
      <c r="D6" s="590">
        <v>37196</v>
      </c>
      <c r="E6" s="68" t="s">
        <v>1482</v>
      </c>
      <c r="F6" s="464">
        <v>321.77999999999997</v>
      </c>
      <c r="G6" s="1" t="s">
        <v>599</v>
      </c>
      <c r="H6" s="5"/>
      <c r="I6" s="548"/>
      <c r="J6" s="5"/>
      <c r="K6" s="611"/>
      <c r="L6" s="5"/>
      <c r="M6" s="5"/>
    </row>
    <row r="7" spans="1:26" ht="15" customHeight="1">
      <c r="A7" s="14" t="s">
        <v>8903</v>
      </c>
      <c r="B7" s="14"/>
      <c r="C7" s="14"/>
      <c r="D7" s="14"/>
      <c r="E7" s="14"/>
      <c r="F7" s="14"/>
      <c r="G7" s="14"/>
      <c r="H7" s="14"/>
      <c r="I7" s="14"/>
      <c r="J7" s="14"/>
      <c r="K7" s="14"/>
      <c r="L7" s="610"/>
      <c r="M7" s="14"/>
    </row>
    <row r="8" spans="1:26" ht="15" customHeight="1">
      <c r="A8" s="14" t="s">
        <v>8905</v>
      </c>
      <c r="B8" s="14"/>
      <c r="C8" s="14"/>
      <c r="D8" s="14"/>
      <c r="E8" s="14"/>
      <c r="F8" s="14"/>
      <c r="G8" s="14"/>
      <c r="H8" s="14"/>
      <c r="I8" s="14"/>
      <c r="J8" s="14"/>
      <c r="K8" s="14"/>
      <c r="L8" s="610"/>
      <c r="M8" s="14"/>
    </row>
    <row r="9" spans="1:26" ht="15" customHeight="1">
      <c r="A9" s="14" t="s">
        <v>8904</v>
      </c>
      <c r="B9" s="610"/>
      <c r="C9" s="610"/>
      <c r="D9" s="610"/>
      <c r="E9" s="610"/>
      <c r="F9" s="610"/>
      <c r="G9" s="610"/>
      <c r="H9" s="610"/>
      <c r="I9" s="610"/>
      <c r="J9" s="610"/>
    </row>
    <row r="10" spans="1:26" ht="15" customHeight="1">
      <c r="A10" s="609" t="s">
        <v>8906</v>
      </c>
      <c r="B10" s="421"/>
      <c r="C10" s="608"/>
      <c r="D10" s="608"/>
      <c r="E10" s="607"/>
      <c r="F10" s="14"/>
      <c r="G10" s="606"/>
      <c r="H10" s="553"/>
      <c r="I10" s="553"/>
      <c r="J10" s="605"/>
    </row>
    <row r="11" spans="1:26" ht="15" customHeight="1">
      <c r="B11" s="12"/>
      <c r="C11" s="12"/>
      <c r="D11" s="12"/>
      <c r="E11" s="12"/>
      <c r="G11" s="12"/>
      <c r="H11" s="12"/>
      <c r="I11" s="12"/>
      <c r="J11" s="12"/>
      <c r="K11" s="12"/>
      <c r="L11" s="12"/>
    </row>
    <row r="12" spans="1:26" s="24" customFormat="1" ht="15" customHeight="1">
      <c r="A12" s="24" t="s">
        <v>1481</v>
      </c>
      <c r="D12" s="3689">
        <f>SUM(G15:G51)</f>
        <v>4087</v>
      </c>
      <c r="E12" s="3689"/>
      <c r="F12" s="3689"/>
      <c r="G12" s="3689"/>
      <c r="J12" s="604"/>
      <c r="K12" s="604"/>
      <c r="L12" s="604"/>
      <c r="M12" s="603"/>
      <c r="O12" s="1336" t="s">
        <v>6771</v>
      </c>
      <c r="P12" s="1752"/>
      <c r="Q12" s="1337" t="s">
        <v>6118</v>
      </c>
      <c r="R12" s="1856" t="str">
        <f>設定!$B$14</f>
        <v>（令和5年4月1日現在）</v>
      </c>
    </row>
    <row r="13" spans="1:26" ht="15" customHeight="1">
      <c r="A13" s="119" t="s">
        <v>5052</v>
      </c>
      <c r="D13" s="3687">
        <f>SUM(H15:H51)</f>
        <v>3448</v>
      </c>
      <c r="E13" s="3687"/>
      <c r="F13" s="3687"/>
      <c r="G13" s="3687"/>
      <c r="J13" s="2"/>
      <c r="K13" s="2"/>
      <c r="L13" s="602"/>
      <c r="M13" s="601" t="str">
        <f>R12</f>
        <v>（令和5年4月1日現在）</v>
      </c>
      <c r="O13" s="1705"/>
      <c r="P13" s="1340"/>
      <c r="Q13" s="1337" t="s">
        <v>6119</v>
      </c>
      <c r="R13" s="1789" t="s">
        <v>7083</v>
      </c>
      <c r="S13" s="2160" t="str">
        <f>HYPERLINK("#'["&amp;設定!$A$22&amp;"]"&amp;R13&amp;"'!A1","統計表リンク")</f>
        <v>統計表リンク</v>
      </c>
    </row>
    <row r="14" spans="1:26" ht="39.75" customHeight="1">
      <c r="A14" s="600"/>
      <c r="B14" s="72" t="s">
        <v>494</v>
      </c>
      <c r="C14" s="596" t="s">
        <v>493</v>
      </c>
      <c r="D14" s="72" t="s">
        <v>1480</v>
      </c>
      <c r="E14" s="72" t="s">
        <v>1479</v>
      </c>
      <c r="F14" s="599" t="s">
        <v>918</v>
      </c>
      <c r="G14" s="72" t="s">
        <v>8907</v>
      </c>
      <c r="H14" s="598" t="s">
        <v>8908</v>
      </c>
      <c r="I14" s="598" t="s">
        <v>1478</v>
      </c>
      <c r="J14" s="597" t="s">
        <v>1477</v>
      </c>
      <c r="K14" s="72" t="s">
        <v>1476</v>
      </c>
      <c r="L14" s="596" t="s">
        <v>1475</v>
      </c>
      <c r="M14" s="596" t="s">
        <v>8909</v>
      </c>
      <c r="R14" s="1789" t="s">
        <v>7084</v>
      </c>
      <c r="S14" s="2160" t="str">
        <f>HYPERLINK("#'["&amp;設定!$A$22&amp;"]"&amp;R14&amp;"'!A1","統計表リンク")</f>
        <v>統計表リンク</v>
      </c>
    </row>
    <row r="15" spans="1:26" ht="15" customHeight="1">
      <c r="A15" s="591">
        <v>1</v>
      </c>
      <c r="B15" s="463" t="s">
        <v>1474</v>
      </c>
      <c r="C15" s="465" t="s">
        <v>1473</v>
      </c>
      <c r="D15" s="461" t="s">
        <v>1470</v>
      </c>
      <c r="E15" s="461" t="s">
        <v>1353</v>
      </c>
      <c r="F15" s="593">
        <v>641</v>
      </c>
      <c r="G15" s="588">
        <v>99</v>
      </c>
      <c r="H15" s="587">
        <v>92</v>
      </c>
      <c r="I15" s="68"/>
      <c r="J15" s="68" t="s">
        <v>4186</v>
      </c>
      <c r="K15" s="68"/>
      <c r="L15" s="465"/>
      <c r="M15" s="428" t="s">
        <v>5184</v>
      </c>
      <c r="N15" s="40"/>
    </row>
    <row r="16" spans="1:26" ht="15" customHeight="1">
      <c r="A16" s="591">
        <v>2</v>
      </c>
      <c r="B16" s="463" t="s">
        <v>1472</v>
      </c>
      <c r="C16" s="465" t="s">
        <v>1471</v>
      </c>
      <c r="D16" s="461" t="s">
        <v>1470</v>
      </c>
      <c r="E16" s="461" t="s">
        <v>1469</v>
      </c>
      <c r="F16" s="465">
        <v>615.79999999999995</v>
      </c>
      <c r="G16" s="588">
        <v>99</v>
      </c>
      <c r="H16" s="587">
        <v>87</v>
      </c>
      <c r="I16" s="68"/>
      <c r="J16" s="68" t="s">
        <v>4186</v>
      </c>
      <c r="K16" s="68" t="s">
        <v>4186</v>
      </c>
      <c r="L16" s="465"/>
      <c r="M16" s="428" t="s">
        <v>5184</v>
      </c>
    </row>
    <row r="17" spans="1:13" ht="15" customHeight="1">
      <c r="A17" s="591">
        <v>3</v>
      </c>
      <c r="B17" s="463" t="s">
        <v>1468</v>
      </c>
      <c r="C17" s="465" t="s">
        <v>1467</v>
      </c>
      <c r="D17" s="461" t="s">
        <v>1466</v>
      </c>
      <c r="E17" s="461" t="s">
        <v>1465</v>
      </c>
      <c r="F17" s="595">
        <v>1070.3</v>
      </c>
      <c r="G17" s="588">
        <v>88</v>
      </c>
      <c r="H17" s="587">
        <v>83</v>
      </c>
      <c r="I17" s="68"/>
      <c r="J17" s="68" t="s">
        <v>4186</v>
      </c>
      <c r="K17" s="68" t="s">
        <v>4186</v>
      </c>
      <c r="L17" s="68" t="s">
        <v>4186</v>
      </c>
      <c r="M17" s="428" t="s">
        <v>5184</v>
      </c>
    </row>
    <row r="18" spans="1:13" ht="15" customHeight="1">
      <c r="A18" s="591">
        <v>4</v>
      </c>
      <c r="B18" s="463" t="s">
        <v>1309</v>
      </c>
      <c r="C18" s="465" t="s">
        <v>1464</v>
      </c>
      <c r="D18" s="461" t="s">
        <v>1463</v>
      </c>
      <c r="E18" s="461" t="s">
        <v>1462</v>
      </c>
      <c r="F18" s="465">
        <v>951.9</v>
      </c>
      <c r="G18" s="588">
        <v>152</v>
      </c>
      <c r="H18" s="587">
        <v>134</v>
      </c>
      <c r="I18" s="68" t="s">
        <v>4186</v>
      </c>
      <c r="J18" s="68" t="s">
        <v>4186</v>
      </c>
      <c r="K18" s="68" t="s">
        <v>4186</v>
      </c>
      <c r="L18" s="68" t="s">
        <v>4186</v>
      </c>
      <c r="M18" s="428">
        <v>2</v>
      </c>
    </row>
    <row r="19" spans="1:13" ht="15" customHeight="1">
      <c r="A19" s="591">
        <v>5</v>
      </c>
      <c r="B19" s="463" t="s">
        <v>1461</v>
      </c>
      <c r="C19" s="465" t="s">
        <v>8524</v>
      </c>
      <c r="D19" s="461" t="s">
        <v>1460</v>
      </c>
      <c r="E19" s="461" t="s">
        <v>8526</v>
      </c>
      <c r="F19" s="593">
        <v>1048.55</v>
      </c>
      <c r="G19" s="588">
        <v>146</v>
      </c>
      <c r="H19" s="587">
        <v>129</v>
      </c>
      <c r="I19" s="68"/>
      <c r="J19" s="68" t="s">
        <v>4186</v>
      </c>
      <c r="K19" s="68" t="s">
        <v>4186</v>
      </c>
      <c r="L19" s="68" t="s">
        <v>4186</v>
      </c>
      <c r="M19" s="428" t="s">
        <v>5184</v>
      </c>
    </row>
    <row r="20" spans="1:13" ht="15" customHeight="1">
      <c r="A20" s="591">
        <v>6</v>
      </c>
      <c r="B20" s="463" t="s">
        <v>1459</v>
      </c>
      <c r="C20" s="465" t="s">
        <v>1458</v>
      </c>
      <c r="D20" s="461" t="s">
        <v>1457</v>
      </c>
      <c r="E20" s="461" t="s">
        <v>858</v>
      </c>
      <c r="F20" s="465">
        <v>938.5</v>
      </c>
      <c r="G20" s="588">
        <v>100</v>
      </c>
      <c r="H20" s="587">
        <v>84</v>
      </c>
      <c r="I20" s="68"/>
      <c r="J20" s="68" t="s">
        <v>4186</v>
      </c>
      <c r="K20" s="68"/>
      <c r="L20" s="68" t="s">
        <v>4186</v>
      </c>
      <c r="M20" s="428" t="s">
        <v>5184</v>
      </c>
    </row>
    <row r="21" spans="1:13" ht="15" customHeight="1">
      <c r="A21" s="591">
        <v>7</v>
      </c>
      <c r="B21" s="463" t="s">
        <v>1456</v>
      </c>
      <c r="C21" s="465" t="s">
        <v>1455</v>
      </c>
      <c r="D21" s="461" t="s">
        <v>1454</v>
      </c>
      <c r="E21" s="461" t="s">
        <v>1453</v>
      </c>
      <c r="F21" s="465">
        <v>789.8</v>
      </c>
      <c r="G21" s="588">
        <v>117</v>
      </c>
      <c r="H21" s="587">
        <v>88</v>
      </c>
      <c r="I21" s="68" t="s">
        <v>4186</v>
      </c>
      <c r="J21" s="68" t="s">
        <v>4186</v>
      </c>
      <c r="K21" s="68" t="s">
        <v>4186</v>
      </c>
      <c r="L21" s="465"/>
      <c r="M21" s="428" t="s">
        <v>5184</v>
      </c>
    </row>
    <row r="22" spans="1:13" ht="15" customHeight="1">
      <c r="A22" s="591">
        <v>8</v>
      </c>
      <c r="B22" s="463" t="s">
        <v>1452</v>
      </c>
      <c r="C22" s="465" t="s">
        <v>1451</v>
      </c>
      <c r="D22" s="461" t="s">
        <v>1450</v>
      </c>
      <c r="E22" s="461" t="s">
        <v>1449</v>
      </c>
      <c r="F22" s="594">
        <v>542</v>
      </c>
      <c r="G22" s="588">
        <v>100</v>
      </c>
      <c r="H22" s="587">
        <v>72</v>
      </c>
      <c r="I22" s="68"/>
      <c r="J22" s="68" t="s">
        <v>4186</v>
      </c>
      <c r="K22" s="68"/>
      <c r="L22" s="465"/>
      <c r="M22" s="428" t="s">
        <v>5184</v>
      </c>
    </row>
    <row r="23" spans="1:13" ht="15" customHeight="1">
      <c r="A23" s="591">
        <v>9</v>
      </c>
      <c r="B23" s="463" t="s">
        <v>1448</v>
      </c>
      <c r="C23" s="465" t="s">
        <v>1447</v>
      </c>
      <c r="D23" s="461" t="s">
        <v>1446</v>
      </c>
      <c r="E23" s="461" t="s">
        <v>1445</v>
      </c>
      <c r="F23" s="465">
        <v>677.4</v>
      </c>
      <c r="G23" s="588">
        <v>119</v>
      </c>
      <c r="H23" s="587">
        <v>92</v>
      </c>
      <c r="I23" s="68"/>
      <c r="J23" s="68" t="s">
        <v>4186</v>
      </c>
      <c r="K23" s="68" t="s">
        <v>4186</v>
      </c>
      <c r="L23" s="68"/>
      <c r="M23" s="428" t="s">
        <v>5184</v>
      </c>
    </row>
    <row r="24" spans="1:13" ht="15" customHeight="1">
      <c r="A24" s="591">
        <v>10</v>
      </c>
      <c r="B24" s="463" t="s">
        <v>1443</v>
      </c>
      <c r="C24" s="465" t="s">
        <v>1442</v>
      </c>
      <c r="D24" s="461" t="s">
        <v>1439</v>
      </c>
      <c r="E24" s="461" t="s">
        <v>1438</v>
      </c>
      <c r="F24" s="593">
        <v>580</v>
      </c>
      <c r="G24" s="588">
        <v>110</v>
      </c>
      <c r="H24" s="587">
        <v>84</v>
      </c>
      <c r="I24" s="68"/>
      <c r="J24" s="68" t="s">
        <v>4186</v>
      </c>
      <c r="K24" s="68" t="s">
        <v>4186</v>
      </c>
      <c r="L24" s="465"/>
      <c r="M24" s="428" t="s">
        <v>5184</v>
      </c>
    </row>
    <row r="25" spans="1:13" ht="15" customHeight="1">
      <c r="A25" s="591">
        <v>11</v>
      </c>
      <c r="B25" s="463" t="s">
        <v>1441</v>
      </c>
      <c r="C25" s="465" t="s">
        <v>1440</v>
      </c>
      <c r="D25" s="461" t="s">
        <v>1439</v>
      </c>
      <c r="E25" s="461" t="s">
        <v>1438</v>
      </c>
      <c r="F25" s="465">
        <v>524.9</v>
      </c>
      <c r="G25" s="588">
        <v>106</v>
      </c>
      <c r="H25" s="587">
        <v>91</v>
      </c>
      <c r="I25" s="68"/>
      <c r="J25" s="68" t="s">
        <v>4186</v>
      </c>
      <c r="K25" s="68"/>
      <c r="L25" s="465"/>
      <c r="M25" s="428" t="s">
        <v>5184</v>
      </c>
    </row>
    <row r="26" spans="1:13" ht="15" customHeight="1">
      <c r="A26" s="591">
        <v>12</v>
      </c>
      <c r="B26" s="463" t="s">
        <v>1363</v>
      </c>
      <c r="C26" s="465" t="s">
        <v>1437</v>
      </c>
      <c r="D26" s="461" t="s">
        <v>1361</v>
      </c>
      <c r="E26" s="461" t="s">
        <v>1436</v>
      </c>
      <c r="F26" s="465">
        <v>631.79999999999995</v>
      </c>
      <c r="G26" s="588">
        <v>106</v>
      </c>
      <c r="H26" s="587">
        <v>94</v>
      </c>
      <c r="I26" s="68"/>
      <c r="J26" s="68" t="s">
        <v>4186</v>
      </c>
      <c r="K26" s="68"/>
      <c r="L26" s="465"/>
      <c r="M26" s="428" t="s">
        <v>5184</v>
      </c>
    </row>
    <row r="27" spans="1:13" ht="15" customHeight="1">
      <c r="A27" s="591">
        <v>13</v>
      </c>
      <c r="B27" s="463" t="s">
        <v>1435</v>
      </c>
      <c r="C27" s="465" t="s">
        <v>1434</v>
      </c>
      <c r="D27" s="461" t="s">
        <v>1361</v>
      </c>
      <c r="E27" s="461" t="s">
        <v>1433</v>
      </c>
      <c r="F27" s="593">
        <v>709</v>
      </c>
      <c r="G27" s="588">
        <v>122</v>
      </c>
      <c r="H27" s="587">
        <v>100</v>
      </c>
      <c r="I27" s="68"/>
      <c r="J27" s="68" t="s">
        <v>4186</v>
      </c>
      <c r="K27" s="68" t="s">
        <v>4186</v>
      </c>
      <c r="L27" s="68" t="s">
        <v>4186</v>
      </c>
      <c r="M27" s="428" t="s">
        <v>5184</v>
      </c>
    </row>
    <row r="28" spans="1:13" ht="15" customHeight="1">
      <c r="A28" s="591">
        <v>14</v>
      </c>
      <c r="B28" s="463" t="s">
        <v>1432</v>
      </c>
      <c r="C28" s="465" t="s">
        <v>1071</v>
      </c>
      <c r="D28" s="461" t="s">
        <v>1431</v>
      </c>
      <c r="E28" s="461" t="s">
        <v>1357</v>
      </c>
      <c r="F28" s="465">
        <v>645.6</v>
      </c>
      <c r="G28" s="588">
        <v>95</v>
      </c>
      <c r="H28" s="587">
        <v>89</v>
      </c>
      <c r="I28" s="68" t="s">
        <v>4186</v>
      </c>
      <c r="J28" s="68" t="s">
        <v>4186</v>
      </c>
      <c r="K28" s="68" t="s">
        <v>4186</v>
      </c>
      <c r="L28" s="465"/>
      <c r="M28" s="428" t="s">
        <v>5184</v>
      </c>
    </row>
    <row r="29" spans="1:13" ht="15" customHeight="1">
      <c r="A29" s="591">
        <v>15</v>
      </c>
      <c r="B29" s="463" t="s">
        <v>1356</v>
      </c>
      <c r="C29" s="465" t="s">
        <v>1430</v>
      </c>
      <c r="D29" s="461" t="s">
        <v>1429</v>
      </c>
      <c r="E29" s="461" t="s">
        <v>1349</v>
      </c>
      <c r="F29" s="465">
        <v>711.3</v>
      </c>
      <c r="G29" s="588">
        <v>124</v>
      </c>
      <c r="H29" s="587">
        <v>106</v>
      </c>
      <c r="I29" s="68"/>
      <c r="J29" s="68" t="s">
        <v>4186</v>
      </c>
      <c r="K29" s="68" t="s">
        <v>4186</v>
      </c>
      <c r="L29" s="68" t="s">
        <v>4186</v>
      </c>
      <c r="M29" s="428" t="s">
        <v>5184</v>
      </c>
    </row>
    <row r="30" spans="1:13" ht="15" customHeight="1">
      <c r="A30" s="591">
        <v>16</v>
      </c>
      <c r="B30" s="463" t="s">
        <v>1352</v>
      </c>
      <c r="C30" s="465" t="s">
        <v>1428</v>
      </c>
      <c r="D30" s="461" t="s">
        <v>1427</v>
      </c>
      <c r="E30" s="461" t="s">
        <v>1349</v>
      </c>
      <c r="F30" s="465">
        <v>683.8</v>
      </c>
      <c r="G30" s="588">
        <v>115</v>
      </c>
      <c r="H30" s="587">
        <v>103</v>
      </c>
      <c r="I30" s="68"/>
      <c r="J30" s="68" t="s">
        <v>4186</v>
      </c>
      <c r="K30" s="68" t="s">
        <v>4186</v>
      </c>
      <c r="L30" s="68" t="s">
        <v>4186</v>
      </c>
      <c r="M30" s="428" t="s">
        <v>5184</v>
      </c>
    </row>
    <row r="31" spans="1:13" ht="15" customHeight="1">
      <c r="A31" s="591">
        <v>17</v>
      </c>
      <c r="B31" s="463" t="s">
        <v>8619</v>
      </c>
      <c r="C31" s="465" t="s">
        <v>5457</v>
      </c>
      <c r="D31" s="461" t="s">
        <v>1425</v>
      </c>
      <c r="E31" s="461" t="s">
        <v>5458</v>
      </c>
      <c r="F31" s="593">
        <v>793.38</v>
      </c>
      <c r="G31" s="588">
        <v>117</v>
      </c>
      <c r="H31" s="587">
        <v>94</v>
      </c>
      <c r="I31" s="68"/>
      <c r="J31" s="68" t="s">
        <v>4186</v>
      </c>
      <c r="K31" s="68" t="s">
        <v>4186</v>
      </c>
      <c r="L31" s="68" t="s">
        <v>4186</v>
      </c>
      <c r="M31" s="428" t="s">
        <v>5184</v>
      </c>
    </row>
    <row r="32" spans="1:13" ht="15" customHeight="1">
      <c r="A32" s="591">
        <v>18</v>
      </c>
      <c r="B32" s="463" t="s">
        <v>1360</v>
      </c>
      <c r="C32" s="465" t="s">
        <v>1426</v>
      </c>
      <c r="D32" s="461" t="s">
        <v>1425</v>
      </c>
      <c r="E32" s="461" t="s">
        <v>1424</v>
      </c>
      <c r="F32" s="465">
        <v>659.5</v>
      </c>
      <c r="G32" s="588">
        <v>84</v>
      </c>
      <c r="H32" s="587">
        <v>72</v>
      </c>
      <c r="I32" s="68"/>
      <c r="J32" s="68" t="s">
        <v>4186</v>
      </c>
      <c r="K32" s="68" t="s">
        <v>4186</v>
      </c>
      <c r="L32" s="68" t="s">
        <v>4186</v>
      </c>
      <c r="M32" s="428">
        <v>1</v>
      </c>
    </row>
    <row r="33" spans="1:13" ht="15" customHeight="1">
      <c r="A33" s="591">
        <v>19</v>
      </c>
      <c r="B33" s="463" t="s">
        <v>1423</v>
      </c>
      <c r="C33" s="465" t="s">
        <v>1422</v>
      </c>
      <c r="D33" s="461" t="s">
        <v>1421</v>
      </c>
      <c r="E33" s="461" t="s">
        <v>1420</v>
      </c>
      <c r="F33" s="593">
        <v>733</v>
      </c>
      <c r="G33" s="588">
        <v>125</v>
      </c>
      <c r="H33" s="587">
        <v>98</v>
      </c>
      <c r="I33" s="68"/>
      <c r="J33" s="68" t="s">
        <v>4186</v>
      </c>
      <c r="K33" s="68" t="s">
        <v>4186</v>
      </c>
      <c r="L33" s="68" t="s">
        <v>4186</v>
      </c>
      <c r="M33" s="428">
        <v>1</v>
      </c>
    </row>
    <row r="34" spans="1:13" ht="15" customHeight="1">
      <c r="A34" s="591">
        <v>20</v>
      </c>
      <c r="B34" s="463" t="s">
        <v>1341</v>
      </c>
      <c r="C34" s="465" t="s">
        <v>1419</v>
      </c>
      <c r="D34" s="461" t="s">
        <v>1417</v>
      </c>
      <c r="E34" s="461" t="s">
        <v>1334</v>
      </c>
      <c r="F34" s="465">
        <v>683.7</v>
      </c>
      <c r="G34" s="588">
        <v>105</v>
      </c>
      <c r="H34" s="587">
        <v>79</v>
      </c>
      <c r="I34" s="68"/>
      <c r="J34" s="68" t="s">
        <v>4186</v>
      </c>
      <c r="K34" s="68" t="s">
        <v>4186</v>
      </c>
      <c r="L34" s="68" t="s">
        <v>4186</v>
      </c>
      <c r="M34" s="428" t="s">
        <v>5184</v>
      </c>
    </row>
    <row r="35" spans="1:13" ht="15" customHeight="1">
      <c r="A35" s="591">
        <v>21</v>
      </c>
      <c r="B35" s="463" t="s">
        <v>1337</v>
      </c>
      <c r="C35" s="465" t="s">
        <v>1418</v>
      </c>
      <c r="D35" s="461" t="s">
        <v>1417</v>
      </c>
      <c r="E35" s="461" t="s">
        <v>1334</v>
      </c>
      <c r="F35" s="465">
        <v>698.6</v>
      </c>
      <c r="G35" s="588">
        <v>102</v>
      </c>
      <c r="H35" s="587">
        <v>92</v>
      </c>
      <c r="I35" s="68"/>
      <c r="J35" s="68" t="s">
        <v>4186</v>
      </c>
      <c r="K35" s="68" t="s">
        <v>4186</v>
      </c>
      <c r="L35" s="68" t="s">
        <v>4186</v>
      </c>
      <c r="M35" s="428" t="s">
        <v>5184</v>
      </c>
    </row>
    <row r="36" spans="1:13" ht="15" customHeight="1">
      <c r="A36" s="591">
        <v>22</v>
      </c>
      <c r="B36" s="463" t="s">
        <v>1333</v>
      </c>
      <c r="C36" s="465" t="s">
        <v>1416</v>
      </c>
      <c r="D36" s="461" t="s">
        <v>1415</v>
      </c>
      <c r="E36" s="461" t="s">
        <v>1330</v>
      </c>
      <c r="F36" s="465">
        <v>644.1</v>
      </c>
      <c r="G36" s="588">
        <v>125</v>
      </c>
      <c r="H36" s="587">
        <v>105</v>
      </c>
      <c r="I36" s="68"/>
      <c r="J36" s="68" t="s">
        <v>4186</v>
      </c>
      <c r="K36" s="68" t="s">
        <v>4186</v>
      </c>
      <c r="L36" s="68" t="s">
        <v>4186</v>
      </c>
      <c r="M36" s="428" t="s">
        <v>5184</v>
      </c>
    </row>
    <row r="37" spans="1:13" ht="15" customHeight="1">
      <c r="A37" s="591">
        <v>23</v>
      </c>
      <c r="B37" s="463" t="s">
        <v>1414</v>
      </c>
      <c r="C37" s="465" t="s">
        <v>1413</v>
      </c>
      <c r="D37" s="461" t="s">
        <v>1409</v>
      </c>
      <c r="E37" s="461" t="s">
        <v>1412</v>
      </c>
      <c r="F37" s="465">
        <v>854.5</v>
      </c>
      <c r="G37" s="588">
        <v>111</v>
      </c>
      <c r="H37" s="587">
        <v>104</v>
      </c>
      <c r="I37" s="68"/>
      <c r="J37" s="68" t="s">
        <v>4186</v>
      </c>
      <c r="K37" s="68" t="s">
        <v>4186</v>
      </c>
      <c r="L37" s="68" t="s">
        <v>4186</v>
      </c>
      <c r="M37" s="428">
        <v>1</v>
      </c>
    </row>
    <row r="38" spans="1:13" ht="15" customHeight="1">
      <c r="A38" s="591">
        <v>24</v>
      </c>
      <c r="B38" s="463" t="s">
        <v>1327</v>
      </c>
      <c r="C38" s="465" t="s">
        <v>1411</v>
      </c>
      <c r="D38" s="461" t="s">
        <v>1409</v>
      </c>
      <c r="E38" s="461" t="s">
        <v>1408</v>
      </c>
      <c r="F38" s="465">
        <v>677.9</v>
      </c>
      <c r="G38" s="588">
        <v>110</v>
      </c>
      <c r="H38" s="587">
        <v>93</v>
      </c>
      <c r="I38" s="68"/>
      <c r="J38" s="68" t="s">
        <v>4186</v>
      </c>
      <c r="K38" s="68" t="s">
        <v>4186</v>
      </c>
      <c r="L38" s="68" t="s">
        <v>4186</v>
      </c>
      <c r="M38" s="428" t="s">
        <v>5184</v>
      </c>
    </row>
    <row r="39" spans="1:13" ht="15" customHeight="1">
      <c r="A39" s="591">
        <v>25</v>
      </c>
      <c r="B39" s="463" t="s">
        <v>1325</v>
      </c>
      <c r="C39" s="465" t="s">
        <v>1410</v>
      </c>
      <c r="D39" s="461" t="s">
        <v>1409</v>
      </c>
      <c r="E39" s="461" t="s">
        <v>1408</v>
      </c>
      <c r="F39" s="465">
        <v>736.4</v>
      </c>
      <c r="G39" s="588">
        <v>114</v>
      </c>
      <c r="H39" s="587">
        <v>99</v>
      </c>
      <c r="I39" s="68"/>
      <c r="J39" s="68" t="s">
        <v>4186</v>
      </c>
      <c r="K39" s="68" t="s">
        <v>4186</v>
      </c>
      <c r="L39" s="68" t="s">
        <v>4186</v>
      </c>
      <c r="M39" s="428" t="s">
        <v>5184</v>
      </c>
    </row>
    <row r="40" spans="1:13" ht="15" customHeight="1">
      <c r="A40" s="591">
        <v>26</v>
      </c>
      <c r="B40" s="463" t="s">
        <v>1407</v>
      </c>
      <c r="C40" s="465" t="s">
        <v>1406</v>
      </c>
      <c r="D40" s="461" t="s">
        <v>1402</v>
      </c>
      <c r="E40" s="461" t="s">
        <v>1405</v>
      </c>
      <c r="F40" s="465">
        <v>603.9</v>
      </c>
      <c r="G40" s="588">
        <v>115</v>
      </c>
      <c r="H40" s="587">
        <v>100</v>
      </c>
      <c r="I40" s="68"/>
      <c r="J40" s="68" t="s">
        <v>4186</v>
      </c>
      <c r="K40" s="68" t="s">
        <v>4186</v>
      </c>
      <c r="L40" s="68" t="s">
        <v>4186</v>
      </c>
      <c r="M40" s="428">
        <v>3</v>
      </c>
    </row>
    <row r="41" spans="1:13" ht="15" customHeight="1">
      <c r="A41" s="591">
        <v>27</v>
      </c>
      <c r="B41" s="463" t="s">
        <v>1404</v>
      </c>
      <c r="C41" s="465" t="s">
        <v>1403</v>
      </c>
      <c r="D41" s="461" t="s">
        <v>1402</v>
      </c>
      <c r="E41" s="461" t="s">
        <v>1401</v>
      </c>
      <c r="F41" s="465">
        <v>704.9</v>
      </c>
      <c r="G41" s="588">
        <v>114</v>
      </c>
      <c r="H41" s="587">
        <v>98</v>
      </c>
      <c r="I41" s="68"/>
      <c r="J41" s="68" t="s">
        <v>4186</v>
      </c>
      <c r="K41" s="68" t="s">
        <v>4186</v>
      </c>
      <c r="L41" s="68" t="s">
        <v>4186</v>
      </c>
      <c r="M41" s="428">
        <v>1</v>
      </c>
    </row>
    <row r="42" spans="1:13" ht="15" customHeight="1">
      <c r="A42" s="591">
        <v>28</v>
      </c>
      <c r="B42" s="463" t="s">
        <v>1400</v>
      </c>
      <c r="C42" s="465" t="s">
        <v>1399</v>
      </c>
      <c r="D42" s="461" t="s">
        <v>1396</v>
      </c>
      <c r="E42" s="461" t="s">
        <v>1395</v>
      </c>
      <c r="F42" s="465">
        <v>708.5</v>
      </c>
      <c r="G42" s="588">
        <v>114</v>
      </c>
      <c r="H42" s="587">
        <v>76</v>
      </c>
      <c r="I42" s="68"/>
      <c r="J42" s="68" t="s">
        <v>4186</v>
      </c>
      <c r="K42" s="68" t="s">
        <v>4186</v>
      </c>
      <c r="L42" s="68" t="s">
        <v>4186</v>
      </c>
      <c r="M42" s="428" t="s">
        <v>5184</v>
      </c>
    </row>
    <row r="43" spans="1:13" ht="15" customHeight="1">
      <c r="A43" s="591">
        <v>29</v>
      </c>
      <c r="B43" s="463" t="s">
        <v>1398</v>
      </c>
      <c r="C43" s="465" t="s">
        <v>1397</v>
      </c>
      <c r="D43" s="461" t="s">
        <v>1396</v>
      </c>
      <c r="E43" s="461" t="s">
        <v>1395</v>
      </c>
      <c r="F43" s="465">
        <v>694.1</v>
      </c>
      <c r="G43" s="588">
        <v>101</v>
      </c>
      <c r="H43" s="587">
        <v>61</v>
      </c>
      <c r="I43" s="68"/>
      <c r="J43" s="68" t="s">
        <v>4186</v>
      </c>
      <c r="K43" s="68"/>
      <c r="L43" s="68" t="s">
        <v>4186</v>
      </c>
      <c r="M43" s="428" t="s">
        <v>5184</v>
      </c>
    </row>
    <row r="44" spans="1:13" ht="15" customHeight="1">
      <c r="A44" s="591">
        <v>30</v>
      </c>
      <c r="B44" s="463" t="s">
        <v>1317</v>
      </c>
      <c r="C44" s="465" t="s">
        <v>1394</v>
      </c>
      <c r="D44" s="461" t="s">
        <v>1393</v>
      </c>
      <c r="E44" s="461" t="s">
        <v>1314</v>
      </c>
      <c r="F44" s="465">
        <v>716.7</v>
      </c>
      <c r="G44" s="588">
        <v>117</v>
      </c>
      <c r="H44" s="587">
        <v>107</v>
      </c>
      <c r="I44" s="68"/>
      <c r="J44" s="68" t="s">
        <v>4186</v>
      </c>
      <c r="K44" s="68" t="s">
        <v>4186</v>
      </c>
      <c r="L44" s="68" t="s">
        <v>4186</v>
      </c>
      <c r="M44" s="428" t="s">
        <v>5184</v>
      </c>
    </row>
    <row r="45" spans="1:13" ht="15" customHeight="1">
      <c r="A45" s="591">
        <v>31</v>
      </c>
      <c r="B45" s="463" t="s">
        <v>1313</v>
      </c>
      <c r="C45" s="465" t="s">
        <v>1392</v>
      </c>
      <c r="D45" s="461" t="s">
        <v>1311</v>
      </c>
      <c r="E45" s="461" t="s">
        <v>1310</v>
      </c>
      <c r="F45" s="465">
        <v>721.7</v>
      </c>
      <c r="G45" s="588">
        <v>111</v>
      </c>
      <c r="H45" s="587">
        <v>98</v>
      </c>
      <c r="I45" s="68"/>
      <c r="J45" s="68" t="s">
        <v>4186</v>
      </c>
      <c r="K45" s="68" t="s">
        <v>4186</v>
      </c>
      <c r="L45" s="68" t="s">
        <v>4186</v>
      </c>
      <c r="M45" s="428">
        <v>1</v>
      </c>
    </row>
    <row r="46" spans="1:13" ht="15" customHeight="1">
      <c r="A46" s="591">
        <v>32</v>
      </c>
      <c r="B46" s="463" t="s">
        <v>1391</v>
      </c>
      <c r="C46" s="465" t="s">
        <v>1390</v>
      </c>
      <c r="D46" s="461" t="s">
        <v>1389</v>
      </c>
      <c r="E46" s="461" t="s">
        <v>1388</v>
      </c>
      <c r="F46" s="465">
        <v>764.3</v>
      </c>
      <c r="G46" s="588">
        <v>147</v>
      </c>
      <c r="H46" s="587">
        <v>127</v>
      </c>
      <c r="I46" s="68" t="s">
        <v>4186</v>
      </c>
      <c r="J46" s="68" t="s">
        <v>4186</v>
      </c>
      <c r="K46" s="68" t="s">
        <v>4186</v>
      </c>
      <c r="L46" s="68" t="s">
        <v>4186</v>
      </c>
      <c r="M46" s="428">
        <v>1</v>
      </c>
    </row>
    <row r="47" spans="1:13" ht="15" customHeight="1">
      <c r="A47" s="591">
        <v>33</v>
      </c>
      <c r="B47" s="463" t="s">
        <v>1387</v>
      </c>
      <c r="C47" s="465" t="s">
        <v>1386</v>
      </c>
      <c r="D47" s="461" t="s">
        <v>1385</v>
      </c>
      <c r="E47" s="461" t="s">
        <v>1384</v>
      </c>
      <c r="F47" s="465">
        <v>634.20000000000005</v>
      </c>
      <c r="G47" s="588">
        <v>102</v>
      </c>
      <c r="H47" s="587">
        <v>69</v>
      </c>
      <c r="I47" s="68"/>
      <c r="J47" s="68" t="s">
        <v>4186</v>
      </c>
      <c r="K47" s="68"/>
      <c r="L47" s="68"/>
      <c r="M47" s="428" t="s">
        <v>5184</v>
      </c>
    </row>
    <row r="48" spans="1:13" ht="15" customHeight="1">
      <c r="A48" s="591">
        <v>34</v>
      </c>
      <c r="B48" s="463" t="s">
        <v>1383</v>
      </c>
      <c r="C48" s="465" t="s">
        <v>1382</v>
      </c>
      <c r="D48" s="461" t="s">
        <v>1295</v>
      </c>
      <c r="E48" s="461" t="s">
        <v>1381</v>
      </c>
      <c r="F48" s="465">
        <v>745.2</v>
      </c>
      <c r="G48" s="588">
        <v>114</v>
      </c>
      <c r="H48" s="587">
        <v>107</v>
      </c>
      <c r="I48" s="68" t="s">
        <v>4186</v>
      </c>
      <c r="J48" s="68" t="s">
        <v>4186</v>
      </c>
      <c r="K48" s="68" t="s">
        <v>4186</v>
      </c>
      <c r="L48" s="465"/>
      <c r="M48" s="428">
        <v>1</v>
      </c>
    </row>
    <row r="49" spans="1:13" ht="15" customHeight="1">
      <c r="A49" s="591">
        <v>35</v>
      </c>
      <c r="B49" s="463" t="s">
        <v>1380</v>
      </c>
      <c r="C49" s="465" t="s">
        <v>1379</v>
      </c>
      <c r="D49" s="461" t="s">
        <v>1378</v>
      </c>
      <c r="E49" s="461" t="s">
        <v>1377</v>
      </c>
      <c r="F49" s="465">
        <v>674.1</v>
      </c>
      <c r="G49" s="588">
        <v>100</v>
      </c>
      <c r="H49" s="587">
        <v>92</v>
      </c>
      <c r="I49" s="68"/>
      <c r="J49" s="68" t="s">
        <v>4186</v>
      </c>
      <c r="K49" s="68" t="s">
        <v>4186</v>
      </c>
      <c r="L49" s="68" t="s">
        <v>4186</v>
      </c>
      <c r="M49" s="428" t="s">
        <v>5184</v>
      </c>
    </row>
    <row r="50" spans="1:13" ht="21">
      <c r="A50" s="591">
        <v>36</v>
      </c>
      <c r="B50" s="592" t="s">
        <v>1376</v>
      </c>
      <c r="C50" s="465" t="s">
        <v>1375</v>
      </c>
      <c r="D50" s="590" t="s">
        <v>753</v>
      </c>
      <c r="E50" s="68" t="s">
        <v>1374</v>
      </c>
      <c r="F50" s="589">
        <v>578.79999999999995</v>
      </c>
      <c r="G50" s="588">
        <v>64</v>
      </c>
      <c r="H50" s="587">
        <v>61</v>
      </c>
      <c r="I50" s="68" t="s">
        <v>4186</v>
      </c>
      <c r="J50" s="68" t="s">
        <v>4186</v>
      </c>
      <c r="K50" s="68" t="s">
        <v>4186</v>
      </c>
      <c r="L50" s="68"/>
      <c r="M50" s="428" t="s">
        <v>5184</v>
      </c>
    </row>
    <row r="51" spans="1:13" ht="15" customHeight="1">
      <c r="A51" s="591">
        <v>37</v>
      </c>
      <c r="B51" s="420" t="s">
        <v>1373</v>
      </c>
      <c r="C51" s="465" t="s">
        <v>1372</v>
      </c>
      <c r="D51" s="590" t="s">
        <v>1371</v>
      </c>
      <c r="E51" s="68" t="s">
        <v>1370</v>
      </c>
      <c r="F51" s="589">
        <v>801.9</v>
      </c>
      <c r="G51" s="588">
        <v>97</v>
      </c>
      <c r="H51" s="587">
        <v>88</v>
      </c>
      <c r="I51" s="68"/>
      <c r="J51" s="68" t="s">
        <v>4186</v>
      </c>
      <c r="K51" s="68"/>
      <c r="L51" s="68"/>
      <c r="M51" s="428" t="s">
        <v>5184</v>
      </c>
    </row>
    <row r="52" spans="1:13" ht="15" customHeight="1">
      <c r="A52" s="14" t="s">
        <v>8620</v>
      </c>
    </row>
    <row r="53" spans="1:13" ht="15" customHeight="1">
      <c r="A53" s="14" t="s">
        <v>8820</v>
      </c>
      <c r="M53" s="4" t="s">
        <v>1369</v>
      </c>
    </row>
  </sheetData>
  <mergeCells count="7">
    <mergeCell ref="A1:D1"/>
    <mergeCell ref="A2:D2"/>
    <mergeCell ref="D13:G13"/>
    <mergeCell ref="A4:B4"/>
    <mergeCell ref="A5:B5"/>
    <mergeCell ref="A6:B6"/>
    <mergeCell ref="D12:G12"/>
  </mergeCells>
  <phoneticPr fontId="2"/>
  <pageMargins left="0.78740157480314965" right="0.78740157480314965" top="0.98425196850393704" bottom="0.59055118110236227" header="0.51181102362204722" footer="0.51181102362204722"/>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view="pageBreakPreview" zoomScaleNormal="100" zoomScaleSheetLayoutView="100" workbookViewId="0">
      <pane xSplit="2" ySplit="4" topLeftCell="C5" activePane="bottomRight" state="frozen"/>
      <selection sqref="A1:D1"/>
      <selection pane="topRight" sqref="A1:D1"/>
      <selection pane="bottomLeft" sqref="A1:D1"/>
      <selection pane="bottomRight" sqref="A1:D1"/>
    </sheetView>
  </sheetViews>
  <sheetFormatPr defaultRowHeight="18" customHeight="1"/>
  <cols>
    <col min="1" max="1" width="3.625" style="216" customWidth="1"/>
    <col min="2" max="2" width="20.625" style="216" customWidth="1"/>
    <col min="3" max="3" width="12.625" style="216" customWidth="1"/>
    <col min="4" max="4" width="7.625" style="616" customWidth="1"/>
    <col min="5" max="5" width="7.625" style="617" customWidth="1"/>
    <col min="6" max="7" width="5.625" style="225" customWidth="1"/>
    <col min="8" max="12" width="5.625" style="616" customWidth="1"/>
    <col min="13" max="13" width="5.625" style="80" customWidth="1"/>
    <col min="14" max="23" width="10.625" style="80" customWidth="1"/>
    <col min="24"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5" customHeight="1">
      <c r="A3" s="235" t="s">
        <v>5053</v>
      </c>
      <c r="C3" s="3690">
        <f>SUM(F5:F43,F46:F47)</f>
        <v>7611</v>
      </c>
      <c r="D3" s="3690"/>
      <c r="E3" s="3691">
        <f>SUM(G5:G43,G46:G47)</f>
        <v>6587</v>
      </c>
      <c r="F3" s="3691"/>
      <c r="G3" s="3691"/>
      <c r="H3" s="3691"/>
      <c r="I3" s="80"/>
      <c r="J3" s="80"/>
      <c r="K3" s="80"/>
      <c r="L3" s="639" t="str">
        <f>Q3</f>
        <v>（令和5年4月1日現在）</v>
      </c>
      <c r="N3" s="1336" t="s">
        <v>6772</v>
      </c>
      <c r="O3" s="1752"/>
      <c r="P3" s="1337" t="s">
        <v>6118</v>
      </c>
      <c r="Q3" s="1856" t="str">
        <f>設定!$B$14</f>
        <v>（令和5年4月1日現在）</v>
      </c>
    </row>
    <row r="4" spans="1:26" s="89" customFormat="1" ht="39.75" customHeight="1">
      <c r="A4" s="636"/>
      <c r="B4" s="636" t="s">
        <v>494</v>
      </c>
      <c r="C4" s="636" t="s">
        <v>493</v>
      </c>
      <c r="D4" s="636" t="s">
        <v>1519</v>
      </c>
      <c r="E4" s="638" t="s">
        <v>1518</v>
      </c>
      <c r="F4" s="637" t="s">
        <v>8911</v>
      </c>
      <c r="G4" s="637" t="s">
        <v>8910</v>
      </c>
      <c r="H4" s="636" t="s">
        <v>1517</v>
      </c>
      <c r="I4" s="636" t="s">
        <v>1516</v>
      </c>
      <c r="J4" s="636" t="s">
        <v>1515</v>
      </c>
      <c r="K4" s="637" t="s">
        <v>1514</v>
      </c>
      <c r="L4" s="637" t="s">
        <v>8909</v>
      </c>
      <c r="N4" s="1705"/>
      <c r="O4" s="1340"/>
      <c r="P4" s="1337" t="s">
        <v>6119</v>
      </c>
      <c r="Q4" s="1789" t="s">
        <v>7085</v>
      </c>
      <c r="R4" s="2160" t="str">
        <f>HYPERLINK("#'["&amp;設定!$A$22&amp;"]"&amp;Q4&amp;"'!A1","統計表リンク")</f>
        <v>統計表リンク</v>
      </c>
    </row>
    <row r="5" spans="1:26" ht="17.100000000000001" customHeight="1">
      <c r="A5" s="380">
        <v>1</v>
      </c>
      <c r="B5" s="378" t="s">
        <v>2180</v>
      </c>
      <c r="C5" s="377" t="s">
        <v>1513</v>
      </c>
      <c r="D5" s="632">
        <v>36982</v>
      </c>
      <c r="E5" s="631">
        <v>790.98</v>
      </c>
      <c r="F5" s="630">
        <v>89</v>
      </c>
      <c r="G5" s="630">
        <v>85</v>
      </c>
      <c r="H5" s="297" t="s">
        <v>4186</v>
      </c>
      <c r="I5" s="297" t="s">
        <v>4186</v>
      </c>
      <c r="J5" s="297"/>
      <c r="K5" s="297" t="s">
        <v>4186</v>
      </c>
      <c r="L5" s="428">
        <v>1</v>
      </c>
      <c r="Q5" s="1789" t="s">
        <v>7086</v>
      </c>
      <c r="R5" s="2160" t="str">
        <f>HYPERLINK("#'["&amp;設定!$A$22&amp;"]"&amp;Q5&amp;"'!A1","統計表リンク")</f>
        <v>統計表リンク</v>
      </c>
    </row>
    <row r="6" spans="1:26" ht="17.100000000000001" customHeight="1">
      <c r="A6" s="380">
        <v>2</v>
      </c>
      <c r="B6" s="378" t="s">
        <v>5459</v>
      </c>
      <c r="C6" s="377" t="s">
        <v>1512</v>
      </c>
      <c r="D6" s="632">
        <v>17715</v>
      </c>
      <c r="E6" s="631">
        <v>1540.74</v>
      </c>
      <c r="F6" s="630">
        <v>234</v>
      </c>
      <c r="G6" s="630">
        <v>160</v>
      </c>
      <c r="H6" s="635"/>
      <c r="I6" s="297" t="s">
        <v>4186</v>
      </c>
      <c r="J6" s="297"/>
      <c r="K6" s="391" t="s">
        <v>4186</v>
      </c>
      <c r="L6" s="428">
        <v>2</v>
      </c>
    </row>
    <row r="7" spans="1:26" ht="17.100000000000001" customHeight="1">
      <c r="A7" s="2554">
        <v>3</v>
      </c>
      <c r="B7" s="378" t="s">
        <v>2182</v>
      </c>
      <c r="C7" s="377" t="s">
        <v>1511</v>
      </c>
      <c r="D7" s="632">
        <v>17715</v>
      </c>
      <c r="E7" s="631">
        <v>1378.7</v>
      </c>
      <c r="F7" s="630">
        <v>205</v>
      </c>
      <c r="G7" s="630">
        <v>186</v>
      </c>
      <c r="H7" s="297" t="s">
        <v>4186</v>
      </c>
      <c r="I7" s="297" t="s">
        <v>4186</v>
      </c>
      <c r="J7" s="297"/>
      <c r="K7" s="391" t="s">
        <v>4186</v>
      </c>
      <c r="L7" s="428" t="s">
        <v>5184</v>
      </c>
    </row>
    <row r="8" spans="1:26" ht="17.100000000000001" customHeight="1">
      <c r="A8" s="2554">
        <v>4</v>
      </c>
      <c r="B8" s="378" t="s">
        <v>5460</v>
      </c>
      <c r="C8" s="377" t="s">
        <v>1510</v>
      </c>
      <c r="D8" s="632">
        <v>27851</v>
      </c>
      <c r="E8" s="631">
        <v>421.6</v>
      </c>
      <c r="F8" s="630">
        <v>100</v>
      </c>
      <c r="G8" s="630">
        <v>98</v>
      </c>
      <c r="H8" s="297" t="s">
        <v>4186</v>
      </c>
      <c r="I8" s="297" t="s">
        <v>4186</v>
      </c>
      <c r="J8" s="297"/>
      <c r="K8" s="391" t="s">
        <v>4186</v>
      </c>
      <c r="L8" s="428" t="s">
        <v>5184</v>
      </c>
    </row>
    <row r="9" spans="1:26" ht="17.100000000000001" customHeight="1">
      <c r="A9" s="2554">
        <v>5</v>
      </c>
      <c r="B9" s="378" t="s">
        <v>5461</v>
      </c>
      <c r="C9" s="377" t="s">
        <v>5462</v>
      </c>
      <c r="D9" s="632">
        <v>18363</v>
      </c>
      <c r="E9" s="631">
        <v>723.8</v>
      </c>
      <c r="F9" s="630">
        <v>102</v>
      </c>
      <c r="G9" s="630">
        <v>84</v>
      </c>
      <c r="H9" s="297" t="s">
        <v>4186</v>
      </c>
      <c r="I9" s="297" t="s">
        <v>4186</v>
      </c>
      <c r="J9" s="297"/>
      <c r="K9" s="391" t="s">
        <v>4186</v>
      </c>
      <c r="L9" s="428">
        <v>1</v>
      </c>
    </row>
    <row r="10" spans="1:26" ht="17.100000000000001" customHeight="1">
      <c r="A10" s="2554">
        <v>6</v>
      </c>
      <c r="B10" s="378" t="s">
        <v>2172</v>
      </c>
      <c r="C10" s="377" t="s">
        <v>1508</v>
      </c>
      <c r="D10" s="632">
        <v>37895</v>
      </c>
      <c r="E10" s="631">
        <v>883.3</v>
      </c>
      <c r="F10" s="630">
        <v>102</v>
      </c>
      <c r="G10" s="630">
        <v>103</v>
      </c>
      <c r="H10" s="297" t="s">
        <v>4186</v>
      </c>
      <c r="I10" s="297" t="s">
        <v>4186</v>
      </c>
      <c r="J10" s="297" t="s">
        <v>4186</v>
      </c>
      <c r="K10" s="391" t="s">
        <v>4186</v>
      </c>
      <c r="L10" s="428">
        <v>1</v>
      </c>
    </row>
    <row r="11" spans="1:26" ht="17.100000000000001" customHeight="1">
      <c r="A11" s="2554">
        <v>7</v>
      </c>
      <c r="B11" s="378" t="s">
        <v>5463</v>
      </c>
      <c r="C11" s="377" t="s">
        <v>1507</v>
      </c>
      <c r="D11" s="632">
        <v>18963</v>
      </c>
      <c r="E11" s="631">
        <v>598.29999999999995</v>
      </c>
      <c r="F11" s="630">
        <v>65</v>
      </c>
      <c r="G11" s="630">
        <v>54</v>
      </c>
      <c r="H11" s="635"/>
      <c r="I11" s="297"/>
      <c r="J11" s="297"/>
      <c r="K11" s="391" t="s">
        <v>4186</v>
      </c>
      <c r="L11" s="428">
        <v>1</v>
      </c>
    </row>
    <row r="12" spans="1:26" ht="17.100000000000001" customHeight="1">
      <c r="A12" s="2554">
        <v>8</v>
      </c>
      <c r="B12" s="378" t="s">
        <v>5464</v>
      </c>
      <c r="C12" s="377" t="s">
        <v>1506</v>
      </c>
      <c r="D12" s="632">
        <v>20815</v>
      </c>
      <c r="E12" s="631">
        <v>592.4</v>
      </c>
      <c r="F12" s="630">
        <v>100</v>
      </c>
      <c r="G12" s="630">
        <v>79</v>
      </c>
      <c r="H12" s="297" t="s">
        <v>4186</v>
      </c>
      <c r="I12" s="297" t="s">
        <v>4186</v>
      </c>
      <c r="J12" s="297"/>
      <c r="K12" s="391" t="s">
        <v>4186</v>
      </c>
      <c r="L12" s="428">
        <v>1</v>
      </c>
    </row>
    <row r="13" spans="1:26" ht="17.100000000000001" customHeight="1">
      <c r="A13" s="2554">
        <v>9</v>
      </c>
      <c r="B13" s="378" t="s">
        <v>5465</v>
      </c>
      <c r="C13" s="377" t="s">
        <v>1505</v>
      </c>
      <c r="D13" s="632">
        <v>20636</v>
      </c>
      <c r="E13" s="631">
        <v>844.7</v>
      </c>
      <c r="F13" s="630">
        <v>105</v>
      </c>
      <c r="G13" s="630">
        <v>103</v>
      </c>
      <c r="H13" s="297" t="s">
        <v>4186</v>
      </c>
      <c r="I13" s="297" t="s">
        <v>4186</v>
      </c>
      <c r="J13" s="297"/>
      <c r="K13" s="391" t="s">
        <v>4186</v>
      </c>
      <c r="L13" s="428">
        <v>1</v>
      </c>
    </row>
    <row r="14" spans="1:26" ht="17.100000000000001" customHeight="1">
      <c r="A14" s="2554">
        <v>10</v>
      </c>
      <c r="B14" s="378" t="s">
        <v>5466</v>
      </c>
      <c r="C14" s="377" t="s">
        <v>1620</v>
      </c>
      <c r="D14" s="632">
        <v>33359</v>
      </c>
      <c r="E14" s="631">
        <v>1780.5</v>
      </c>
      <c r="F14" s="630">
        <v>317</v>
      </c>
      <c r="G14" s="630">
        <v>271</v>
      </c>
      <c r="H14" s="297" t="s">
        <v>4186</v>
      </c>
      <c r="I14" s="297" t="s">
        <v>4186</v>
      </c>
      <c r="J14" s="297"/>
      <c r="K14" s="391" t="s">
        <v>4186</v>
      </c>
      <c r="L14" s="629">
        <v>3</v>
      </c>
    </row>
    <row r="15" spans="1:26" ht="17.100000000000001" customHeight="1">
      <c r="A15" s="2554">
        <v>11</v>
      </c>
      <c r="B15" s="378" t="s">
        <v>2229</v>
      </c>
      <c r="C15" s="377" t="s">
        <v>1504</v>
      </c>
      <c r="D15" s="632">
        <v>34060</v>
      </c>
      <c r="E15" s="631">
        <v>499.8</v>
      </c>
      <c r="F15" s="630">
        <v>84</v>
      </c>
      <c r="G15" s="630">
        <v>76</v>
      </c>
      <c r="H15" s="297" t="s">
        <v>4186</v>
      </c>
      <c r="I15" s="297" t="s">
        <v>4186</v>
      </c>
      <c r="J15" s="297"/>
      <c r="K15" s="391" t="s">
        <v>4186</v>
      </c>
      <c r="L15" s="428" t="s">
        <v>5184</v>
      </c>
    </row>
    <row r="16" spans="1:26" ht="17.100000000000001" customHeight="1">
      <c r="A16" s="2554">
        <v>12</v>
      </c>
      <c r="B16" s="378" t="s">
        <v>5467</v>
      </c>
      <c r="C16" s="377" t="s">
        <v>1503</v>
      </c>
      <c r="D16" s="632">
        <v>36251</v>
      </c>
      <c r="E16" s="631">
        <v>757.6</v>
      </c>
      <c r="F16" s="630">
        <v>104</v>
      </c>
      <c r="G16" s="630">
        <v>96</v>
      </c>
      <c r="H16" s="297" t="s">
        <v>4186</v>
      </c>
      <c r="I16" s="297" t="s">
        <v>4186</v>
      </c>
      <c r="J16" s="297"/>
      <c r="K16" s="391" t="s">
        <v>4186</v>
      </c>
      <c r="L16" s="629">
        <v>1</v>
      </c>
    </row>
    <row r="17" spans="1:12" ht="17.100000000000001" customHeight="1">
      <c r="A17" s="2554">
        <v>13</v>
      </c>
      <c r="B17" s="378" t="s">
        <v>5468</v>
      </c>
      <c r="C17" s="377" t="s">
        <v>1502</v>
      </c>
      <c r="D17" s="632">
        <v>23833</v>
      </c>
      <c r="E17" s="631">
        <v>738.8</v>
      </c>
      <c r="F17" s="630">
        <v>130</v>
      </c>
      <c r="G17" s="630">
        <v>94</v>
      </c>
      <c r="H17" s="297" t="s">
        <v>4186</v>
      </c>
      <c r="I17" s="297" t="s">
        <v>4186</v>
      </c>
      <c r="J17" s="297"/>
      <c r="K17" s="391" t="s">
        <v>4186</v>
      </c>
      <c r="L17" s="428" t="s">
        <v>5184</v>
      </c>
    </row>
    <row r="18" spans="1:12" ht="17.100000000000001" customHeight="1">
      <c r="A18" s="2554">
        <v>14</v>
      </c>
      <c r="B18" s="378" t="s">
        <v>5469</v>
      </c>
      <c r="C18" s="377" t="s">
        <v>1501</v>
      </c>
      <c r="D18" s="632">
        <v>24716</v>
      </c>
      <c r="E18" s="631">
        <v>886.2</v>
      </c>
      <c r="F18" s="630">
        <v>160</v>
      </c>
      <c r="G18" s="630">
        <v>116</v>
      </c>
      <c r="H18" s="635"/>
      <c r="I18" s="297"/>
      <c r="J18" s="297"/>
      <c r="K18" s="391" t="s">
        <v>4186</v>
      </c>
      <c r="L18" s="629">
        <v>1</v>
      </c>
    </row>
    <row r="19" spans="1:12" ht="17.100000000000001" customHeight="1">
      <c r="A19" s="2554">
        <v>15</v>
      </c>
      <c r="B19" s="378" t="s">
        <v>2485</v>
      </c>
      <c r="C19" s="377" t="s">
        <v>1500</v>
      </c>
      <c r="D19" s="632">
        <v>28216</v>
      </c>
      <c r="E19" s="631">
        <v>885</v>
      </c>
      <c r="F19" s="630">
        <v>110</v>
      </c>
      <c r="G19" s="630">
        <v>108</v>
      </c>
      <c r="H19" s="297" t="s">
        <v>4186</v>
      </c>
      <c r="I19" s="297" t="s">
        <v>4186</v>
      </c>
      <c r="J19" s="297"/>
      <c r="K19" s="391" t="s">
        <v>4186</v>
      </c>
      <c r="L19" s="629" t="s">
        <v>5184</v>
      </c>
    </row>
    <row r="20" spans="1:12" ht="17.100000000000001" customHeight="1">
      <c r="A20" s="2554">
        <v>16</v>
      </c>
      <c r="B20" s="378" t="s">
        <v>2649</v>
      </c>
      <c r="C20" s="377" t="s">
        <v>1499</v>
      </c>
      <c r="D20" s="632">
        <v>28004</v>
      </c>
      <c r="E20" s="631">
        <v>578.5</v>
      </c>
      <c r="F20" s="630">
        <v>70</v>
      </c>
      <c r="G20" s="630">
        <v>69</v>
      </c>
      <c r="H20" s="297" t="s">
        <v>4186</v>
      </c>
      <c r="I20" s="297" t="s">
        <v>4186</v>
      </c>
      <c r="J20" s="297"/>
      <c r="K20" s="391" t="s">
        <v>4186</v>
      </c>
      <c r="L20" s="428" t="s">
        <v>5184</v>
      </c>
    </row>
    <row r="21" spans="1:12" ht="17.100000000000001" customHeight="1">
      <c r="A21" s="2554">
        <v>17</v>
      </c>
      <c r="B21" s="378" t="s">
        <v>5470</v>
      </c>
      <c r="C21" s="377" t="s">
        <v>1498</v>
      </c>
      <c r="D21" s="632">
        <v>26755</v>
      </c>
      <c r="E21" s="631">
        <v>695.6</v>
      </c>
      <c r="F21" s="630">
        <v>105</v>
      </c>
      <c r="G21" s="630">
        <v>89</v>
      </c>
      <c r="H21" s="297" t="s">
        <v>4186</v>
      </c>
      <c r="I21" s="297" t="s">
        <v>4186</v>
      </c>
      <c r="J21" s="297"/>
      <c r="K21" s="391" t="s">
        <v>4186</v>
      </c>
      <c r="L21" s="428" t="s">
        <v>5184</v>
      </c>
    </row>
    <row r="22" spans="1:12" ht="17.100000000000001" customHeight="1">
      <c r="A22" s="2554">
        <v>18</v>
      </c>
      <c r="B22" s="378" t="s">
        <v>5471</v>
      </c>
      <c r="C22" s="377" t="s">
        <v>1497</v>
      </c>
      <c r="D22" s="632">
        <v>27150</v>
      </c>
      <c r="E22" s="631">
        <v>752.5</v>
      </c>
      <c r="F22" s="630">
        <v>76</v>
      </c>
      <c r="G22" s="630">
        <v>62</v>
      </c>
      <c r="H22" s="297" t="s">
        <v>4186</v>
      </c>
      <c r="I22" s="297" t="s">
        <v>4186</v>
      </c>
      <c r="J22" s="297"/>
      <c r="K22" s="391" t="s">
        <v>4186</v>
      </c>
      <c r="L22" s="428" t="s">
        <v>5184</v>
      </c>
    </row>
    <row r="23" spans="1:12" ht="17.100000000000001" customHeight="1">
      <c r="A23" s="2554">
        <v>19</v>
      </c>
      <c r="B23" s="378" t="s">
        <v>5472</v>
      </c>
      <c r="C23" s="377" t="s">
        <v>1496</v>
      </c>
      <c r="D23" s="632">
        <v>27485</v>
      </c>
      <c r="E23" s="631">
        <v>740.08</v>
      </c>
      <c r="F23" s="630">
        <v>110</v>
      </c>
      <c r="G23" s="630">
        <v>70</v>
      </c>
      <c r="H23" s="297" t="s">
        <v>4186</v>
      </c>
      <c r="I23" s="297" t="s">
        <v>4186</v>
      </c>
      <c r="J23" s="297"/>
      <c r="K23" s="391" t="s">
        <v>4186</v>
      </c>
      <c r="L23" s="428" t="s">
        <v>5184</v>
      </c>
    </row>
    <row r="24" spans="1:12" ht="17.100000000000001" customHeight="1">
      <c r="A24" s="2554">
        <v>20</v>
      </c>
      <c r="B24" s="378" t="s">
        <v>5473</v>
      </c>
      <c r="C24" s="377" t="s">
        <v>1495</v>
      </c>
      <c r="D24" s="632">
        <v>28216</v>
      </c>
      <c r="E24" s="631">
        <v>940.5</v>
      </c>
      <c r="F24" s="630">
        <v>86</v>
      </c>
      <c r="G24" s="630">
        <v>81</v>
      </c>
      <c r="H24" s="297" t="s">
        <v>4186</v>
      </c>
      <c r="I24" s="297" t="s">
        <v>4186</v>
      </c>
      <c r="J24" s="297"/>
      <c r="K24" s="391" t="s">
        <v>4186</v>
      </c>
      <c r="L24" s="629">
        <v>1</v>
      </c>
    </row>
    <row r="25" spans="1:12" ht="17.100000000000001" customHeight="1">
      <c r="A25" s="2554">
        <v>21</v>
      </c>
      <c r="B25" s="378" t="s">
        <v>5474</v>
      </c>
      <c r="C25" s="377" t="s">
        <v>1494</v>
      </c>
      <c r="D25" s="632">
        <v>28216</v>
      </c>
      <c r="E25" s="631">
        <v>1186.8</v>
      </c>
      <c r="F25" s="630">
        <v>90</v>
      </c>
      <c r="G25" s="630">
        <v>90</v>
      </c>
      <c r="H25" s="297" t="s">
        <v>4186</v>
      </c>
      <c r="I25" s="297" t="s">
        <v>4186</v>
      </c>
      <c r="J25" s="297"/>
      <c r="K25" s="391" t="s">
        <v>4186</v>
      </c>
      <c r="L25" s="428" t="s">
        <v>5184</v>
      </c>
    </row>
    <row r="26" spans="1:12" ht="17.100000000000001" customHeight="1">
      <c r="A26" s="2554">
        <v>22</v>
      </c>
      <c r="B26" s="378" t="s">
        <v>2501</v>
      </c>
      <c r="C26" s="377" t="s">
        <v>1493</v>
      </c>
      <c r="D26" s="632">
        <v>29495</v>
      </c>
      <c r="E26" s="631">
        <v>245</v>
      </c>
      <c r="F26" s="630">
        <v>36</v>
      </c>
      <c r="G26" s="630">
        <v>34</v>
      </c>
      <c r="H26" s="297" t="s">
        <v>4186</v>
      </c>
      <c r="I26" s="297" t="s">
        <v>4186</v>
      </c>
      <c r="J26" s="297"/>
      <c r="K26" s="391" t="s">
        <v>4186</v>
      </c>
      <c r="L26" s="428" t="s">
        <v>5184</v>
      </c>
    </row>
    <row r="27" spans="1:12" ht="17.100000000000001" customHeight="1">
      <c r="A27" s="2554">
        <v>23</v>
      </c>
      <c r="B27" s="378" t="s">
        <v>5475</v>
      </c>
      <c r="C27" s="377" t="s">
        <v>1492</v>
      </c>
      <c r="D27" s="632">
        <v>29952</v>
      </c>
      <c r="E27" s="631">
        <v>442.4</v>
      </c>
      <c r="F27" s="630">
        <v>68</v>
      </c>
      <c r="G27" s="630">
        <v>31</v>
      </c>
      <c r="H27" s="297" t="s">
        <v>4186</v>
      </c>
      <c r="I27" s="297"/>
      <c r="J27" s="297"/>
      <c r="K27" s="391" t="s">
        <v>4186</v>
      </c>
      <c r="L27" s="428" t="s">
        <v>5184</v>
      </c>
    </row>
    <row r="28" spans="1:12" ht="17.100000000000001" customHeight="1">
      <c r="A28" s="2554">
        <v>24</v>
      </c>
      <c r="B28" s="378" t="s">
        <v>5476</v>
      </c>
      <c r="C28" s="377" t="s">
        <v>790</v>
      </c>
      <c r="D28" s="632">
        <v>31868</v>
      </c>
      <c r="E28" s="631">
        <v>563</v>
      </c>
      <c r="F28" s="630">
        <v>69</v>
      </c>
      <c r="G28" s="630">
        <v>61</v>
      </c>
      <c r="H28" s="297" t="s">
        <v>4186</v>
      </c>
      <c r="I28" s="297" t="s">
        <v>4186</v>
      </c>
      <c r="J28" s="297"/>
      <c r="K28" s="391" t="s">
        <v>4186</v>
      </c>
      <c r="L28" s="428" t="s">
        <v>5184</v>
      </c>
    </row>
    <row r="29" spans="1:12" ht="17.100000000000001" customHeight="1">
      <c r="A29" s="2554">
        <v>25</v>
      </c>
      <c r="B29" s="378" t="s">
        <v>5477</v>
      </c>
      <c r="C29" s="377" t="s">
        <v>1491</v>
      </c>
      <c r="D29" s="632">
        <v>35886</v>
      </c>
      <c r="E29" s="631">
        <v>349.2</v>
      </c>
      <c r="F29" s="630">
        <v>84</v>
      </c>
      <c r="G29" s="630">
        <v>75</v>
      </c>
      <c r="H29" s="297" t="s">
        <v>4186</v>
      </c>
      <c r="I29" s="297" t="s">
        <v>4186</v>
      </c>
      <c r="J29" s="297"/>
      <c r="K29" s="391" t="s">
        <v>4186</v>
      </c>
      <c r="L29" s="629">
        <v>1</v>
      </c>
    </row>
    <row r="30" spans="1:12" ht="17.100000000000001" customHeight="1">
      <c r="A30" s="2554">
        <v>26</v>
      </c>
      <c r="B30" s="378" t="s">
        <v>5478</v>
      </c>
      <c r="C30" s="377" t="s">
        <v>5479</v>
      </c>
      <c r="D30" s="632">
        <v>37591</v>
      </c>
      <c r="E30" s="631">
        <v>563.9</v>
      </c>
      <c r="F30" s="630">
        <v>89</v>
      </c>
      <c r="G30" s="630">
        <v>81</v>
      </c>
      <c r="H30" s="297" t="s">
        <v>4186</v>
      </c>
      <c r="I30" s="297" t="s">
        <v>4186</v>
      </c>
      <c r="J30" s="297"/>
      <c r="K30" s="391" t="s">
        <v>4186</v>
      </c>
      <c r="L30" s="428">
        <v>1</v>
      </c>
    </row>
    <row r="31" spans="1:12" ht="17.100000000000001" customHeight="1">
      <c r="A31" s="2554">
        <v>27</v>
      </c>
      <c r="B31" s="378" t="s">
        <v>5480</v>
      </c>
      <c r="C31" s="633" t="s">
        <v>5481</v>
      </c>
      <c r="D31" s="632">
        <v>41730</v>
      </c>
      <c r="E31" s="631">
        <v>326.10000000000002</v>
      </c>
      <c r="F31" s="630">
        <v>50</v>
      </c>
      <c r="G31" s="630">
        <v>47</v>
      </c>
      <c r="H31" s="297" t="s">
        <v>4186</v>
      </c>
      <c r="I31" s="297" t="s">
        <v>4186</v>
      </c>
      <c r="J31" s="297"/>
      <c r="K31" s="391" t="s">
        <v>4186</v>
      </c>
      <c r="L31" s="428">
        <v>1</v>
      </c>
    </row>
    <row r="32" spans="1:12" ht="17.100000000000001" customHeight="1">
      <c r="A32" s="2554">
        <v>28</v>
      </c>
      <c r="B32" s="378" t="s">
        <v>5482</v>
      </c>
      <c r="C32" s="377" t="s">
        <v>5483</v>
      </c>
      <c r="D32" s="632">
        <v>38443</v>
      </c>
      <c r="E32" s="631">
        <v>305.39999999999998</v>
      </c>
      <c r="F32" s="630">
        <v>60</v>
      </c>
      <c r="G32" s="630">
        <v>59</v>
      </c>
      <c r="H32" s="297" t="s">
        <v>4186</v>
      </c>
      <c r="I32" s="297" t="s">
        <v>4186</v>
      </c>
      <c r="J32" s="297"/>
      <c r="K32" s="391" t="s">
        <v>4186</v>
      </c>
      <c r="L32" s="428">
        <v>2</v>
      </c>
    </row>
    <row r="33" spans="1:12" ht="17.100000000000001" customHeight="1">
      <c r="A33" s="2554">
        <v>29</v>
      </c>
      <c r="B33" s="378" t="s">
        <v>5484</v>
      </c>
      <c r="C33" s="633" t="s">
        <v>5485</v>
      </c>
      <c r="D33" s="632">
        <v>38991</v>
      </c>
      <c r="E33" s="631">
        <v>465.3</v>
      </c>
      <c r="F33" s="630">
        <v>87</v>
      </c>
      <c r="G33" s="630">
        <v>82</v>
      </c>
      <c r="H33" s="297" t="s">
        <v>4186</v>
      </c>
      <c r="I33" s="297" t="s">
        <v>4186</v>
      </c>
      <c r="J33" s="297"/>
      <c r="K33" s="391" t="s">
        <v>4186</v>
      </c>
      <c r="L33" s="629">
        <v>1</v>
      </c>
    </row>
    <row r="34" spans="1:12" ht="17.100000000000001" customHeight="1">
      <c r="A34" s="2554">
        <v>30</v>
      </c>
      <c r="B34" s="378" t="s">
        <v>5487</v>
      </c>
      <c r="C34" s="633" t="s">
        <v>5488</v>
      </c>
      <c r="D34" s="632">
        <v>40269</v>
      </c>
      <c r="E34" s="631">
        <v>481.7</v>
      </c>
      <c r="F34" s="630">
        <v>99</v>
      </c>
      <c r="G34" s="630">
        <v>98</v>
      </c>
      <c r="H34" s="297" t="s">
        <v>4186</v>
      </c>
      <c r="I34" s="297" t="s">
        <v>4186</v>
      </c>
      <c r="J34" s="297"/>
      <c r="K34" s="391" t="s">
        <v>4186</v>
      </c>
      <c r="L34" s="428" t="s">
        <v>5184</v>
      </c>
    </row>
    <row r="35" spans="1:12" ht="17.100000000000001" customHeight="1">
      <c r="A35" s="2554">
        <v>31</v>
      </c>
      <c r="B35" s="378" t="s">
        <v>5489</v>
      </c>
      <c r="C35" s="633" t="s">
        <v>5490</v>
      </c>
      <c r="D35" s="632">
        <v>41730</v>
      </c>
      <c r="E35" s="631">
        <v>1045.4000000000001</v>
      </c>
      <c r="F35" s="630">
        <v>102</v>
      </c>
      <c r="G35" s="630">
        <v>104</v>
      </c>
      <c r="H35" s="297" t="s">
        <v>4186</v>
      </c>
      <c r="I35" s="297" t="s">
        <v>4186</v>
      </c>
      <c r="J35" s="297"/>
      <c r="K35" s="391" t="s">
        <v>4186</v>
      </c>
      <c r="L35" s="428">
        <v>2</v>
      </c>
    </row>
    <row r="36" spans="1:12" ht="17.100000000000001" customHeight="1">
      <c r="A36" s="2554">
        <v>32</v>
      </c>
      <c r="B36" s="378" t="s">
        <v>5491</v>
      </c>
      <c r="C36" s="633" t="s">
        <v>1490</v>
      </c>
      <c r="D36" s="632">
        <v>40634</v>
      </c>
      <c r="E36" s="631">
        <v>1132</v>
      </c>
      <c r="F36" s="630">
        <v>99</v>
      </c>
      <c r="G36" s="630">
        <v>89</v>
      </c>
      <c r="H36" s="297" t="s">
        <v>4186</v>
      </c>
      <c r="I36" s="297" t="s">
        <v>4186</v>
      </c>
      <c r="J36" s="297"/>
      <c r="K36" s="391" t="s">
        <v>4186</v>
      </c>
      <c r="L36" s="629">
        <v>1</v>
      </c>
    </row>
    <row r="37" spans="1:12" ht="17.100000000000001" customHeight="1">
      <c r="A37" s="2554">
        <v>33</v>
      </c>
      <c r="B37" s="378" t="s">
        <v>5492</v>
      </c>
      <c r="C37" s="633" t="s">
        <v>5493</v>
      </c>
      <c r="D37" s="632">
        <v>40817</v>
      </c>
      <c r="E37" s="631">
        <v>775</v>
      </c>
      <c r="F37" s="630">
        <v>72</v>
      </c>
      <c r="G37" s="630">
        <v>70</v>
      </c>
      <c r="H37" s="297" t="s">
        <v>4186</v>
      </c>
      <c r="I37" s="297" t="s">
        <v>4186</v>
      </c>
      <c r="J37" s="297"/>
      <c r="K37" s="391" t="s">
        <v>4186</v>
      </c>
      <c r="L37" s="428" t="s">
        <v>5184</v>
      </c>
    </row>
    <row r="38" spans="1:12" ht="17.100000000000001" customHeight="1">
      <c r="A38" s="2554">
        <v>34</v>
      </c>
      <c r="B38" s="378" t="s">
        <v>5494</v>
      </c>
      <c r="C38" s="633" t="s">
        <v>5495</v>
      </c>
      <c r="D38" s="632">
        <v>41000</v>
      </c>
      <c r="E38" s="631">
        <v>264.5</v>
      </c>
      <c r="F38" s="630">
        <v>36</v>
      </c>
      <c r="G38" s="630">
        <v>33</v>
      </c>
      <c r="H38" s="297" t="s">
        <v>4186</v>
      </c>
      <c r="I38" s="297" t="s">
        <v>4186</v>
      </c>
      <c r="J38" s="297"/>
      <c r="K38" s="391" t="s">
        <v>4186</v>
      </c>
      <c r="L38" s="428" t="s">
        <v>5184</v>
      </c>
    </row>
    <row r="39" spans="1:12" ht="17.100000000000001" customHeight="1">
      <c r="A39" s="2554">
        <v>35</v>
      </c>
      <c r="B39" s="634" t="s">
        <v>5496</v>
      </c>
      <c r="C39" s="377" t="s">
        <v>5497</v>
      </c>
      <c r="D39" s="632">
        <v>41275</v>
      </c>
      <c r="E39" s="631">
        <v>461.3</v>
      </c>
      <c r="F39" s="630">
        <v>72</v>
      </c>
      <c r="G39" s="630">
        <v>65</v>
      </c>
      <c r="H39" s="297" t="s">
        <v>4186</v>
      </c>
      <c r="I39" s="297" t="s">
        <v>4186</v>
      </c>
      <c r="J39" s="297"/>
      <c r="K39" s="391" t="s">
        <v>4186</v>
      </c>
      <c r="L39" s="428" t="s">
        <v>5184</v>
      </c>
    </row>
    <row r="40" spans="1:12" ht="17.100000000000001" customHeight="1">
      <c r="A40" s="2554">
        <v>36</v>
      </c>
      <c r="B40" s="378" t="s">
        <v>5498</v>
      </c>
      <c r="C40" s="633" t="s">
        <v>5499</v>
      </c>
      <c r="D40" s="632">
        <v>41365</v>
      </c>
      <c r="E40" s="631">
        <v>969.27</v>
      </c>
      <c r="F40" s="630">
        <v>130</v>
      </c>
      <c r="G40" s="630">
        <v>120</v>
      </c>
      <c r="H40" s="297" t="s">
        <v>4186</v>
      </c>
      <c r="I40" s="297" t="s">
        <v>4186</v>
      </c>
      <c r="J40" s="297"/>
      <c r="K40" s="391" t="s">
        <v>4186</v>
      </c>
      <c r="L40" s="428" t="s">
        <v>5184</v>
      </c>
    </row>
    <row r="41" spans="1:12" ht="17.100000000000001" customHeight="1">
      <c r="A41" s="2554">
        <v>37</v>
      </c>
      <c r="B41" s="378" t="s">
        <v>5500</v>
      </c>
      <c r="C41" s="633" t="s">
        <v>5501</v>
      </c>
      <c r="D41" s="632">
        <v>41730</v>
      </c>
      <c r="E41" s="631">
        <v>926.3</v>
      </c>
      <c r="F41" s="630">
        <v>109</v>
      </c>
      <c r="G41" s="630">
        <v>108</v>
      </c>
      <c r="H41" s="297" t="s">
        <v>4186</v>
      </c>
      <c r="I41" s="297" t="s">
        <v>4186</v>
      </c>
      <c r="J41" s="297"/>
      <c r="K41" s="391" t="s">
        <v>4186</v>
      </c>
      <c r="L41" s="629" t="s">
        <v>5184</v>
      </c>
    </row>
    <row r="42" spans="1:12" ht="17.100000000000001" customHeight="1">
      <c r="A42" s="2554">
        <v>38</v>
      </c>
      <c r="B42" s="378" t="s">
        <v>5502</v>
      </c>
      <c r="C42" s="633" t="s">
        <v>5503</v>
      </c>
      <c r="D42" s="632">
        <v>42095</v>
      </c>
      <c r="E42" s="631">
        <v>1214.4000000000001</v>
      </c>
      <c r="F42" s="630">
        <v>101</v>
      </c>
      <c r="G42" s="630">
        <v>90</v>
      </c>
      <c r="H42" s="297" t="s">
        <v>4186</v>
      </c>
      <c r="I42" s="297" t="s">
        <v>4186</v>
      </c>
      <c r="J42" s="297"/>
      <c r="K42" s="391" t="s">
        <v>4186</v>
      </c>
      <c r="L42" s="629">
        <v>1</v>
      </c>
    </row>
    <row r="43" spans="1:12" ht="17.100000000000001" customHeight="1">
      <c r="A43" s="2554">
        <v>39</v>
      </c>
      <c r="B43" s="626" t="s">
        <v>5504</v>
      </c>
      <c r="C43" s="625" t="s">
        <v>1489</v>
      </c>
      <c r="D43" s="624">
        <v>42095</v>
      </c>
      <c r="E43" s="623">
        <v>999.3</v>
      </c>
      <c r="F43" s="622">
        <v>67</v>
      </c>
      <c r="G43" s="622">
        <v>62</v>
      </c>
      <c r="H43" s="621" t="s">
        <v>4186</v>
      </c>
      <c r="I43" s="620" t="s">
        <v>4186</v>
      </c>
      <c r="J43" s="620"/>
      <c r="K43" s="619" t="s">
        <v>4186</v>
      </c>
      <c r="L43" s="428" t="s">
        <v>5184</v>
      </c>
    </row>
    <row r="44" spans="1:12" ht="18" customHeight="1">
      <c r="L44" s="225" t="s">
        <v>311</v>
      </c>
    </row>
    <row r="45" spans="1:12" ht="18" customHeight="1">
      <c r="L45" s="85" t="s">
        <v>8221</v>
      </c>
    </row>
    <row r="46" spans="1:12" ht="13.5">
      <c r="E46" s="225" t="s">
        <v>1488</v>
      </c>
      <c r="F46" s="225">
        <f>SUM('44'!F5:F44)</f>
        <v>2922</v>
      </c>
      <c r="G46" s="225">
        <f>SUM('44'!G5:G44)</f>
        <v>2556</v>
      </c>
    </row>
    <row r="47" spans="1:12" ht="13.5">
      <c r="E47" s="225" t="s">
        <v>1487</v>
      </c>
      <c r="F47" s="225">
        <f>SUM('45'!F5:F13)</f>
        <v>715</v>
      </c>
      <c r="G47" s="225">
        <f>SUM('45'!G5:G13)</f>
        <v>548</v>
      </c>
    </row>
    <row r="48" spans="1:12" ht="13.5"/>
    <row r="49" ht="13.5"/>
    <row r="50" ht="13.5"/>
  </sheetData>
  <mergeCells count="4">
    <mergeCell ref="C3:D3"/>
    <mergeCell ref="E3:H3"/>
    <mergeCell ref="A1:D1"/>
    <mergeCell ref="A2:D2"/>
  </mergeCells>
  <phoneticPr fontId="2"/>
  <pageMargins left="0.78740157480314965" right="0.78740157480314965" top="0.98425196850393704" bottom="0.64" header="0.51181102362204722" footer="0.51181102362204722"/>
  <pageSetup paperSize="9" scale="85" fitToHeight="0" orientation="portrait" r:id="rId1"/>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view="pageBreakPreview" zoomScaleNormal="100" zoomScaleSheetLayoutView="100" workbookViewId="0">
      <pane xSplit="1" ySplit="4" topLeftCell="B5" activePane="bottomRight" state="frozen"/>
      <selection sqref="A1:D1"/>
      <selection pane="topRight" sqref="A1:D1"/>
      <selection pane="bottomLeft" sqref="A1:D1"/>
      <selection pane="bottomRight" sqref="A1:D1"/>
    </sheetView>
  </sheetViews>
  <sheetFormatPr defaultRowHeight="18" customHeight="1"/>
  <cols>
    <col min="1" max="1" width="3.625" style="216" customWidth="1"/>
    <col min="2" max="2" width="20.625" style="216" customWidth="1"/>
    <col min="3" max="3" width="12.625" style="216" customWidth="1"/>
    <col min="4" max="4" width="7.625" style="616" customWidth="1"/>
    <col min="5" max="5" width="7.625" style="617" customWidth="1"/>
    <col min="6" max="7" width="5.625" style="225" customWidth="1"/>
    <col min="8" max="12" width="5.625" style="616" customWidth="1"/>
    <col min="13" max="13" width="5.625" style="80" customWidth="1"/>
    <col min="14" max="22" width="10.625" style="80" customWidth="1"/>
    <col min="23"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8" customHeight="1">
      <c r="A3" s="235" t="s">
        <v>5054</v>
      </c>
      <c r="L3" s="639" t="str">
        <f>Q3</f>
        <v>（令和5年4月1日現在）</v>
      </c>
      <c r="N3" s="1336" t="s">
        <v>6772</v>
      </c>
      <c r="O3" s="1752"/>
      <c r="P3" s="1337" t="s">
        <v>6118</v>
      </c>
      <c r="Q3" s="1856" t="str">
        <f>設定!$B$14</f>
        <v>（令和5年4月1日現在）</v>
      </c>
    </row>
    <row r="4" spans="1:26" s="89" customFormat="1" ht="39.75" customHeight="1">
      <c r="A4" s="636"/>
      <c r="B4" s="636" t="s">
        <v>494</v>
      </c>
      <c r="C4" s="636" t="s">
        <v>493</v>
      </c>
      <c r="D4" s="636" t="s">
        <v>1519</v>
      </c>
      <c r="E4" s="638" t="s">
        <v>1518</v>
      </c>
      <c r="F4" s="637" t="s">
        <v>8911</v>
      </c>
      <c r="G4" s="637" t="s">
        <v>8910</v>
      </c>
      <c r="H4" s="636" t="s">
        <v>1517</v>
      </c>
      <c r="I4" s="636" t="s">
        <v>1516</v>
      </c>
      <c r="J4" s="636" t="s">
        <v>1515</v>
      </c>
      <c r="K4" s="637" t="s">
        <v>1514</v>
      </c>
      <c r="L4" s="637" t="s">
        <v>8909</v>
      </c>
      <c r="N4" s="1705"/>
      <c r="O4" s="1340"/>
      <c r="P4" s="1337" t="s">
        <v>6119</v>
      </c>
      <c r="Q4" s="1789" t="s">
        <v>7085</v>
      </c>
      <c r="R4" s="2160" t="str">
        <f>HYPERLINK("#'["&amp;設定!$A$22&amp;"]"&amp;Q4&amp;"'!A1","統計表リンク")</f>
        <v>統計表リンク</v>
      </c>
    </row>
    <row r="5" spans="1:26" s="89" customFormat="1" ht="17.100000000000001" customHeight="1">
      <c r="A5" s="1586">
        <v>40</v>
      </c>
      <c r="B5" s="628" t="s">
        <v>5505</v>
      </c>
      <c r="C5" s="625" t="s">
        <v>5506</v>
      </c>
      <c r="D5" s="624">
        <v>42186</v>
      </c>
      <c r="E5" s="623">
        <v>781.33</v>
      </c>
      <c r="F5" s="622">
        <v>147</v>
      </c>
      <c r="G5" s="622">
        <v>120</v>
      </c>
      <c r="H5" s="621"/>
      <c r="I5" s="620" t="s">
        <v>4186</v>
      </c>
      <c r="J5" s="620"/>
      <c r="K5" s="619" t="s">
        <v>4186</v>
      </c>
      <c r="L5" s="428">
        <v>1</v>
      </c>
      <c r="Q5" s="1789" t="s">
        <v>7086</v>
      </c>
      <c r="R5" s="2160" t="str">
        <f>HYPERLINK("#'["&amp;設定!$A$22&amp;"]"&amp;Q5&amp;"'!A1","統計表リンク")</f>
        <v>統計表リンク</v>
      </c>
    </row>
    <row r="6" spans="1:26" ht="17.100000000000001" customHeight="1">
      <c r="A6" s="2554">
        <v>41</v>
      </c>
      <c r="B6" s="626" t="s">
        <v>5507</v>
      </c>
      <c r="C6" s="625" t="s">
        <v>5508</v>
      </c>
      <c r="D6" s="624">
        <v>42461</v>
      </c>
      <c r="E6" s="623">
        <v>567.29999999999995</v>
      </c>
      <c r="F6" s="622">
        <v>60</v>
      </c>
      <c r="G6" s="622">
        <v>58</v>
      </c>
      <c r="H6" s="621" t="s">
        <v>4186</v>
      </c>
      <c r="I6" s="620" t="s">
        <v>4186</v>
      </c>
      <c r="J6" s="620"/>
      <c r="K6" s="619" t="s">
        <v>4186</v>
      </c>
      <c r="L6" s="428" t="s">
        <v>5184</v>
      </c>
    </row>
    <row r="7" spans="1:26" s="89" customFormat="1" ht="17.100000000000001" customHeight="1">
      <c r="A7" s="2554">
        <v>42</v>
      </c>
      <c r="B7" s="1615" t="s">
        <v>5509</v>
      </c>
      <c r="C7" s="625" t="s">
        <v>5510</v>
      </c>
      <c r="D7" s="624">
        <v>42461</v>
      </c>
      <c r="E7" s="623">
        <v>248.15</v>
      </c>
      <c r="F7" s="622">
        <v>40</v>
      </c>
      <c r="G7" s="622">
        <v>41</v>
      </c>
      <c r="H7" s="621" t="s">
        <v>4186</v>
      </c>
      <c r="I7" s="620" t="s">
        <v>4186</v>
      </c>
      <c r="J7" s="620"/>
      <c r="K7" s="619" t="s">
        <v>4186</v>
      </c>
      <c r="L7" s="428" t="s">
        <v>5184</v>
      </c>
    </row>
    <row r="8" spans="1:26" ht="17.100000000000001" customHeight="1">
      <c r="A8" s="2554">
        <v>43</v>
      </c>
      <c r="B8" s="626" t="s">
        <v>5511</v>
      </c>
      <c r="C8" s="625" t="s">
        <v>5512</v>
      </c>
      <c r="D8" s="624">
        <v>42461</v>
      </c>
      <c r="E8" s="623">
        <v>371.5</v>
      </c>
      <c r="F8" s="622">
        <v>60</v>
      </c>
      <c r="G8" s="622">
        <v>68</v>
      </c>
      <c r="H8" s="621" t="s">
        <v>4186</v>
      </c>
      <c r="I8" s="620" t="s">
        <v>4186</v>
      </c>
      <c r="J8" s="620"/>
      <c r="K8" s="619" t="s">
        <v>4186</v>
      </c>
      <c r="L8" s="618" t="s">
        <v>5184</v>
      </c>
    </row>
    <row r="9" spans="1:26" s="89" customFormat="1" ht="17.100000000000001" customHeight="1">
      <c r="A9" s="2554">
        <v>44</v>
      </c>
      <c r="B9" s="628" t="s">
        <v>5513</v>
      </c>
      <c r="C9" s="625" t="s">
        <v>5514</v>
      </c>
      <c r="D9" s="624">
        <v>42461</v>
      </c>
      <c r="E9" s="623">
        <v>382.5</v>
      </c>
      <c r="F9" s="622">
        <v>60</v>
      </c>
      <c r="G9" s="622">
        <v>58</v>
      </c>
      <c r="H9" s="621" t="s">
        <v>4186</v>
      </c>
      <c r="I9" s="620" t="s">
        <v>4186</v>
      </c>
      <c r="J9" s="620"/>
      <c r="K9" s="619" t="s">
        <v>4186</v>
      </c>
      <c r="L9" s="557" t="s">
        <v>5184</v>
      </c>
    </row>
    <row r="10" spans="1:26" ht="17.100000000000001" customHeight="1">
      <c r="A10" s="2554">
        <v>45</v>
      </c>
      <c r="B10" s="626" t="s">
        <v>5515</v>
      </c>
      <c r="C10" s="625" t="s">
        <v>5516</v>
      </c>
      <c r="D10" s="624">
        <v>42461</v>
      </c>
      <c r="E10" s="623">
        <v>396.3</v>
      </c>
      <c r="F10" s="622">
        <v>64</v>
      </c>
      <c r="G10" s="646">
        <v>56</v>
      </c>
      <c r="H10" s="621" t="s">
        <v>4186</v>
      </c>
      <c r="I10" s="620" t="s">
        <v>4186</v>
      </c>
      <c r="J10" s="620"/>
      <c r="K10" s="619" t="s">
        <v>4186</v>
      </c>
      <c r="L10" s="557">
        <v>1</v>
      </c>
    </row>
    <row r="11" spans="1:26" ht="17.100000000000001" customHeight="1">
      <c r="A11" s="2554">
        <v>46</v>
      </c>
      <c r="B11" s="653" t="s">
        <v>5517</v>
      </c>
      <c r="C11" s="652" t="s">
        <v>1529</v>
      </c>
      <c r="D11" s="651">
        <v>42461</v>
      </c>
      <c r="E11" s="650">
        <v>642.20000000000005</v>
      </c>
      <c r="F11" s="622">
        <v>96</v>
      </c>
      <c r="G11" s="588">
        <v>77</v>
      </c>
      <c r="H11" s="649" t="s">
        <v>4186</v>
      </c>
      <c r="I11" s="648" t="s">
        <v>4186</v>
      </c>
      <c r="J11" s="648"/>
      <c r="K11" s="647" t="s">
        <v>4186</v>
      </c>
      <c r="L11" s="557">
        <v>1</v>
      </c>
    </row>
    <row r="12" spans="1:26" s="89" customFormat="1" ht="17.100000000000001" customHeight="1">
      <c r="A12" s="2554">
        <v>47</v>
      </c>
      <c r="B12" s="643" t="s">
        <v>5518</v>
      </c>
      <c r="C12" s="633" t="s">
        <v>1528</v>
      </c>
      <c r="D12" s="632">
        <v>42461</v>
      </c>
      <c r="E12" s="631">
        <v>393.2</v>
      </c>
      <c r="F12" s="646">
        <v>60</v>
      </c>
      <c r="G12" s="588">
        <v>54</v>
      </c>
      <c r="H12" s="297" t="s">
        <v>4186</v>
      </c>
      <c r="I12" s="297" t="s">
        <v>4186</v>
      </c>
      <c r="J12" s="297"/>
      <c r="K12" s="391" t="s">
        <v>4186</v>
      </c>
      <c r="L12" s="557" t="s">
        <v>5184</v>
      </c>
    </row>
    <row r="13" spans="1:26" ht="17.100000000000001" customHeight="1">
      <c r="A13" s="2554">
        <v>48</v>
      </c>
      <c r="B13" s="43" t="s">
        <v>5519</v>
      </c>
      <c r="C13" s="645" t="s">
        <v>5520</v>
      </c>
      <c r="D13" s="632">
        <v>42826</v>
      </c>
      <c r="E13" s="631">
        <v>450.58</v>
      </c>
      <c r="F13" s="644">
        <v>64</v>
      </c>
      <c r="G13" s="588">
        <v>49</v>
      </c>
      <c r="H13" s="297" t="s">
        <v>4186</v>
      </c>
      <c r="I13" s="297" t="s">
        <v>4186</v>
      </c>
      <c r="J13" s="297"/>
      <c r="K13" s="391" t="s">
        <v>4186</v>
      </c>
      <c r="L13" s="557">
        <v>1</v>
      </c>
    </row>
    <row r="14" spans="1:26" ht="17.100000000000001" customHeight="1">
      <c r="A14" s="2554">
        <v>49</v>
      </c>
      <c r="B14" s="378" t="s">
        <v>5521</v>
      </c>
      <c r="C14" s="377" t="s">
        <v>1527</v>
      </c>
      <c r="D14" s="632">
        <v>42826</v>
      </c>
      <c r="E14" s="631">
        <v>104.9</v>
      </c>
      <c r="F14" s="630">
        <v>20</v>
      </c>
      <c r="G14" s="630">
        <v>15</v>
      </c>
      <c r="H14" s="297" t="s">
        <v>4186</v>
      </c>
      <c r="I14" s="297" t="s">
        <v>4186</v>
      </c>
      <c r="J14" s="297"/>
      <c r="K14" s="391" t="s">
        <v>4186</v>
      </c>
      <c r="L14" s="557" t="s">
        <v>5184</v>
      </c>
    </row>
    <row r="15" spans="1:26" ht="17.100000000000001" customHeight="1">
      <c r="A15" s="2554">
        <v>50</v>
      </c>
      <c r="B15" s="378" t="s">
        <v>5522</v>
      </c>
      <c r="C15" s="377" t="s">
        <v>5523</v>
      </c>
      <c r="D15" s="632">
        <v>42826</v>
      </c>
      <c r="E15" s="631">
        <v>324.39999999999998</v>
      </c>
      <c r="F15" s="630">
        <v>59</v>
      </c>
      <c r="G15" s="630">
        <v>58</v>
      </c>
      <c r="H15" s="297" t="s">
        <v>4186</v>
      </c>
      <c r="I15" s="297" t="s">
        <v>4186</v>
      </c>
      <c r="J15" s="297"/>
      <c r="K15" s="391" t="s">
        <v>4186</v>
      </c>
      <c r="L15" s="557" t="s">
        <v>5184</v>
      </c>
    </row>
    <row r="16" spans="1:26" ht="17.100000000000001" customHeight="1">
      <c r="A16" s="2554">
        <v>51</v>
      </c>
      <c r="B16" s="378" t="s">
        <v>5524</v>
      </c>
      <c r="C16" s="377" t="s">
        <v>5525</v>
      </c>
      <c r="D16" s="632">
        <v>42826</v>
      </c>
      <c r="E16" s="631">
        <v>562.67999999999995</v>
      </c>
      <c r="F16" s="630">
        <v>90</v>
      </c>
      <c r="G16" s="630">
        <v>77</v>
      </c>
      <c r="H16" s="297" t="s">
        <v>4186</v>
      </c>
      <c r="I16" s="297" t="s">
        <v>4186</v>
      </c>
      <c r="J16" s="297"/>
      <c r="K16" s="391" t="s">
        <v>4186</v>
      </c>
      <c r="L16" s="557" t="s">
        <v>5184</v>
      </c>
    </row>
    <row r="17" spans="1:22" ht="17.100000000000001" customHeight="1">
      <c r="A17" s="2554">
        <v>52</v>
      </c>
      <c r="B17" s="378" t="s">
        <v>5526</v>
      </c>
      <c r="C17" s="377" t="s">
        <v>5527</v>
      </c>
      <c r="D17" s="632">
        <v>42826</v>
      </c>
      <c r="E17" s="631">
        <v>285.77999999999997</v>
      </c>
      <c r="F17" s="630">
        <v>60</v>
      </c>
      <c r="G17" s="630">
        <v>53</v>
      </c>
      <c r="H17" s="297"/>
      <c r="I17" s="297" t="s">
        <v>4186</v>
      </c>
      <c r="J17" s="297"/>
      <c r="K17" s="391" t="s">
        <v>4186</v>
      </c>
      <c r="L17" s="557" t="s">
        <v>5184</v>
      </c>
    </row>
    <row r="18" spans="1:22" ht="17.100000000000001" customHeight="1">
      <c r="A18" s="2554">
        <v>53</v>
      </c>
      <c r="B18" s="1684" t="s">
        <v>5528</v>
      </c>
      <c r="C18" s="377" t="s">
        <v>1526</v>
      </c>
      <c r="D18" s="632">
        <v>42826</v>
      </c>
      <c r="E18" s="631">
        <v>328.91</v>
      </c>
      <c r="F18" s="630">
        <v>57</v>
      </c>
      <c r="G18" s="630">
        <v>41</v>
      </c>
      <c r="H18" s="297" t="s">
        <v>4186</v>
      </c>
      <c r="I18" s="297" t="s">
        <v>4186</v>
      </c>
      <c r="J18" s="297"/>
      <c r="K18" s="391" t="s">
        <v>4186</v>
      </c>
      <c r="L18" s="557">
        <v>1</v>
      </c>
    </row>
    <row r="19" spans="1:22" ht="17.100000000000001" customHeight="1">
      <c r="A19" s="2554">
        <v>54</v>
      </c>
      <c r="B19" s="378" t="s">
        <v>5529</v>
      </c>
      <c r="C19" s="377" t="s">
        <v>1525</v>
      </c>
      <c r="D19" s="632">
        <v>42826</v>
      </c>
      <c r="E19" s="631">
        <v>562.67999999999995</v>
      </c>
      <c r="F19" s="630">
        <v>90</v>
      </c>
      <c r="G19" s="630">
        <v>71</v>
      </c>
      <c r="H19" s="297" t="s">
        <v>4186</v>
      </c>
      <c r="I19" s="297" t="s">
        <v>4186</v>
      </c>
      <c r="J19" s="297"/>
      <c r="K19" s="391" t="s">
        <v>4186</v>
      </c>
      <c r="L19" s="557" t="s">
        <v>5184</v>
      </c>
    </row>
    <row r="20" spans="1:22" ht="17.100000000000001" customHeight="1">
      <c r="A20" s="2554">
        <v>55</v>
      </c>
      <c r="B20" s="378" t="s">
        <v>5530</v>
      </c>
      <c r="C20" s="377" t="s">
        <v>5531</v>
      </c>
      <c r="D20" s="632">
        <v>43191</v>
      </c>
      <c r="E20" s="631">
        <v>1120</v>
      </c>
      <c r="F20" s="630">
        <v>131</v>
      </c>
      <c r="G20" s="630">
        <v>125</v>
      </c>
      <c r="H20" s="297" t="s">
        <v>4186</v>
      </c>
      <c r="I20" s="297" t="s">
        <v>4186</v>
      </c>
      <c r="J20" s="297"/>
      <c r="K20" s="391" t="s">
        <v>4186</v>
      </c>
      <c r="L20" s="557" t="s">
        <v>5184</v>
      </c>
    </row>
    <row r="21" spans="1:22" ht="17.100000000000001" customHeight="1">
      <c r="A21" s="2554">
        <v>56</v>
      </c>
      <c r="B21" s="378" t="s">
        <v>5532</v>
      </c>
      <c r="C21" s="377" t="s">
        <v>5533</v>
      </c>
      <c r="D21" s="632">
        <v>43191</v>
      </c>
      <c r="E21" s="631">
        <v>845.4</v>
      </c>
      <c r="F21" s="630">
        <v>102</v>
      </c>
      <c r="G21" s="630">
        <v>87</v>
      </c>
      <c r="H21" s="297" t="s">
        <v>4186</v>
      </c>
      <c r="I21" s="297" t="s">
        <v>4186</v>
      </c>
      <c r="J21" s="297"/>
      <c r="K21" s="391" t="s">
        <v>4186</v>
      </c>
      <c r="L21" s="557" t="s">
        <v>5184</v>
      </c>
    </row>
    <row r="22" spans="1:22" ht="17.100000000000001" customHeight="1">
      <c r="A22" s="2554">
        <v>57</v>
      </c>
      <c r="B22" s="378" t="s">
        <v>5534</v>
      </c>
      <c r="C22" s="377" t="s">
        <v>5535</v>
      </c>
      <c r="D22" s="632">
        <v>43191</v>
      </c>
      <c r="E22" s="631">
        <v>447.9</v>
      </c>
      <c r="F22" s="630">
        <v>63</v>
      </c>
      <c r="G22" s="630">
        <v>49</v>
      </c>
      <c r="H22" s="297" t="s">
        <v>4186</v>
      </c>
      <c r="I22" s="297" t="s">
        <v>4186</v>
      </c>
      <c r="J22" s="297"/>
      <c r="K22" s="391" t="s">
        <v>4186</v>
      </c>
      <c r="L22" s="557" t="s">
        <v>5184</v>
      </c>
    </row>
    <row r="23" spans="1:22" ht="17.100000000000001" customHeight="1">
      <c r="A23" s="2554">
        <v>58</v>
      </c>
      <c r="B23" s="1249" t="s">
        <v>5536</v>
      </c>
      <c r="C23" s="377" t="s">
        <v>5537</v>
      </c>
      <c r="D23" s="632">
        <v>43191</v>
      </c>
      <c r="E23" s="631">
        <v>494.1</v>
      </c>
      <c r="F23" s="630">
        <v>90</v>
      </c>
      <c r="G23" s="630">
        <v>76</v>
      </c>
      <c r="H23" s="297" t="s">
        <v>4186</v>
      </c>
      <c r="I23" s="297" t="s">
        <v>4186</v>
      </c>
      <c r="J23" s="297"/>
      <c r="K23" s="391" t="s">
        <v>4186</v>
      </c>
      <c r="L23" s="557">
        <v>1</v>
      </c>
    </row>
    <row r="24" spans="1:22" ht="17.100000000000001" customHeight="1">
      <c r="A24" s="2554">
        <v>59</v>
      </c>
      <c r="B24" s="378" t="s">
        <v>5538</v>
      </c>
      <c r="C24" s="377" t="s">
        <v>5539</v>
      </c>
      <c r="D24" s="632">
        <v>43191</v>
      </c>
      <c r="E24" s="631">
        <v>377.8</v>
      </c>
      <c r="F24" s="630">
        <v>60</v>
      </c>
      <c r="G24" s="630">
        <v>58</v>
      </c>
      <c r="H24" s="297"/>
      <c r="I24" s="297" t="s">
        <v>4186</v>
      </c>
      <c r="J24" s="297"/>
      <c r="K24" s="391" t="s">
        <v>4186</v>
      </c>
      <c r="L24" s="557" t="s">
        <v>5184</v>
      </c>
    </row>
    <row r="25" spans="1:22" ht="17.100000000000001" customHeight="1">
      <c r="A25" s="2554">
        <v>60</v>
      </c>
      <c r="B25" s="378" t="s">
        <v>5540</v>
      </c>
      <c r="C25" s="377" t="s">
        <v>5541</v>
      </c>
      <c r="D25" s="632">
        <v>43191</v>
      </c>
      <c r="E25" s="631">
        <v>267.8</v>
      </c>
      <c r="F25" s="630">
        <v>40</v>
      </c>
      <c r="G25" s="630">
        <v>47</v>
      </c>
      <c r="H25" s="297" t="s">
        <v>4186</v>
      </c>
      <c r="I25" s="297" t="s">
        <v>4186</v>
      </c>
      <c r="J25" s="297"/>
      <c r="K25" s="391" t="s">
        <v>4186</v>
      </c>
      <c r="L25" s="557" t="s">
        <v>5184</v>
      </c>
      <c r="N25" s="183"/>
      <c r="O25" s="183"/>
      <c r="P25" s="183"/>
      <c r="Q25" s="183"/>
      <c r="R25" s="183"/>
      <c r="S25" s="183"/>
      <c r="T25" s="183"/>
      <c r="U25" s="183"/>
      <c r="V25" s="183"/>
    </row>
    <row r="26" spans="1:22" ht="17.100000000000001" customHeight="1">
      <c r="A26" s="2554">
        <v>61</v>
      </c>
      <c r="B26" s="1580" t="s">
        <v>5542</v>
      </c>
      <c r="C26" s="377" t="s">
        <v>1524</v>
      </c>
      <c r="D26" s="632">
        <v>43313</v>
      </c>
      <c r="E26" s="631">
        <v>328.23</v>
      </c>
      <c r="F26" s="630">
        <v>50</v>
      </c>
      <c r="G26" s="630">
        <v>44</v>
      </c>
      <c r="H26" s="297"/>
      <c r="I26" s="297" t="s">
        <v>4186</v>
      </c>
      <c r="J26" s="297"/>
      <c r="K26" s="391" t="s">
        <v>4186</v>
      </c>
      <c r="L26" s="557" t="s">
        <v>5184</v>
      </c>
      <c r="N26" s="183"/>
      <c r="O26" s="183"/>
      <c r="P26" s="183"/>
      <c r="Q26" s="183"/>
      <c r="R26" s="183"/>
      <c r="S26" s="183"/>
      <c r="T26" s="183"/>
      <c r="U26" s="183"/>
      <c r="V26" s="183"/>
    </row>
    <row r="27" spans="1:22" ht="17.100000000000001" customHeight="1">
      <c r="A27" s="2554">
        <v>62</v>
      </c>
      <c r="B27" s="378" t="s">
        <v>5543</v>
      </c>
      <c r="C27" s="377" t="s">
        <v>1523</v>
      </c>
      <c r="D27" s="632">
        <v>43556</v>
      </c>
      <c r="E27" s="631">
        <v>914.53</v>
      </c>
      <c r="F27" s="630">
        <v>102</v>
      </c>
      <c r="G27" s="630">
        <v>98</v>
      </c>
      <c r="H27" s="297" t="s">
        <v>4186</v>
      </c>
      <c r="I27" s="297" t="s">
        <v>4186</v>
      </c>
      <c r="J27" s="297"/>
      <c r="K27" s="391" t="s">
        <v>4186</v>
      </c>
      <c r="L27" s="557" t="s">
        <v>5184</v>
      </c>
      <c r="N27" s="183"/>
      <c r="O27" s="183"/>
      <c r="P27" s="183"/>
      <c r="Q27" s="183"/>
      <c r="R27" s="183"/>
      <c r="S27" s="183"/>
      <c r="T27" s="183"/>
      <c r="U27" s="183"/>
      <c r="V27" s="183"/>
    </row>
    <row r="28" spans="1:22" ht="17.100000000000001" customHeight="1">
      <c r="A28" s="2554">
        <v>63</v>
      </c>
      <c r="B28" s="378" t="s">
        <v>5544</v>
      </c>
      <c r="C28" s="377" t="s">
        <v>1522</v>
      </c>
      <c r="D28" s="632">
        <v>43556</v>
      </c>
      <c r="E28" s="631">
        <v>1046.8800000000001</v>
      </c>
      <c r="F28" s="630">
        <v>119</v>
      </c>
      <c r="G28" s="630">
        <v>117</v>
      </c>
      <c r="H28" s="297" t="s">
        <v>4186</v>
      </c>
      <c r="I28" s="297" t="s">
        <v>4186</v>
      </c>
      <c r="J28" s="297"/>
      <c r="K28" s="391" t="s">
        <v>4186</v>
      </c>
      <c r="L28" s="630" t="s">
        <v>5184</v>
      </c>
      <c r="N28" s="183"/>
      <c r="O28" s="183"/>
      <c r="P28" s="183"/>
      <c r="Q28" s="183"/>
      <c r="R28" s="183"/>
      <c r="S28" s="183"/>
      <c r="T28" s="183"/>
      <c r="U28" s="183"/>
      <c r="V28" s="183"/>
    </row>
    <row r="29" spans="1:22" ht="17.100000000000001" customHeight="1">
      <c r="A29" s="2554">
        <v>64</v>
      </c>
      <c r="B29" s="378" t="s">
        <v>5545</v>
      </c>
      <c r="C29" s="377" t="s">
        <v>1521</v>
      </c>
      <c r="D29" s="632">
        <v>43556</v>
      </c>
      <c r="E29" s="631">
        <v>519</v>
      </c>
      <c r="F29" s="630">
        <v>69</v>
      </c>
      <c r="G29" s="630">
        <v>45</v>
      </c>
      <c r="H29" s="297" t="s">
        <v>4186</v>
      </c>
      <c r="I29" s="297" t="s">
        <v>4186</v>
      </c>
      <c r="J29" s="297"/>
      <c r="K29" s="391" t="s">
        <v>4186</v>
      </c>
      <c r="L29" s="557">
        <v>1</v>
      </c>
      <c r="N29" s="183"/>
      <c r="O29" s="183"/>
      <c r="P29" s="183"/>
      <c r="Q29" s="183"/>
      <c r="R29" s="183"/>
      <c r="S29" s="183"/>
      <c r="T29" s="183"/>
      <c r="U29" s="183"/>
      <c r="V29" s="183"/>
    </row>
    <row r="30" spans="1:22" ht="17.100000000000001" customHeight="1">
      <c r="A30" s="2554">
        <v>65</v>
      </c>
      <c r="B30" s="643" t="s">
        <v>5546</v>
      </c>
      <c r="C30" s="377" t="s">
        <v>5547</v>
      </c>
      <c r="D30" s="632">
        <v>43556</v>
      </c>
      <c r="E30" s="631">
        <v>549.09</v>
      </c>
      <c r="F30" s="630">
        <v>72</v>
      </c>
      <c r="G30" s="630">
        <v>65</v>
      </c>
      <c r="H30" s="297" t="s">
        <v>4186</v>
      </c>
      <c r="I30" s="297" t="s">
        <v>4186</v>
      </c>
      <c r="J30" s="297"/>
      <c r="K30" s="391" t="s">
        <v>4186</v>
      </c>
      <c r="L30" s="557" t="s">
        <v>5184</v>
      </c>
      <c r="N30" s="183"/>
      <c r="O30" s="183"/>
      <c r="P30" s="183"/>
      <c r="Q30" s="183"/>
      <c r="R30" s="183"/>
      <c r="S30" s="183"/>
      <c r="T30" s="183"/>
      <c r="U30" s="183"/>
      <c r="V30" s="183"/>
    </row>
    <row r="31" spans="1:22" ht="17.100000000000001" customHeight="1">
      <c r="A31" s="2554">
        <v>66</v>
      </c>
      <c r="B31" s="378" t="s">
        <v>5548</v>
      </c>
      <c r="C31" s="377" t="s">
        <v>1520</v>
      </c>
      <c r="D31" s="632">
        <v>43556</v>
      </c>
      <c r="E31" s="631">
        <v>458.9</v>
      </c>
      <c r="F31" s="630">
        <v>78</v>
      </c>
      <c r="G31" s="630">
        <v>58</v>
      </c>
      <c r="H31" s="297" t="s">
        <v>4186</v>
      </c>
      <c r="I31" s="297" t="s">
        <v>4186</v>
      </c>
      <c r="J31" s="297"/>
      <c r="K31" s="391" t="s">
        <v>4186</v>
      </c>
      <c r="L31" s="557">
        <v>1</v>
      </c>
      <c r="U31" s="183"/>
      <c r="V31" s="183"/>
    </row>
    <row r="32" spans="1:22" ht="17.100000000000001" customHeight="1">
      <c r="A32" s="2554">
        <v>67</v>
      </c>
      <c r="B32" s="1564" t="s">
        <v>5549</v>
      </c>
      <c r="C32" s="323" t="s">
        <v>5550</v>
      </c>
      <c r="D32" s="642">
        <v>43922</v>
      </c>
      <c r="E32" s="641">
        <v>488.5</v>
      </c>
      <c r="F32" s="630">
        <v>73</v>
      </c>
      <c r="G32" s="630">
        <v>58</v>
      </c>
      <c r="H32" s="391" t="s">
        <v>4186</v>
      </c>
      <c r="I32" s="391" t="s">
        <v>4186</v>
      </c>
      <c r="J32" s="391"/>
      <c r="K32" s="391" t="s">
        <v>4186</v>
      </c>
      <c r="L32" s="557" t="s">
        <v>5184</v>
      </c>
    </row>
    <row r="33" spans="1:22" ht="17.100000000000001" customHeight="1">
      <c r="A33" s="2554">
        <v>68</v>
      </c>
      <c r="B33" s="374" t="s">
        <v>5551</v>
      </c>
      <c r="C33" s="323" t="s">
        <v>5552</v>
      </c>
      <c r="D33" s="642">
        <v>43922</v>
      </c>
      <c r="E33" s="641">
        <v>613.70000000000005</v>
      </c>
      <c r="F33" s="630">
        <v>81</v>
      </c>
      <c r="G33" s="630">
        <v>74</v>
      </c>
      <c r="H33" s="391" t="s">
        <v>4186</v>
      </c>
      <c r="I33" s="391" t="s">
        <v>4186</v>
      </c>
      <c r="J33" s="391"/>
      <c r="K33" s="391" t="s">
        <v>4186</v>
      </c>
      <c r="L33" s="557" t="s">
        <v>5184</v>
      </c>
    </row>
    <row r="34" spans="1:22" ht="17.100000000000001" customHeight="1">
      <c r="A34" s="2554">
        <v>69</v>
      </c>
      <c r="B34" s="374" t="s">
        <v>5553</v>
      </c>
      <c r="C34" s="323" t="s">
        <v>5554</v>
      </c>
      <c r="D34" s="642">
        <v>43922</v>
      </c>
      <c r="E34" s="641">
        <v>397.6</v>
      </c>
      <c r="F34" s="630">
        <v>60</v>
      </c>
      <c r="G34" s="630">
        <v>65</v>
      </c>
      <c r="H34" s="391" t="s">
        <v>4186</v>
      </c>
      <c r="I34" s="391" t="s">
        <v>4186</v>
      </c>
      <c r="J34" s="391"/>
      <c r="K34" s="391" t="s">
        <v>4186</v>
      </c>
      <c r="L34" s="557" t="s">
        <v>5184</v>
      </c>
    </row>
    <row r="35" spans="1:22" ht="24.95" customHeight="1">
      <c r="A35" s="2554">
        <v>70</v>
      </c>
      <c r="B35" s="1564" t="s">
        <v>5555</v>
      </c>
      <c r="C35" s="326" t="s">
        <v>5556</v>
      </c>
      <c r="D35" s="642">
        <v>43922</v>
      </c>
      <c r="E35" s="641">
        <v>133.9</v>
      </c>
      <c r="F35" s="630">
        <v>32</v>
      </c>
      <c r="G35" s="630">
        <v>28</v>
      </c>
      <c r="H35" s="391" t="s">
        <v>4186</v>
      </c>
      <c r="I35" s="391" t="s">
        <v>4186</v>
      </c>
      <c r="J35" s="391"/>
      <c r="K35" s="391" t="s">
        <v>4186</v>
      </c>
      <c r="L35" s="557" t="s">
        <v>5184</v>
      </c>
      <c r="N35" s="183"/>
      <c r="O35" s="183"/>
      <c r="P35" s="183"/>
      <c r="Q35" s="183"/>
      <c r="R35" s="183"/>
      <c r="S35" s="183"/>
    </row>
    <row r="36" spans="1:22" ht="24.95" customHeight="1">
      <c r="A36" s="2554">
        <v>71</v>
      </c>
      <c r="B36" s="1683" t="s">
        <v>8621</v>
      </c>
      <c r="C36" s="323" t="s">
        <v>5557</v>
      </c>
      <c r="D36" s="642">
        <v>43922</v>
      </c>
      <c r="E36" s="641">
        <v>428.4</v>
      </c>
      <c r="F36" s="630">
        <v>60</v>
      </c>
      <c r="G36" s="630">
        <v>56</v>
      </c>
      <c r="H36" s="391" t="s">
        <v>4186</v>
      </c>
      <c r="I36" s="391" t="s">
        <v>4186</v>
      </c>
      <c r="J36" s="391"/>
      <c r="K36" s="391" t="s">
        <v>4186</v>
      </c>
      <c r="L36" s="557" t="s">
        <v>5184</v>
      </c>
    </row>
    <row r="37" spans="1:22" ht="17.100000000000001" customHeight="1">
      <c r="A37" s="2554">
        <v>72</v>
      </c>
      <c r="B37" s="454" t="s">
        <v>5558</v>
      </c>
      <c r="C37" s="323" t="s">
        <v>5559</v>
      </c>
      <c r="D37" s="642">
        <v>43922</v>
      </c>
      <c r="E37" s="641">
        <v>630</v>
      </c>
      <c r="F37" s="630">
        <v>66</v>
      </c>
      <c r="G37" s="630">
        <v>59</v>
      </c>
      <c r="H37" s="391" t="s">
        <v>4186</v>
      </c>
      <c r="I37" s="391" t="s">
        <v>4186</v>
      </c>
      <c r="J37" s="391"/>
      <c r="K37" s="391" t="s">
        <v>4186</v>
      </c>
      <c r="L37" s="557">
        <v>2</v>
      </c>
      <c r="N37" s="183"/>
      <c r="O37" s="183"/>
      <c r="P37" s="183"/>
      <c r="Q37" s="183"/>
      <c r="R37" s="183"/>
      <c r="S37" s="183"/>
    </row>
    <row r="38" spans="1:22" ht="17.100000000000001" customHeight="1">
      <c r="A38" s="2554">
        <v>73</v>
      </c>
      <c r="B38" s="454" t="s">
        <v>5560</v>
      </c>
      <c r="C38" s="323" t="s">
        <v>5561</v>
      </c>
      <c r="D38" s="642">
        <v>43922</v>
      </c>
      <c r="E38" s="641">
        <v>461.8</v>
      </c>
      <c r="F38" s="630">
        <v>60</v>
      </c>
      <c r="G38" s="630">
        <v>47</v>
      </c>
      <c r="H38" s="391" t="s">
        <v>4186</v>
      </c>
      <c r="I38" s="391" t="s">
        <v>4186</v>
      </c>
      <c r="J38" s="391"/>
      <c r="K38" s="391" t="s">
        <v>4186</v>
      </c>
      <c r="L38" s="557">
        <v>1</v>
      </c>
      <c r="N38" s="183"/>
      <c r="O38" s="183"/>
      <c r="P38" s="183"/>
      <c r="Q38" s="183"/>
      <c r="R38" s="183"/>
      <c r="S38" s="183"/>
    </row>
    <row r="39" spans="1:22" ht="17.100000000000001" customHeight="1">
      <c r="A39" s="2554">
        <v>74</v>
      </c>
      <c r="B39" s="374" t="s">
        <v>5562</v>
      </c>
      <c r="C39" s="323" t="s">
        <v>5563</v>
      </c>
      <c r="D39" s="642">
        <v>43922</v>
      </c>
      <c r="E39" s="641">
        <v>657</v>
      </c>
      <c r="F39" s="630">
        <v>73</v>
      </c>
      <c r="G39" s="630">
        <v>69</v>
      </c>
      <c r="H39" s="391" t="s">
        <v>4186</v>
      </c>
      <c r="I39" s="391" t="s">
        <v>4186</v>
      </c>
      <c r="J39" s="391"/>
      <c r="K39" s="391" t="s">
        <v>4186</v>
      </c>
      <c r="L39" s="557" t="s">
        <v>5184</v>
      </c>
    </row>
    <row r="40" spans="1:22" ht="24.95" customHeight="1">
      <c r="A40" s="2554">
        <v>75</v>
      </c>
      <c r="B40" s="1683" t="s">
        <v>8622</v>
      </c>
      <c r="C40" s="323" t="s">
        <v>5564</v>
      </c>
      <c r="D40" s="642">
        <v>43922</v>
      </c>
      <c r="E40" s="641">
        <v>405.6</v>
      </c>
      <c r="F40" s="630">
        <v>60</v>
      </c>
      <c r="G40" s="630">
        <v>56</v>
      </c>
      <c r="H40" s="391" t="s">
        <v>4186</v>
      </c>
      <c r="I40" s="391" t="s">
        <v>4186</v>
      </c>
      <c r="J40" s="391"/>
      <c r="K40" s="391" t="s">
        <v>4186</v>
      </c>
      <c r="L40" s="557" t="s">
        <v>5184</v>
      </c>
    </row>
    <row r="41" spans="1:22" ht="17.100000000000001" customHeight="1">
      <c r="A41" s="2554">
        <v>76</v>
      </c>
      <c r="B41" s="374" t="s">
        <v>5565</v>
      </c>
      <c r="C41" s="323" t="s">
        <v>5566</v>
      </c>
      <c r="D41" s="642">
        <v>43922</v>
      </c>
      <c r="E41" s="641">
        <v>464.5</v>
      </c>
      <c r="F41" s="630">
        <v>68</v>
      </c>
      <c r="G41" s="630">
        <v>58</v>
      </c>
      <c r="H41" s="391" t="s">
        <v>4186</v>
      </c>
      <c r="I41" s="391" t="s">
        <v>4186</v>
      </c>
      <c r="J41" s="391"/>
      <c r="K41" s="391" t="s">
        <v>4186</v>
      </c>
      <c r="L41" s="557">
        <v>1</v>
      </c>
    </row>
    <row r="42" spans="1:22" ht="17.100000000000001" customHeight="1">
      <c r="A42" s="2554">
        <v>77</v>
      </c>
      <c r="B42" s="374" t="s">
        <v>5567</v>
      </c>
      <c r="C42" s="323" t="s">
        <v>5568</v>
      </c>
      <c r="D42" s="642">
        <v>43922</v>
      </c>
      <c r="E42" s="641">
        <v>1227.8</v>
      </c>
      <c r="F42" s="630">
        <v>166</v>
      </c>
      <c r="G42" s="630">
        <v>125</v>
      </c>
      <c r="H42" s="297" t="s">
        <v>4186</v>
      </c>
      <c r="I42" s="391" t="s">
        <v>4186</v>
      </c>
      <c r="J42" s="391"/>
      <c r="K42" s="391" t="s">
        <v>4186</v>
      </c>
      <c r="L42" s="557" t="s">
        <v>5184</v>
      </c>
    </row>
    <row r="43" spans="1:22" ht="17.100000000000001" customHeight="1">
      <c r="A43" s="2554">
        <v>78</v>
      </c>
      <c r="B43" s="374" t="s">
        <v>5569</v>
      </c>
      <c r="C43" s="323" t="s">
        <v>5570</v>
      </c>
      <c r="D43" s="642">
        <v>44287</v>
      </c>
      <c r="E43" s="641">
        <v>577.5</v>
      </c>
      <c r="F43" s="630">
        <v>60</v>
      </c>
      <c r="G43" s="630">
        <v>50</v>
      </c>
      <c r="H43" s="391" t="s">
        <v>4186</v>
      </c>
      <c r="I43" s="391" t="s">
        <v>4186</v>
      </c>
      <c r="J43" s="391"/>
      <c r="K43" s="391" t="s">
        <v>4186</v>
      </c>
      <c r="L43" s="557" t="s">
        <v>5184</v>
      </c>
    </row>
    <row r="44" spans="1:22" ht="17.100000000000001" customHeight="1">
      <c r="A44" s="2554">
        <v>79</v>
      </c>
      <c r="B44" s="374" t="s">
        <v>5571</v>
      </c>
      <c r="C44" s="323" t="s">
        <v>5572</v>
      </c>
      <c r="D44" s="642">
        <v>44287</v>
      </c>
      <c r="E44" s="641">
        <v>509.3</v>
      </c>
      <c r="F44" s="630">
        <v>60</v>
      </c>
      <c r="G44" s="630">
        <v>46</v>
      </c>
      <c r="H44" s="391" t="s">
        <v>4186</v>
      </c>
      <c r="I44" s="391" t="s">
        <v>4186</v>
      </c>
      <c r="J44" s="391"/>
      <c r="K44" s="391" t="s">
        <v>4186</v>
      </c>
      <c r="L44" s="557" t="s">
        <v>5184</v>
      </c>
    </row>
    <row r="45" spans="1:22" s="617" customFormat="1" ht="15" customHeight="1">
      <c r="A45" s="216"/>
      <c r="B45" s="216"/>
      <c r="C45" s="216"/>
      <c r="D45" s="616"/>
      <c r="F45" s="225"/>
      <c r="G45" s="225"/>
      <c r="H45" s="616"/>
      <c r="I45" s="616"/>
      <c r="J45" s="616"/>
      <c r="K45" s="616"/>
      <c r="L45" s="225" t="s">
        <v>311</v>
      </c>
      <c r="M45" s="80"/>
      <c r="N45" s="80"/>
      <c r="O45" s="80"/>
      <c r="P45" s="80"/>
      <c r="Q45" s="80"/>
      <c r="R45" s="80"/>
      <c r="S45" s="80"/>
      <c r="T45" s="80"/>
      <c r="U45" s="80"/>
      <c r="V45" s="80"/>
    </row>
    <row r="46" spans="1:22" s="617" customFormat="1" ht="13.5">
      <c r="A46" s="216"/>
      <c r="B46" s="216"/>
      <c r="C46" s="216"/>
      <c r="D46" s="640"/>
      <c r="F46" s="225"/>
      <c r="G46" s="225"/>
      <c r="H46" s="616"/>
      <c r="I46" s="616"/>
      <c r="J46" s="616"/>
      <c r="K46" s="616"/>
      <c r="L46" s="85" t="s">
        <v>8222</v>
      </c>
      <c r="M46" s="80"/>
      <c r="N46" s="80"/>
      <c r="O46" s="80"/>
      <c r="P46" s="80"/>
      <c r="Q46" s="80"/>
      <c r="R46" s="80"/>
      <c r="S46" s="80"/>
      <c r="T46" s="80"/>
      <c r="U46" s="80"/>
      <c r="V46" s="80"/>
    </row>
    <row r="47" spans="1:22" s="617" customFormat="1" ht="13.5">
      <c r="A47" s="216"/>
      <c r="B47" s="216"/>
      <c r="C47" s="216"/>
      <c r="D47" s="616"/>
      <c r="F47" s="225"/>
      <c r="G47" s="225"/>
      <c r="H47" s="616"/>
      <c r="I47" s="616"/>
      <c r="J47" s="616"/>
      <c r="K47" s="616"/>
      <c r="L47" s="616"/>
      <c r="M47" s="80"/>
      <c r="N47" s="80"/>
      <c r="O47" s="80"/>
      <c r="P47" s="80"/>
      <c r="Q47" s="80"/>
      <c r="R47" s="80"/>
      <c r="S47" s="80"/>
      <c r="T47" s="80"/>
      <c r="U47" s="80"/>
      <c r="V47" s="80"/>
    </row>
    <row r="48" spans="1:22" s="617" customFormat="1" ht="13.5">
      <c r="A48" s="216"/>
      <c r="B48" s="216"/>
      <c r="C48" s="216"/>
      <c r="D48" s="616"/>
      <c r="F48" s="225"/>
      <c r="G48" s="225"/>
      <c r="H48" s="616"/>
      <c r="I48" s="616"/>
      <c r="J48" s="616"/>
      <c r="K48" s="616"/>
      <c r="L48" s="616"/>
      <c r="M48" s="80"/>
      <c r="N48" s="80"/>
      <c r="O48" s="80"/>
      <c r="P48" s="80"/>
      <c r="Q48" s="80"/>
      <c r="R48" s="80"/>
      <c r="S48" s="80"/>
      <c r="T48" s="80"/>
      <c r="U48" s="80"/>
      <c r="V48" s="80"/>
    </row>
    <row r="49" spans="1:22" s="617" customFormat="1" ht="13.5">
      <c r="A49" s="216"/>
      <c r="B49" s="216"/>
      <c r="C49" s="216"/>
      <c r="D49" s="616"/>
      <c r="F49" s="225"/>
      <c r="G49" s="225"/>
      <c r="H49" s="616"/>
      <c r="I49" s="616"/>
      <c r="J49" s="616"/>
      <c r="K49" s="616"/>
      <c r="L49" s="616"/>
      <c r="M49" s="80"/>
      <c r="N49" s="80"/>
      <c r="O49" s="80"/>
      <c r="P49" s="80"/>
      <c r="Q49" s="80"/>
      <c r="R49" s="80"/>
      <c r="S49" s="80"/>
      <c r="T49" s="80"/>
      <c r="U49" s="80"/>
      <c r="V49" s="80"/>
    </row>
    <row r="50" spans="1:22" s="617" customFormat="1" ht="13.5">
      <c r="A50" s="216"/>
      <c r="B50" s="216"/>
      <c r="C50" s="216"/>
      <c r="D50" s="616"/>
      <c r="F50" s="225"/>
      <c r="G50" s="225"/>
      <c r="H50" s="616"/>
      <c r="I50" s="616"/>
      <c r="J50" s="616"/>
      <c r="K50" s="616"/>
      <c r="L50" s="616"/>
      <c r="M50" s="80"/>
      <c r="N50" s="80"/>
      <c r="O50" s="80"/>
      <c r="P50" s="80"/>
      <c r="Q50" s="80"/>
      <c r="R50" s="80"/>
      <c r="S50" s="80"/>
      <c r="T50" s="80"/>
      <c r="U50" s="80"/>
      <c r="V50" s="80"/>
    </row>
    <row r="51" spans="1:22" s="617" customFormat="1" ht="13.5">
      <c r="A51" s="216"/>
      <c r="B51" s="216"/>
      <c r="C51" s="216"/>
      <c r="D51" s="616"/>
      <c r="F51" s="225"/>
      <c r="G51" s="225"/>
      <c r="H51" s="616"/>
      <c r="I51" s="616"/>
      <c r="J51" s="616"/>
      <c r="K51" s="616"/>
      <c r="L51" s="616"/>
      <c r="M51" s="80"/>
      <c r="N51" s="80"/>
      <c r="O51" s="80"/>
      <c r="P51" s="80"/>
      <c r="Q51" s="80"/>
      <c r="R51" s="80"/>
      <c r="S51" s="80"/>
      <c r="T51" s="80"/>
      <c r="U51" s="80"/>
      <c r="V51" s="80"/>
    </row>
  </sheetData>
  <mergeCells count="2">
    <mergeCell ref="A1:D1"/>
    <mergeCell ref="A2:D2"/>
  </mergeCells>
  <phoneticPr fontId="2"/>
  <pageMargins left="0.78740157480314965" right="0.78740157480314965" top="0.98425196850393704" bottom="0.62992125984251968" header="0.51181102362204722" footer="0.51181102362204722"/>
  <pageSetup paperSize="9" scale="85" fitToHeight="0" orientation="portrait" r:id="rId1"/>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5"/>
  <sheetViews>
    <sheetView view="pageBreakPreview" zoomScaleNormal="100" zoomScaleSheetLayoutView="100" workbookViewId="0">
      <selection sqref="A1:D1"/>
    </sheetView>
  </sheetViews>
  <sheetFormatPr defaultRowHeight="18" customHeight="1"/>
  <cols>
    <col min="1" max="1" width="3.125" style="216" customWidth="1"/>
    <col min="2" max="2" width="20.625" style="216" customWidth="1"/>
    <col min="3" max="3" width="9.625" style="216" customWidth="1"/>
    <col min="4" max="4" width="8.625" style="616" customWidth="1"/>
    <col min="5" max="5" width="7.625" style="617" customWidth="1"/>
    <col min="6" max="7" width="6.625" style="225" customWidth="1"/>
    <col min="8" max="9" width="6.625" style="616" customWidth="1"/>
    <col min="10" max="12" width="5.125" style="616" customWidth="1"/>
    <col min="13" max="13" width="5.625" style="80" customWidth="1"/>
    <col min="14" max="18" width="10.625" style="1745" customWidth="1"/>
    <col min="19" max="19" width="18.75" style="1745" customWidth="1"/>
    <col min="20" max="23" width="10.625" style="1745" customWidth="1"/>
    <col min="24" max="27" width="9" style="1745"/>
    <col min="28" max="16384" width="9" style="80"/>
  </cols>
  <sheetData>
    <row r="1" spans="1:27" s="130" customFormat="1" ht="20.100000000000001" customHeight="1">
      <c r="A1" s="2917" t="str">
        <f>HYPERLINK("#目次!A1","【目次に戻る】")</f>
        <v>【目次に戻る】</v>
      </c>
      <c r="B1" s="2917"/>
      <c r="C1" s="2917"/>
      <c r="D1" s="2917"/>
      <c r="E1" s="1327"/>
      <c r="F1" s="1327"/>
      <c r="G1" s="1327"/>
      <c r="H1" s="1327"/>
      <c r="I1" s="1327"/>
      <c r="J1" s="1327"/>
      <c r="K1" s="1327"/>
      <c r="L1" s="1327"/>
      <c r="M1" s="1327"/>
      <c r="N1" s="2331"/>
      <c r="O1" s="2331"/>
      <c r="P1" s="2331"/>
      <c r="Q1" s="2331"/>
      <c r="R1" s="2331"/>
      <c r="S1" s="2331"/>
      <c r="T1" s="2331"/>
      <c r="U1" s="2331"/>
      <c r="V1" s="2331"/>
      <c r="W1" s="2331"/>
      <c r="X1" s="2331"/>
      <c r="Y1" s="2331"/>
      <c r="Z1" s="2331"/>
      <c r="AA1" s="2332"/>
    </row>
    <row r="2" spans="1:27"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2331"/>
      <c r="O2" s="2331"/>
      <c r="P2" s="2331"/>
      <c r="Q2" s="2331"/>
      <c r="R2" s="2331"/>
      <c r="S2" s="2331"/>
      <c r="T2" s="2331"/>
      <c r="U2" s="2331"/>
      <c r="V2" s="2331"/>
      <c r="W2" s="2331"/>
      <c r="X2" s="2331"/>
      <c r="Y2" s="2331"/>
      <c r="Z2" s="2331"/>
      <c r="AA2" s="2332"/>
    </row>
    <row r="3" spans="1:27" ht="18" customHeight="1">
      <c r="A3" s="235" t="s">
        <v>5054</v>
      </c>
      <c r="L3" s="639" t="str">
        <f>Q3</f>
        <v>（令和5年4月1日現在）</v>
      </c>
      <c r="N3" s="1336" t="s">
        <v>6772</v>
      </c>
      <c r="O3" s="1752"/>
      <c r="P3" s="1337" t="s">
        <v>6118</v>
      </c>
      <c r="Q3" s="1856" t="str">
        <f>設定!$B$14</f>
        <v>（令和5年4月1日現在）</v>
      </c>
    </row>
    <row r="4" spans="1:27" s="89" customFormat="1" ht="39.75" customHeight="1">
      <c r="A4" s="636"/>
      <c r="B4" s="636" t="s">
        <v>494</v>
      </c>
      <c r="C4" s="636" t="s">
        <v>493</v>
      </c>
      <c r="D4" s="636" t="s">
        <v>1519</v>
      </c>
      <c r="E4" s="638" t="s">
        <v>1518</v>
      </c>
      <c r="F4" s="637" t="s">
        <v>8911</v>
      </c>
      <c r="G4" s="637" t="s">
        <v>8910</v>
      </c>
      <c r="H4" s="636" t="s">
        <v>1517</v>
      </c>
      <c r="I4" s="636" t="s">
        <v>1516</v>
      </c>
      <c r="J4" s="636" t="s">
        <v>1515</v>
      </c>
      <c r="K4" s="637" t="s">
        <v>1514</v>
      </c>
      <c r="L4" s="637" t="s">
        <v>8909</v>
      </c>
      <c r="N4" s="1705"/>
      <c r="O4" s="1340"/>
      <c r="P4" s="1337" t="s">
        <v>6119</v>
      </c>
      <c r="Q4" s="1789" t="s">
        <v>7085</v>
      </c>
      <c r="R4" s="2320" t="str">
        <f>HYPERLINK("#'["&amp;設定!$A$22&amp;"]"&amp;Q4&amp;"'!A1","統計表リンク")</f>
        <v>統計表リンク</v>
      </c>
      <c r="S4" s="2333"/>
      <c r="T4" s="2333"/>
      <c r="U4" s="2333"/>
      <c r="V4" s="2333"/>
      <c r="W4" s="2333"/>
      <c r="X4" s="2333"/>
      <c r="Y4" s="2333"/>
      <c r="Z4" s="2333"/>
      <c r="AA4" s="2333"/>
    </row>
    <row r="5" spans="1:27" ht="16.5" customHeight="1">
      <c r="A5" s="325">
        <v>80</v>
      </c>
      <c r="B5" s="1564" t="s">
        <v>5573</v>
      </c>
      <c r="C5" s="323" t="s">
        <v>5574</v>
      </c>
      <c r="D5" s="642">
        <v>44287</v>
      </c>
      <c r="E5" s="641">
        <v>499.7</v>
      </c>
      <c r="F5" s="630">
        <v>73</v>
      </c>
      <c r="G5" s="630">
        <v>30</v>
      </c>
      <c r="H5" s="391" t="s">
        <v>4186</v>
      </c>
      <c r="I5" s="391" t="s">
        <v>4186</v>
      </c>
      <c r="J5" s="391"/>
      <c r="K5" s="391" t="s">
        <v>4186</v>
      </c>
      <c r="L5" s="557">
        <v>1</v>
      </c>
      <c r="Q5" s="1789" t="s">
        <v>7086</v>
      </c>
      <c r="R5" s="2320" t="str">
        <f>HYPERLINK("#'["&amp;設定!$A$22&amp;"]"&amp;Q5&amp;"'!A1","統計表リンク")</f>
        <v>統計表リンク</v>
      </c>
    </row>
    <row r="6" spans="1:27" ht="16.5" customHeight="1">
      <c r="A6" s="325">
        <v>81</v>
      </c>
      <c r="B6" s="374" t="s">
        <v>5575</v>
      </c>
      <c r="C6" s="323" t="s">
        <v>5576</v>
      </c>
      <c r="D6" s="642">
        <v>44287</v>
      </c>
      <c r="E6" s="641">
        <v>519.29999999999995</v>
      </c>
      <c r="F6" s="630">
        <v>60</v>
      </c>
      <c r="G6" s="630">
        <v>58</v>
      </c>
      <c r="H6" s="391" t="s">
        <v>4186</v>
      </c>
      <c r="I6" s="391" t="s">
        <v>4186</v>
      </c>
      <c r="J6" s="391"/>
      <c r="K6" s="391" t="s">
        <v>4186</v>
      </c>
      <c r="L6" s="557">
        <v>1</v>
      </c>
    </row>
    <row r="7" spans="1:27" ht="16.5" customHeight="1">
      <c r="A7" s="2551">
        <v>82</v>
      </c>
      <c r="B7" s="374" t="s">
        <v>5577</v>
      </c>
      <c r="C7" s="323" t="s">
        <v>5578</v>
      </c>
      <c r="D7" s="642">
        <v>44287</v>
      </c>
      <c r="E7" s="641">
        <v>409.9</v>
      </c>
      <c r="F7" s="630">
        <v>60</v>
      </c>
      <c r="G7" s="630">
        <v>42</v>
      </c>
      <c r="H7" s="391" t="s">
        <v>4186</v>
      </c>
      <c r="I7" s="391" t="s">
        <v>4186</v>
      </c>
      <c r="J7" s="391"/>
      <c r="K7" s="391" t="s">
        <v>4186</v>
      </c>
      <c r="L7" s="557">
        <v>1</v>
      </c>
    </row>
    <row r="8" spans="1:27" ht="16.5" customHeight="1">
      <c r="A8" s="2551">
        <v>83</v>
      </c>
      <c r="B8" s="374" t="s">
        <v>5579</v>
      </c>
      <c r="C8" s="323" t="s">
        <v>5580</v>
      </c>
      <c r="D8" s="642">
        <v>44287</v>
      </c>
      <c r="E8" s="641">
        <v>1380.6</v>
      </c>
      <c r="F8" s="630">
        <v>165</v>
      </c>
      <c r="G8" s="630">
        <v>157</v>
      </c>
      <c r="H8" s="391" t="s">
        <v>4186</v>
      </c>
      <c r="I8" s="391" t="s">
        <v>4186</v>
      </c>
      <c r="J8" s="391"/>
      <c r="K8" s="391" t="s">
        <v>4186</v>
      </c>
      <c r="L8" s="630">
        <v>2</v>
      </c>
    </row>
    <row r="9" spans="1:27" ht="16.5" customHeight="1">
      <c r="A9" s="2551">
        <v>84</v>
      </c>
      <c r="B9" s="454" t="s">
        <v>5581</v>
      </c>
      <c r="C9" s="323" t="s">
        <v>5582</v>
      </c>
      <c r="D9" s="642">
        <v>44287</v>
      </c>
      <c r="E9" s="641">
        <v>493.9</v>
      </c>
      <c r="F9" s="630">
        <v>60</v>
      </c>
      <c r="G9" s="630">
        <v>33</v>
      </c>
      <c r="H9" s="391" t="s">
        <v>4186</v>
      </c>
      <c r="I9" s="391" t="s">
        <v>4186</v>
      </c>
      <c r="J9" s="391"/>
      <c r="K9" s="391" t="s">
        <v>4186</v>
      </c>
      <c r="L9" s="557" t="s">
        <v>5184</v>
      </c>
    </row>
    <row r="10" spans="1:27" ht="16.5" customHeight="1">
      <c r="A10" s="2551">
        <v>85</v>
      </c>
      <c r="B10" s="1564" t="s">
        <v>5583</v>
      </c>
      <c r="C10" s="1577" t="s">
        <v>5584</v>
      </c>
      <c r="D10" s="642">
        <v>44409</v>
      </c>
      <c r="E10" s="641">
        <v>281.8</v>
      </c>
      <c r="F10" s="630">
        <v>46</v>
      </c>
      <c r="G10" s="630">
        <v>43</v>
      </c>
      <c r="H10" s="391" t="s">
        <v>4186</v>
      </c>
      <c r="I10" s="391" t="s">
        <v>4186</v>
      </c>
      <c r="J10" s="391"/>
      <c r="K10" s="391" t="s">
        <v>4186</v>
      </c>
      <c r="L10" s="557">
        <v>1</v>
      </c>
    </row>
    <row r="11" spans="1:27" ht="16.5" customHeight="1">
      <c r="A11" s="2551">
        <v>86</v>
      </c>
      <c r="B11" s="1560" t="s">
        <v>5585</v>
      </c>
      <c r="C11" s="1577" t="s">
        <v>5586</v>
      </c>
      <c r="D11" s="642">
        <v>44652</v>
      </c>
      <c r="E11" s="641">
        <v>806.1</v>
      </c>
      <c r="F11" s="630">
        <v>60</v>
      </c>
      <c r="G11" s="630">
        <v>51</v>
      </c>
      <c r="H11" s="391" t="s">
        <v>4186</v>
      </c>
      <c r="I11" s="391" t="s">
        <v>4186</v>
      </c>
      <c r="J11" s="391"/>
      <c r="K11" s="391" t="s">
        <v>4186</v>
      </c>
      <c r="L11" s="557" t="s">
        <v>5184</v>
      </c>
    </row>
    <row r="12" spans="1:27" s="1747" customFormat="1" ht="24.75" customHeight="1">
      <c r="A12" s="2551">
        <v>87</v>
      </c>
      <c r="B12" s="1564" t="s">
        <v>8623</v>
      </c>
      <c r="C12" s="2552" t="s">
        <v>8624</v>
      </c>
      <c r="D12" s="642">
        <v>45017</v>
      </c>
      <c r="E12" s="641">
        <v>251.9</v>
      </c>
      <c r="F12" s="2544">
        <v>59</v>
      </c>
      <c r="G12" s="2544">
        <v>29</v>
      </c>
      <c r="H12" s="2547" t="s">
        <v>4186</v>
      </c>
      <c r="I12" s="2547" t="s">
        <v>4186</v>
      </c>
      <c r="J12" s="2547"/>
      <c r="K12" s="2547" t="s">
        <v>4186</v>
      </c>
      <c r="L12" s="557" t="s">
        <v>5184</v>
      </c>
      <c r="N12" s="1745"/>
      <c r="O12" s="1745"/>
      <c r="P12" s="1745"/>
      <c r="Q12" s="1745"/>
      <c r="R12" s="1745"/>
      <c r="S12" s="1745"/>
      <c r="T12" s="1745"/>
      <c r="U12" s="1745"/>
      <c r="V12" s="1745"/>
      <c r="W12" s="1745"/>
      <c r="X12" s="1745"/>
      <c r="Y12" s="1745"/>
      <c r="Z12" s="1745"/>
      <c r="AA12" s="1745"/>
    </row>
    <row r="13" spans="1:27" s="1747" customFormat="1" ht="16.5" customHeight="1">
      <c r="A13" s="2551">
        <v>88</v>
      </c>
      <c r="B13" s="2541" t="s">
        <v>8625</v>
      </c>
      <c r="C13" s="2552" t="s">
        <v>8626</v>
      </c>
      <c r="D13" s="642">
        <v>45017</v>
      </c>
      <c r="E13" s="641">
        <v>892.7</v>
      </c>
      <c r="F13" s="2544">
        <v>132</v>
      </c>
      <c r="G13" s="2544">
        <v>105</v>
      </c>
      <c r="H13" s="2547" t="s">
        <v>4186</v>
      </c>
      <c r="I13" s="2547" t="s">
        <v>4186</v>
      </c>
      <c r="J13" s="2547"/>
      <c r="K13" s="2547" t="s">
        <v>4186</v>
      </c>
      <c r="L13" s="557" t="s">
        <v>5184</v>
      </c>
      <c r="N13" s="1745"/>
      <c r="O13" s="1745"/>
      <c r="P13" s="1745"/>
      <c r="Q13" s="1745"/>
      <c r="R13" s="1745"/>
      <c r="S13" s="1745"/>
      <c r="T13" s="1745"/>
      <c r="U13" s="1745"/>
      <c r="V13" s="1745"/>
      <c r="W13" s="1745"/>
      <c r="X13" s="1745"/>
      <c r="Y13" s="1745"/>
      <c r="Z13" s="1745"/>
      <c r="AA13" s="1745"/>
    </row>
    <row r="14" spans="1:27" ht="16.5" customHeight="1">
      <c r="A14" s="303"/>
      <c r="B14" s="29"/>
      <c r="C14" s="673"/>
      <c r="D14" s="672"/>
      <c r="E14" s="671"/>
      <c r="F14" s="183"/>
      <c r="G14" s="5"/>
      <c r="H14" s="303"/>
      <c r="I14" s="303"/>
      <c r="J14" s="216"/>
      <c r="K14" s="132"/>
      <c r="L14" s="85" t="s">
        <v>8222</v>
      </c>
      <c r="R14" s="1337" t="s">
        <v>6118</v>
      </c>
      <c r="S14" s="1856" t="str">
        <f>設定!$B$14</f>
        <v>（令和5年4月1日現在）</v>
      </c>
    </row>
    <row r="15" spans="1:27" ht="18" customHeight="1">
      <c r="A15" s="235" t="s">
        <v>1558</v>
      </c>
      <c r="C15" s="80"/>
      <c r="D15" s="80"/>
      <c r="E15" s="80"/>
      <c r="F15" s="80"/>
      <c r="G15" s="80"/>
      <c r="H15" s="80"/>
      <c r="I15" s="80"/>
      <c r="J15" s="80"/>
      <c r="K15" s="80"/>
      <c r="L15" s="80"/>
      <c r="N15" s="1336" t="s">
        <v>6773</v>
      </c>
      <c r="O15" s="1752"/>
      <c r="P15" s="1337" t="s">
        <v>6118</v>
      </c>
      <c r="Q15" s="2020" t="s">
        <v>6774</v>
      </c>
      <c r="R15" s="2334" t="s">
        <v>6775</v>
      </c>
      <c r="S15" s="1856" t="str">
        <f>設定!$B$4&amp;設定!$C$4&amp;"年4月1日現在"</f>
        <v>令和5年4月1日現在</v>
      </c>
      <c r="T15" s="2334" t="s">
        <v>6776</v>
      </c>
      <c r="U15" s="1856" t="str">
        <f>設定!$B$4&amp;設定!$C$4&amp;"年5月1日現在"</f>
        <v>令和5年5月1日現在</v>
      </c>
    </row>
    <row r="16" spans="1:27" ht="18" customHeight="1">
      <c r="A16" s="235"/>
      <c r="C16" s="3707">
        <f>SUM(F19:F26)</f>
        <v>1580</v>
      </c>
      <c r="D16" s="3707"/>
      <c r="E16" s="3714">
        <f>SUM(G19:I26)</f>
        <v>1224</v>
      </c>
      <c r="F16" s="3714"/>
      <c r="G16" s="3714"/>
      <c r="H16" s="670"/>
      <c r="I16" s="80"/>
      <c r="J16" s="80"/>
      <c r="K16" s="80"/>
      <c r="L16" s="639" t="str">
        <f>S14</f>
        <v>（令和5年4月1日現在）</v>
      </c>
      <c r="N16" s="1705"/>
      <c r="O16" s="1340"/>
      <c r="P16" s="1337" t="s">
        <v>6119</v>
      </c>
      <c r="Q16" s="1789" t="s">
        <v>8207</v>
      </c>
      <c r="R16" s="2320" t="str">
        <f>HYPERLINK("#'["&amp;設定!$A$22&amp;"]"&amp;Q16&amp;"'!A1","統計表リンク")</f>
        <v>統計表リンク</v>
      </c>
    </row>
    <row r="17" spans="1:27" ht="18.75" customHeight="1">
      <c r="A17" s="3697"/>
      <c r="B17" s="3699" t="s">
        <v>494</v>
      </c>
      <c r="C17" s="3699" t="s">
        <v>493</v>
      </c>
      <c r="D17" s="3692" t="s">
        <v>1519</v>
      </c>
      <c r="E17" s="3712" t="s">
        <v>1518</v>
      </c>
      <c r="F17" s="3692" t="s">
        <v>8911</v>
      </c>
      <c r="G17" s="3681" t="s">
        <v>8912</v>
      </c>
      <c r="H17" s="3682"/>
      <c r="I17" s="3683"/>
      <c r="J17" s="3692" t="s">
        <v>1517</v>
      </c>
      <c r="K17" s="3699" t="s">
        <v>1516</v>
      </c>
      <c r="L17" s="3692" t="s">
        <v>8909</v>
      </c>
      <c r="N17" s="1746"/>
      <c r="Q17" s="1789" t="s">
        <v>8208</v>
      </c>
      <c r="R17" s="2320" t="str">
        <f>HYPERLINK("#'["&amp;設定!$A$22&amp;"]"&amp;Q17&amp;"'!A1","統計表リンク")</f>
        <v>統計表リンク</v>
      </c>
    </row>
    <row r="18" spans="1:27" ht="18.75" customHeight="1">
      <c r="A18" s="3698"/>
      <c r="B18" s="3700"/>
      <c r="C18" s="3700"/>
      <c r="D18" s="3700"/>
      <c r="E18" s="3713"/>
      <c r="F18" s="3700"/>
      <c r="G18" s="213" t="s">
        <v>1555</v>
      </c>
      <c r="H18" s="213" t="s">
        <v>1556</v>
      </c>
      <c r="I18" s="213" t="s">
        <v>1557</v>
      </c>
      <c r="J18" s="3693"/>
      <c r="K18" s="3700"/>
      <c r="L18" s="3693"/>
      <c r="N18" s="1746"/>
    </row>
    <row r="19" spans="1:27" ht="24.95" customHeight="1">
      <c r="A19" s="380">
        <v>1</v>
      </c>
      <c r="B19" s="669" t="s">
        <v>1554</v>
      </c>
      <c r="C19" s="633" t="s">
        <v>1553</v>
      </c>
      <c r="D19" s="1681" t="s">
        <v>6029</v>
      </c>
      <c r="E19" s="668">
        <v>1173.79</v>
      </c>
      <c r="F19" s="557">
        <v>136</v>
      </c>
      <c r="G19" s="664">
        <v>25</v>
      </c>
      <c r="H19" s="660">
        <v>39</v>
      </c>
      <c r="I19" s="664">
        <v>53</v>
      </c>
      <c r="J19" s="380" t="s">
        <v>4186</v>
      </c>
      <c r="K19" s="380" t="s">
        <v>4186</v>
      </c>
      <c r="L19" s="557" t="s">
        <v>5184</v>
      </c>
      <c r="N19" s="1746"/>
    </row>
    <row r="20" spans="1:27" ht="24.95" customHeight="1">
      <c r="A20" s="380">
        <v>2</v>
      </c>
      <c r="B20" s="669" t="s">
        <v>1552</v>
      </c>
      <c r="C20" s="633" t="s">
        <v>1551</v>
      </c>
      <c r="D20" s="1681" t="s">
        <v>6029</v>
      </c>
      <c r="E20" s="668">
        <v>2790.17</v>
      </c>
      <c r="F20" s="557">
        <v>423</v>
      </c>
      <c r="G20" s="664">
        <v>59</v>
      </c>
      <c r="H20" s="660">
        <v>88</v>
      </c>
      <c r="I20" s="664">
        <v>257</v>
      </c>
      <c r="J20" s="380" t="s">
        <v>4186</v>
      </c>
      <c r="K20" s="380" t="s">
        <v>4186</v>
      </c>
      <c r="L20" s="557">
        <v>2</v>
      </c>
      <c r="N20" s="1746"/>
    </row>
    <row r="21" spans="1:27" ht="24.95" customHeight="1">
      <c r="A21" s="2554">
        <v>3</v>
      </c>
      <c r="B21" s="669" t="s">
        <v>1550</v>
      </c>
      <c r="C21" s="633" t="s">
        <v>1549</v>
      </c>
      <c r="D21" s="1681" t="s">
        <v>6029</v>
      </c>
      <c r="E21" s="668">
        <v>2062.29</v>
      </c>
      <c r="F21" s="557">
        <v>381</v>
      </c>
      <c r="G21" s="664">
        <v>21</v>
      </c>
      <c r="H21" s="660">
        <v>36</v>
      </c>
      <c r="I21" s="664">
        <v>212</v>
      </c>
      <c r="J21" s="380" t="s">
        <v>4186</v>
      </c>
      <c r="K21" s="380" t="s">
        <v>4186</v>
      </c>
      <c r="L21" s="557">
        <v>1</v>
      </c>
      <c r="N21" s="1746"/>
    </row>
    <row r="22" spans="1:27" ht="24.95" customHeight="1">
      <c r="A22" s="2554">
        <v>4</v>
      </c>
      <c r="B22" s="669" t="s">
        <v>1548</v>
      </c>
      <c r="C22" s="633" t="s">
        <v>1547</v>
      </c>
      <c r="D22" s="632">
        <v>42461</v>
      </c>
      <c r="E22" s="668">
        <v>740</v>
      </c>
      <c r="F22" s="557">
        <v>161</v>
      </c>
      <c r="G22" s="664">
        <v>15</v>
      </c>
      <c r="H22" s="660">
        <v>41</v>
      </c>
      <c r="I22" s="664">
        <v>57</v>
      </c>
      <c r="J22" s="380"/>
      <c r="K22" s="380" t="s">
        <v>4186</v>
      </c>
      <c r="L22" s="557" t="s">
        <v>5184</v>
      </c>
      <c r="N22" s="1746"/>
    </row>
    <row r="23" spans="1:27" ht="24.95" customHeight="1">
      <c r="A23" s="2554">
        <v>5</v>
      </c>
      <c r="B23" s="667" t="s">
        <v>4489</v>
      </c>
      <c r="C23" s="666" t="s">
        <v>1546</v>
      </c>
      <c r="D23" s="642">
        <v>43922</v>
      </c>
      <c r="E23" s="665">
        <v>545.80999999999995</v>
      </c>
      <c r="F23" s="557">
        <v>100</v>
      </c>
      <c r="G23" s="557" t="s">
        <v>5456</v>
      </c>
      <c r="H23" s="664">
        <v>4</v>
      </c>
      <c r="I23" s="664">
        <v>58</v>
      </c>
      <c r="J23" s="325"/>
      <c r="K23" s="325"/>
      <c r="L23" s="557" t="s">
        <v>5184</v>
      </c>
      <c r="N23" s="1746"/>
    </row>
    <row r="24" spans="1:27" ht="24.75" customHeight="1">
      <c r="A24" s="2554">
        <v>6</v>
      </c>
      <c r="B24" s="1366" t="s">
        <v>4490</v>
      </c>
      <c r="C24" s="666" t="s">
        <v>1509</v>
      </c>
      <c r="D24" s="642">
        <v>44652</v>
      </c>
      <c r="E24" s="665">
        <v>1184.2</v>
      </c>
      <c r="F24" s="557">
        <v>105</v>
      </c>
      <c r="G24" s="557">
        <v>37</v>
      </c>
      <c r="H24" s="664">
        <v>51</v>
      </c>
      <c r="I24" s="664">
        <v>1</v>
      </c>
      <c r="J24" s="325" t="s">
        <v>4186</v>
      </c>
      <c r="K24" s="325" t="s">
        <v>4186</v>
      </c>
      <c r="L24" s="557" t="s">
        <v>5184</v>
      </c>
      <c r="N24" s="1746"/>
    </row>
    <row r="25" spans="1:27" s="1747" customFormat="1" ht="24.95" customHeight="1">
      <c r="A25" s="2554">
        <v>7</v>
      </c>
      <c r="B25" s="1366" t="s">
        <v>8628</v>
      </c>
      <c r="C25" s="666" t="s">
        <v>8629</v>
      </c>
      <c r="D25" s="642">
        <v>45017</v>
      </c>
      <c r="E25" s="665">
        <v>974.6</v>
      </c>
      <c r="F25" s="557">
        <v>109</v>
      </c>
      <c r="G25" s="557">
        <v>35</v>
      </c>
      <c r="H25" s="664">
        <v>50</v>
      </c>
      <c r="I25" s="664">
        <v>2</v>
      </c>
      <c r="J25" s="2551" t="s">
        <v>8632</v>
      </c>
      <c r="K25" s="2551" t="s">
        <v>8632</v>
      </c>
      <c r="L25" s="557">
        <v>2</v>
      </c>
      <c r="N25" s="1746"/>
      <c r="O25" s="1745"/>
      <c r="P25" s="1745"/>
      <c r="Q25" s="1745"/>
      <c r="R25" s="1745"/>
      <c r="S25" s="1745"/>
      <c r="T25" s="1745"/>
      <c r="U25" s="1745"/>
      <c r="V25" s="1745"/>
      <c r="W25" s="1745"/>
      <c r="X25" s="1745"/>
      <c r="Y25" s="1745"/>
      <c r="Z25" s="1745"/>
      <c r="AA25" s="1745"/>
    </row>
    <row r="26" spans="1:27" s="1747" customFormat="1" ht="24.75" customHeight="1">
      <c r="A26" s="2554">
        <v>8</v>
      </c>
      <c r="B26" s="1366" t="s">
        <v>8630</v>
      </c>
      <c r="C26" s="666" t="s">
        <v>8631</v>
      </c>
      <c r="D26" s="642">
        <v>45017</v>
      </c>
      <c r="E26" s="665">
        <v>1411.2</v>
      </c>
      <c r="F26" s="557">
        <v>165</v>
      </c>
      <c r="G26" s="557">
        <v>15</v>
      </c>
      <c r="H26" s="664">
        <v>13</v>
      </c>
      <c r="I26" s="664">
        <v>55</v>
      </c>
      <c r="J26" s="2551" t="s">
        <v>8632</v>
      </c>
      <c r="K26" s="2551" t="s">
        <v>8632</v>
      </c>
      <c r="L26" s="557" t="s">
        <v>5184</v>
      </c>
      <c r="N26" s="1746"/>
      <c r="O26" s="1745"/>
      <c r="P26" s="1745"/>
      <c r="Q26" s="1745"/>
      <c r="R26" s="1745"/>
      <c r="S26" s="1745"/>
      <c r="T26" s="1745"/>
      <c r="U26" s="1745"/>
      <c r="V26" s="1745"/>
      <c r="W26" s="1745"/>
      <c r="X26" s="1745"/>
      <c r="Y26" s="1745"/>
      <c r="Z26" s="1745"/>
      <c r="AA26" s="1745"/>
    </row>
    <row r="27" spans="1:27" ht="15" customHeight="1">
      <c r="A27" s="227" t="str">
        <f>"注：3号児童及び2号児童の児童数は"&amp;S15&amp;"、1号児童の児童数は"&amp;U15</f>
        <v>注：3号児童及び2号児童の児童数は令和5年4月1日現在、1号児童の児童数は令和5年5月1日現在</v>
      </c>
      <c r="F27" s="216"/>
      <c r="G27" s="216"/>
      <c r="I27" s="216"/>
      <c r="J27" s="216"/>
      <c r="L27" s="80"/>
      <c r="Q27" s="1746"/>
      <c r="R27" s="1746"/>
      <c r="S27" s="1746"/>
    </row>
    <row r="28" spans="1:27" ht="15" customHeight="1">
      <c r="F28" s="216"/>
      <c r="G28" s="216"/>
      <c r="I28" s="216"/>
      <c r="J28" s="216"/>
      <c r="L28" s="85" t="s">
        <v>8222</v>
      </c>
      <c r="Q28" s="1746"/>
      <c r="R28" s="1746"/>
      <c r="S28" s="1746"/>
    </row>
    <row r="29" spans="1:27" ht="15" customHeight="1">
      <c r="A29" s="3702" t="s">
        <v>4631</v>
      </c>
      <c r="B29" s="3702"/>
      <c r="C29" s="3702"/>
      <c r="D29" s="3702"/>
      <c r="E29" s="3702"/>
      <c r="F29" s="3702"/>
      <c r="G29" s="3702"/>
      <c r="H29" s="3702"/>
      <c r="I29" s="3702"/>
      <c r="J29" s="3702"/>
      <c r="K29" s="3702"/>
      <c r="L29" s="3702"/>
      <c r="R29" s="1746"/>
      <c r="S29" s="1746"/>
    </row>
    <row r="30" spans="1:27" ht="15" customHeight="1">
      <c r="F30" s="216"/>
      <c r="G30" s="216"/>
      <c r="I30" s="216"/>
      <c r="J30" s="216"/>
      <c r="L30" s="225"/>
      <c r="R30" s="1746"/>
      <c r="S30" s="1746"/>
    </row>
    <row r="31" spans="1:27" ht="18" customHeight="1">
      <c r="A31" s="235" t="s">
        <v>1545</v>
      </c>
      <c r="H31" s="80"/>
      <c r="N31" s="1336" t="s">
        <v>6777</v>
      </c>
      <c r="O31" s="1752"/>
      <c r="P31" s="1337" t="s">
        <v>6118</v>
      </c>
      <c r="Q31" s="1856" t="str">
        <f>設定!$B$14</f>
        <v>（令和5年4月1日現在）</v>
      </c>
      <c r="R31" s="1746"/>
      <c r="S31" s="1746"/>
    </row>
    <row r="32" spans="1:27" ht="18" customHeight="1">
      <c r="A32" s="280" t="s">
        <v>553</v>
      </c>
      <c r="H32" s="663" t="str">
        <f>Q31</f>
        <v>（令和5年4月1日現在）</v>
      </c>
      <c r="N32" s="1705"/>
      <c r="O32" s="1340"/>
      <c r="P32" s="1337" t="s">
        <v>6119</v>
      </c>
      <c r="Q32" s="1789" t="s">
        <v>6778</v>
      </c>
      <c r="R32" s="2320" t="str">
        <f>HYPERLINK("#'["&amp;設定!$A$22&amp;"]"&amp;Q32&amp;"'!A1","統計表リンク")</f>
        <v>統計表リンク</v>
      </c>
      <c r="S32" s="1746"/>
    </row>
    <row r="33" spans="1:27" ht="18" customHeight="1">
      <c r="A33" s="3708" t="s">
        <v>547</v>
      </c>
      <c r="B33" s="3709"/>
      <c r="C33" s="3677" t="s">
        <v>1544</v>
      </c>
      <c r="D33" s="3678"/>
      <c r="E33" s="3701"/>
      <c r="F33" s="3677" t="s">
        <v>1543</v>
      </c>
      <c r="G33" s="3678"/>
      <c r="H33" s="3701"/>
      <c r="N33" s="3653" t="s">
        <v>7188</v>
      </c>
      <c r="O33" s="3650" t="s">
        <v>1544</v>
      </c>
      <c r="P33" s="2910"/>
      <c r="Q33" s="2907"/>
      <c r="R33" s="3650" t="s">
        <v>1543</v>
      </c>
      <c r="S33" s="2910"/>
      <c r="T33" s="2907"/>
    </row>
    <row r="34" spans="1:27" ht="24.95" customHeight="1">
      <c r="A34" s="3710"/>
      <c r="B34" s="3711"/>
      <c r="C34" s="658" t="s">
        <v>352</v>
      </c>
      <c r="D34" s="658" t="s">
        <v>1531</v>
      </c>
      <c r="E34" s="658" t="s">
        <v>1530</v>
      </c>
      <c r="F34" s="658" t="s">
        <v>1542</v>
      </c>
      <c r="G34" s="658" t="s">
        <v>1541</v>
      </c>
      <c r="H34" s="662" t="s">
        <v>1540</v>
      </c>
      <c r="L34" s="216"/>
      <c r="N34" s="3654"/>
      <c r="O34" s="2286" t="s">
        <v>6503</v>
      </c>
      <c r="P34" s="2286" t="s">
        <v>1531</v>
      </c>
      <c r="Q34" s="2286" t="s">
        <v>1530</v>
      </c>
      <c r="R34" s="2286" t="s">
        <v>7430</v>
      </c>
      <c r="S34" s="2286" t="s">
        <v>7431</v>
      </c>
      <c r="T34" s="2286" t="s">
        <v>7432</v>
      </c>
    </row>
    <row r="35" spans="1:27" ht="16.5" customHeight="1">
      <c r="A35" s="3705" t="str">
        <f>N35</f>
        <v>平成31年</v>
      </c>
      <c r="B35" s="3706"/>
      <c r="C35" s="557">
        <f>O35</f>
        <v>10021</v>
      </c>
      <c r="D35" s="557">
        <f t="shared" ref="D35:G35" si="0">P35</f>
        <v>4389</v>
      </c>
      <c r="E35" s="557">
        <f t="shared" si="0"/>
        <v>5632</v>
      </c>
      <c r="F35" s="557">
        <f t="shared" si="0"/>
        <v>3095</v>
      </c>
      <c r="G35" s="557">
        <f t="shared" si="0"/>
        <v>2353</v>
      </c>
      <c r="H35" s="661">
        <f>T35</f>
        <v>76</v>
      </c>
      <c r="L35" s="216"/>
      <c r="N35" s="2286" t="s">
        <v>8286</v>
      </c>
      <c r="O35" s="1855">
        <v>10021</v>
      </c>
      <c r="P35" s="1855">
        <v>4389</v>
      </c>
      <c r="Q35" s="1855">
        <v>5632</v>
      </c>
      <c r="R35" s="1855">
        <v>3095</v>
      </c>
      <c r="S35" s="1855">
        <v>2353</v>
      </c>
      <c r="T35" s="2337">
        <v>76</v>
      </c>
    </row>
    <row r="36" spans="1:27" ht="16.5" customHeight="1">
      <c r="A36" s="3705" t="str">
        <f>N36</f>
        <v>令和2年</v>
      </c>
      <c r="B36" s="3706"/>
      <c r="C36" s="557">
        <f t="shared" ref="C36:C39" si="1">O36</f>
        <v>10331</v>
      </c>
      <c r="D36" s="557">
        <f t="shared" ref="D36:D39" si="2">P36</f>
        <v>4202</v>
      </c>
      <c r="E36" s="557">
        <f t="shared" ref="E36:E39" si="3">Q36</f>
        <v>6129</v>
      </c>
      <c r="F36" s="557">
        <f t="shared" ref="F36:F39" si="4">R36</f>
        <v>3039</v>
      </c>
      <c r="G36" s="557">
        <f t="shared" ref="G36:G39" si="5">S36</f>
        <v>2409</v>
      </c>
      <c r="H36" s="661">
        <f t="shared" ref="H36:H39" si="6">T36</f>
        <v>79.3</v>
      </c>
      <c r="L36" s="216"/>
      <c r="N36" s="2286" t="s">
        <v>8305</v>
      </c>
      <c r="O36" s="1855">
        <v>10331</v>
      </c>
      <c r="P36" s="1855">
        <v>4202</v>
      </c>
      <c r="Q36" s="1855">
        <v>6129</v>
      </c>
      <c r="R36" s="1855">
        <v>3039</v>
      </c>
      <c r="S36" s="1855">
        <v>2409</v>
      </c>
      <c r="T36" s="2337">
        <v>79.3</v>
      </c>
    </row>
    <row r="37" spans="1:27" ht="16.5" customHeight="1">
      <c r="A37" s="3705">
        <f>N37</f>
        <v>3</v>
      </c>
      <c r="B37" s="3706"/>
      <c r="C37" s="557">
        <f t="shared" si="1"/>
        <v>10271</v>
      </c>
      <c r="D37" s="557">
        <f t="shared" si="2"/>
        <v>3908</v>
      </c>
      <c r="E37" s="557">
        <f t="shared" si="3"/>
        <v>6363</v>
      </c>
      <c r="F37" s="557">
        <f t="shared" si="4"/>
        <v>2650</v>
      </c>
      <c r="G37" s="557">
        <f t="shared" si="5"/>
        <v>2058</v>
      </c>
      <c r="H37" s="661">
        <f t="shared" si="6"/>
        <v>77.7</v>
      </c>
      <c r="L37" s="216"/>
      <c r="N37" s="2286">
        <v>3</v>
      </c>
      <c r="O37" s="1855">
        <v>10271</v>
      </c>
      <c r="P37" s="1855">
        <v>3908</v>
      </c>
      <c r="Q37" s="1855">
        <v>6363</v>
      </c>
      <c r="R37" s="1855">
        <v>2650</v>
      </c>
      <c r="S37" s="1855">
        <v>2058</v>
      </c>
      <c r="T37" s="2337">
        <v>77.7</v>
      </c>
    </row>
    <row r="38" spans="1:27" ht="16.5" customHeight="1">
      <c r="A38" s="3705">
        <f>N38</f>
        <v>4</v>
      </c>
      <c r="B38" s="3706"/>
      <c r="C38" s="557">
        <f t="shared" si="1"/>
        <v>10177</v>
      </c>
      <c r="D38" s="557">
        <f t="shared" si="2"/>
        <v>3711</v>
      </c>
      <c r="E38" s="557">
        <f t="shared" si="3"/>
        <v>6466</v>
      </c>
      <c r="F38" s="557">
        <f t="shared" si="4"/>
        <v>2623</v>
      </c>
      <c r="G38" s="557">
        <f t="shared" si="5"/>
        <v>2334</v>
      </c>
      <c r="H38" s="661">
        <f t="shared" si="6"/>
        <v>89</v>
      </c>
      <c r="L38" s="216"/>
      <c r="N38" s="2530">
        <v>4</v>
      </c>
      <c r="O38" s="1855">
        <v>10177</v>
      </c>
      <c r="P38" s="1855">
        <v>3711</v>
      </c>
      <c r="Q38" s="1855">
        <v>6466</v>
      </c>
      <c r="R38" s="1855">
        <v>2623</v>
      </c>
      <c r="S38" s="1855">
        <v>2334</v>
      </c>
      <c r="T38" s="2337">
        <v>89</v>
      </c>
    </row>
    <row r="39" spans="1:27" ht="16.5" customHeight="1">
      <c r="A39" s="3423">
        <f>N39</f>
        <v>5</v>
      </c>
      <c r="B39" s="3423"/>
      <c r="C39" s="557">
        <f t="shared" si="1"/>
        <v>10035</v>
      </c>
      <c r="D39" s="557">
        <f t="shared" si="2"/>
        <v>3448</v>
      </c>
      <c r="E39" s="557">
        <f t="shared" si="3"/>
        <v>6587</v>
      </c>
      <c r="F39" s="557">
        <f t="shared" si="4"/>
        <v>2649</v>
      </c>
      <c r="G39" s="557">
        <f t="shared" si="5"/>
        <v>2321</v>
      </c>
      <c r="H39" s="661">
        <f t="shared" si="6"/>
        <v>87.6</v>
      </c>
      <c r="I39" s="280"/>
      <c r="L39" s="216"/>
      <c r="N39" s="2530">
        <v>5</v>
      </c>
      <c r="O39" s="1855">
        <v>10035</v>
      </c>
      <c r="P39" s="1855">
        <v>3448</v>
      </c>
      <c r="Q39" s="1855">
        <v>6587</v>
      </c>
      <c r="R39" s="1855">
        <v>2649</v>
      </c>
      <c r="S39" s="1855">
        <v>2321</v>
      </c>
      <c r="T39" s="2337">
        <v>87.6</v>
      </c>
      <c r="U39" s="2335"/>
    </row>
    <row r="40" spans="1:27" s="617" customFormat="1" ht="16.5" customHeight="1">
      <c r="A40" s="216"/>
      <c r="B40" s="216"/>
      <c r="C40" s="216"/>
      <c r="D40" s="216"/>
      <c r="F40" s="616"/>
      <c r="G40" s="225"/>
      <c r="H40" s="663" t="s">
        <v>8223</v>
      </c>
      <c r="I40" s="616"/>
      <c r="J40" s="616"/>
      <c r="K40" s="616"/>
      <c r="L40" s="216"/>
      <c r="M40" s="183"/>
      <c r="N40" s="2321"/>
      <c r="O40" s="2321"/>
      <c r="P40" s="2321"/>
      <c r="Q40" s="2321"/>
      <c r="R40" s="2321"/>
      <c r="S40" s="2321"/>
      <c r="T40" s="2321"/>
      <c r="U40" s="1746"/>
      <c r="V40" s="2335"/>
      <c r="W40" s="2335"/>
      <c r="X40" s="2335"/>
      <c r="Y40" s="2335"/>
      <c r="Z40" s="2335"/>
      <c r="AA40" s="2335"/>
    </row>
    <row r="41" spans="1:27" ht="18" customHeight="1">
      <c r="A41" s="221" t="s">
        <v>1539</v>
      </c>
      <c r="D41" s="216"/>
      <c r="E41" s="216"/>
      <c r="F41" s="616"/>
      <c r="G41" s="617"/>
      <c r="H41" s="80"/>
      <c r="I41" s="80"/>
      <c r="J41" s="80"/>
      <c r="K41" s="80"/>
      <c r="L41" s="80"/>
      <c r="N41" s="1336" t="s">
        <v>7068</v>
      </c>
      <c r="O41" s="1752"/>
      <c r="P41" s="1337" t="s">
        <v>6118</v>
      </c>
      <c r="Q41" s="1856" t="str">
        <f>設定!$B$14</f>
        <v>（令和5年4月1日現在）</v>
      </c>
    </row>
    <row r="42" spans="1:27" ht="18" customHeight="1">
      <c r="A42" s="280" t="s">
        <v>1538</v>
      </c>
      <c r="D42" s="216"/>
      <c r="E42" s="216"/>
      <c r="F42" s="616"/>
      <c r="G42" s="617"/>
      <c r="H42" s="639" t="str">
        <f>Q41</f>
        <v>（令和5年4月1日現在）</v>
      </c>
      <c r="I42" s="80"/>
      <c r="J42" s="80"/>
      <c r="K42" s="80"/>
      <c r="L42" s="80"/>
      <c r="N42" s="1705"/>
      <c r="O42" s="1340"/>
      <c r="P42" s="1337" t="s">
        <v>6119</v>
      </c>
      <c r="Q42" s="1789" t="s">
        <v>6779</v>
      </c>
      <c r="R42" s="2320" t="str">
        <f>HYPERLINK("#'["&amp;設定!$A$22&amp;"]"&amp;Q42&amp;"'!A1","統計表リンク")</f>
        <v>統計表リンク</v>
      </c>
    </row>
    <row r="43" spans="1:27" ht="22.5" customHeight="1">
      <c r="A43" s="3694"/>
      <c r="B43" s="3695"/>
      <c r="C43" s="336" t="s">
        <v>1537</v>
      </c>
      <c r="D43" s="659" t="s">
        <v>1476</v>
      </c>
      <c r="E43" s="659" t="s">
        <v>1536</v>
      </c>
      <c r="F43" s="658" t="s">
        <v>1514</v>
      </c>
      <c r="G43" s="657" t="s">
        <v>1535</v>
      </c>
      <c r="H43" s="656" t="s">
        <v>1534</v>
      </c>
      <c r="I43" s="80"/>
      <c r="J43" s="80"/>
      <c r="K43" s="80"/>
      <c r="L43" s="80"/>
      <c r="N43" s="3653" t="s">
        <v>6179</v>
      </c>
      <c r="O43" s="3650" t="s">
        <v>7433</v>
      </c>
      <c r="P43" s="2910"/>
      <c r="Q43" s="2910"/>
      <c r="R43" s="2910"/>
      <c r="S43" s="2910"/>
      <c r="T43" s="2907"/>
      <c r="U43" s="3650" t="s">
        <v>7434</v>
      </c>
      <c r="V43" s="2910"/>
      <c r="W43" s="2910"/>
      <c r="X43" s="2910"/>
      <c r="Y43" s="2910"/>
      <c r="Z43" s="2907"/>
    </row>
    <row r="44" spans="1:27" ht="16.5" customHeight="1">
      <c r="A44" s="3662" t="s">
        <v>1533</v>
      </c>
      <c r="B44" s="3696"/>
      <c r="C44" s="60">
        <f>SUM(C45:C46)</f>
        <v>87</v>
      </c>
      <c r="D44" s="60">
        <f t="shared" ref="D44:G44" si="7">SUM(D45:D46)</f>
        <v>114</v>
      </c>
      <c r="E44" s="60">
        <f>SUM(E45:E46)</f>
        <v>6</v>
      </c>
      <c r="F44" s="60">
        <f t="shared" si="7"/>
        <v>125</v>
      </c>
      <c r="G44" s="60">
        <f t="shared" si="7"/>
        <v>37</v>
      </c>
      <c r="H44" s="60">
        <f>SUM(H45:H46)</f>
        <v>125</v>
      </c>
      <c r="I44" s="80"/>
      <c r="J44" s="80"/>
      <c r="K44" s="80"/>
      <c r="L44" s="80"/>
      <c r="N44" s="3654"/>
      <c r="O44" s="2285" t="s">
        <v>7435</v>
      </c>
      <c r="P44" s="2285" t="s">
        <v>1476</v>
      </c>
      <c r="Q44" s="2285" t="s">
        <v>7436</v>
      </c>
      <c r="R44" s="2285" t="s">
        <v>7437</v>
      </c>
      <c r="S44" s="2285" t="s">
        <v>7438</v>
      </c>
      <c r="T44" s="2285" t="s">
        <v>7439</v>
      </c>
      <c r="U44" s="2285" t="s">
        <v>7435</v>
      </c>
      <c r="V44" s="2285" t="s">
        <v>1476</v>
      </c>
      <c r="W44" s="2285" t="s">
        <v>7436</v>
      </c>
      <c r="X44" s="2285" t="s">
        <v>7437</v>
      </c>
      <c r="Y44" s="2285" t="s">
        <v>7438</v>
      </c>
      <c r="Z44" s="2285" t="s">
        <v>7439</v>
      </c>
    </row>
    <row r="45" spans="1:27" ht="16.5" customHeight="1">
      <c r="A45" s="3703" t="s">
        <v>1532</v>
      </c>
      <c r="B45" s="295" t="s">
        <v>1531</v>
      </c>
      <c r="C45" s="60">
        <f t="shared" ref="C45:G45" si="8">O45</f>
        <v>6</v>
      </c>
      <c r="D45" s="60">
        <f t="shared" si="8"/>
        <v>29</v>
      </c>
      <c r="E45" s="60">
        <f t="shared" si="8"/>
        <v>5</v>
      </c>
      <c r="F45" s="60">
        <f t="shared" si="8"/>
        <v>37</v>
      </c>
      <c r="G45" s="60">
        <f t="shared" si="8"/>
        <v>37</v>
      </c>
      <c r="H45" s="654">
        <f>T45</f>
        <v>37</v>
      </c>
      <c r="I45" s="80"/>
      <c r="J45" s="80"/>
      <c r="K45" s="80"/>
      <c r="L45" s="80"/>
      <c r="N45" s="2286" t="s">
        <v>7399</v>
      </c>
      <c r="O45" s="2336">
        <v>6</v>
      </c>
      <c r="P45" s="2336">
        <v>29</v>
      </c>
      <c r="Q45" s="2336">
        <v>5</v>
      </c>
      <c r="R45" s="2336">
        <v>37</v>
      </c>
      <c r="S45" s="2336">
        <v>37</v>
      </c>
      <c r="T45" s="2336">
        <v>37</v>
      </c>
      <c r="U45" s="2336">
        <v>81</v>
      </c>
      <c r="V45" s="2336">
        <v>85</v>
      </c>
      <c r="W45" s="2336">
        <v>1</v>
      </c>
      <c r="X45" s="2336">
        <v>88</v>
      </c>
      <c r="Y45" s="2336" t="s">
        <v>5184</v>
      </c>
      <c r="Z45" s="2336">
        <v>88</v>
      </c>
      <c r="AA45" s="2335"/>
    </row>
    <row r="46" spans="1:27" ht="16.5" customHeight="1">
      <c r="A46" s="3704"/>
      <c r="B46" s="295" t="s">
        <v>1530</v>
      </c>
      <c r="C46" s="655">
        <f t="shared" ref="C46:H46" si="9">U45</f>
        <v>81</v>
      </c>
      <c r="D46" s="655">
        <f t="shared" si="9"/>
        <v>85</v>
      </c>
      <c r="E46" s="655">
        <f t="shared" si="9"/>
        <v>1</v>
      </c>
      <c r="F46" s="655">
        <f t="shared" si="9"/>
        <v>88</v>
      </c>
      <c r="G46" s="557" t="str">
        <f>Y45</f>
        <v>-</v>
      </c>
      <c r="H46" s="654">
        <f t="shared" si="9"/>
        <v>88</v>
      </c>
      <c r="I46" s="86"/>
      <c r="J46" s="80"/>
      <c r="K46" s="80"/>
      <c r="L46" s="80"/>
      <c r="T46" s="2335"/>
      <c r="U46" s="2335"/>
      <c r="V46" s="2335"/>
      <c r="W46" s="2335"/>
      <c r="X46" s="2335"/>
      <c r="Y46" s="2335"/>
      <c r="Z46" s="2335"/>
      <c r="AA46" s="2335"/>
    </row>
    <row r="47" spans="1:27" ht="16.5" customHeight="1">
      <c r="D47" s="216"/>
      <c r="E47" s="216"/>
      <c r="F47" s="616"/>
      <c r="G47" s="216"/>
      <c r="H47" s="85" t="s">
        <v>8224</v>
      </c>
      <c r="I47" s="80"/>
      <c r="K47" s="80"/>
      <c r="L47" s="80"/>
      <c r="T47" s="2335"/>
      <c r="U47" s="2335"/>
      <c r="V47" s="2335"/>
      <c r="W47" s="2335"/>
      <c r="X47" s="2335"/>
      <c r="Y47" s="2335"/>
      <c r="Z47" s="2335"/>
      <c r="AA47" s="2335"/>
    </row>
    <row r="48" spans="1:27" ht="15" customHeight="1">
      <c r="D48" s="216"/>
      <c r="E48" s="216"/>
      <c r="F48" s="616"/>
      <c r="G48" s="216"/>
      <c r="K48" s="80"/>
      <c r="L48" s="80"/>
      <c r="T48" s="2335"/>
      <c r="U48" s="2335"/>
      <c r="V48" s="2335"/>
      <c r="W48" s="2335"/>
      <c r="X48" s="2335"/>
      <c r="Y48" s="2335"/>
      <c r="Z48" s="2335"/>
      <c r="AA48" s="2335"/>
    </row>
    <row r="49" spans="1:27" s="617" customFormat="1" ht="15" customHeight="1">
      <c r="A49" s="216"/>
      <c r="B49" s="216"/>
      <c r="C49" s="216"/>
      <c r="D49" s="616"/>
      <c r="F49" s="225"/>
      <c r="G49" s="225"/>
      <c r="H49" s="616"/>
      <c r="I49" s="616"/>
      <c r="J49" s="616"/>
      <c r="K49" s="616"/>
      <c r="L49" s="616"/>
      <c r="M49" s="80"/>
      <c r="N49" s="1745"/>
      <c r="O49" s="1745"/>
      <c r="P49" s="1745"/>
      <c r="Q49" s="1745"/>
      <c r="R49" s="1745"/>
      <c r="S49" s="1745"/>
      <c r="T49" s="2335"/>
      <c r="U49" s="2335"/>
      <c r="V49" s="2335"/>
      <c r="W49" s="2335"/>
      <c r="X49" s="2335"/>
      <c r="Y49" s="2335"/>
      <c r="Z49" s="2335"/>
      <c r="AA49" s="2335"/>
    </row>
    <row r="50" spans="1:27" s="617" customFormat="1" ht="13.5">
      <c r="A50" s="216"/>
      <c r="B50" s="216"/>
      <c r="C50" s="216"/>
      <c r="D50" s="640"/>
      <c r="F50" s="225"/>
      <c r="G50" s="225"/>
      <c r="H50" s="616"/>
      <c r="I50" s="616"/>
      <c r="J50" s="616"/>
      <c r="K50" s="616"/>
      <c r="L50" s="616"/>
      <c r="M50" s="80"/>
      <c r="N50" s="1745"/>
      <c r="O50" s="1745"/>
      <c r="P50" s="1745"/>
      <c r="Q50" s="1745"/>
      <c r="R50" s="1745"/>
      <c r="S50" s="1745"/>
      <c r="T50" s="2335"/>
      <c r="U50" s="2335"/>
      <c r="V50" s="2335"/>
      <c r="W50" s="2335"/>
      <c r="X50" s="2335"/>
      <c r="Y50" s="2335"/>
      <c r="Z50" s="2335"/>
      <c r="AA50" s="2335"/>
    </row>
    <row r="51" spans="1:27" s="617" customFormat="1" ht="13.5">
      <c r="A51" s="216"/>
      <c r="B51" s="216"/>
      <c r="C51" s="216"/>
      <c r="D51" s="616"/>
      <c r="F51" s="225"/>
      <c r="G51" s="225"/>
      <c r="H51" s="616"/>
      <c r="I51" s="616"/>
      <c r="J51" s="616"/>
      <c r="K51" s="616"/>
      <c r="L51" s="616"/>
      <c r="M51" s="80"/>
      <c r="N51" s="1745"/>
      <c r="O51" s="1745"/>
      <c r="P51" s="1745"/>
      <c r="Q51" s="1745"/>
      <c r="R51" s="1745"/>
      <c r="S51" s="1745"/>
      <c r="T51" s="2335"/>
      <c r="U51" s="2335"/>
      <c r="V51" s="2335"/>
      <c r="W51" s="2335"/>
      <c r="X51" s="2335"/>
      <c r="Y51" s="2335"/>
      <c r="Z51" s="2335"/>
      <c r="AA51" s="2335"/>
    </row>
    <row r="52" spans="1:27" s="617" customFormat="1" ht="13.5">
      <c r="A52" s="216"/>
      <c r="B52" s="216"/>
      <c r="C52" s="216"/>
      <c r="D52" s="616"/>
      <c r="F52" s="225"/>
      <c r="G52" s="225"/>
      <c r="H52" s="616"/>
      <c r="I52" s="616"/>
      <c r="J52" s="616"/>
      <c r="K52" s="616"/>
      <c r="L52" s="616"/>
      <c r="M52" s="80"/>
      <c r="N52" s="1745"/>
      <c r="O52" s="1745"/>
      <c r="P52" s="1745"/>
      <c r="Q52" s="1745"/>
      <c r="R52" s="1745"/>
      <c r="S52" s="1745"/>
      <c r="T52" s="1745"/>
      <c r="U52" s="1745"/>
      <c r="V52" s="1745"/>
      <c r="W52" s="1745"/>
      <c r="X52" s="1745"/>
      <c r="Y52" s="1745"/>
      <c r="Z52" s="1745"/>
      <c r="AA52" s="1745"/>
    </row>
    <row r="53" spans="1:27" s="617" customFormat="1" ht="13.5">
      <c r="A53" s="216"/>
      <c r="B53" s="216"/>
      <c r="C53" s="216"/>
      <c r="D53" s="616"/>
      <c r="F53" s="225"/>
      <c r="G53" s="225"/>
      <c r="H53" s="616"/>
      <c r="I53" s="616"/>
      <c r="J53" s="616"/>
      <c r="K53" s="616"/>
      <c r="L53" s="616"/>
      <c r="M53" s="80"/>
      <c r="N53" s="1745"/>
      <c r="O53" s="1745"/>
      <c r="P53" s="1745"/>
      <c r="Q53" s="1745"/>
      <c r="R53" s="1745"/>
      <c r="S53" s="1745"/>
      <c r="T53" s="1745"/>
      <c r="U53" s="1745"/>
      <c r="V53" s="1745"/>
      <c r="W53" s="1745"/>
      <c r="X53" s="1745"/>
      <c r="Y53" s="1745"/>
      <c r="Z53" s="1745"/>
      <c r="AA53" s="1745"/>
    </row>
    <row r="54" spans="1:27" s="617" customFormat="1" ht="13.5">
      <c r="A54" s="216"/>
      <c r="B54" s="216"/>
      <c r="C54" s="216"/>
      <c r="D54" s="616"/>
      <c r="F54" s="225"/>
      <c r="G54" s="225"/>
      <c r="H54" s="616"/>
      <c r="I54" s="616"/>
      <c r="J54" s="616"/>
      <c r="K54" s="616"/>
      <c r="L54" s="616"/>
      <c r="M54" s="80"/>
      <c r="N54" s="1745"/>
      <c r="O54" s="1745"/>
      <c r="P54" s="1745"/>
      <c r="Q54" s="1745"/>
      <c r="R54" s="1745"/>
      <c r="S54" s="1745"/>
      <c r="T54" s="1745"/>
      <c r="U54" s="1745"/>
      <c r="V54" s="1745"/>
      <c r="W54" s="1745"/>
      <c r="X54" s="1745"/>
      <c r="Y54" s="1745"/>
      <c r="Z54" s="1745"/>
      <c r="AA54" s="1745"/>
    </row>
    <row r="55" spans="1:27" s="617" customFormat="1" ht="13.5">
      <c r="A55" s="216"/>
      <c r="B55" s="216"/>
      <c r="C55" s="216"/>
      <c r="D55" s="616"/>
      <c r="F55" s="225"/>
      <c r="G55" s="225"/>
      <c r="H55" s="616"/>
      <c r="I55" s="616"/>
      <c r="J55" s="616"/>
      <c r="K55" s="616"/>
      <c r="L55" s="616"/>
      <c r="M55" s="80"/>
      <c r="N55" s="1745"/>
      <c r="O55" s="1745"/>
      <c r="P55" s="1745"/>
      <c r="Q55" s="1745"/>
      <c r="R55" s="1745"/>
      <c r="S55" s="1745"/>
      <c r="T55" s="1745"/>
      <c r="U55" s="1745"/>
      <c r="V55" s="1745"/>
      <c r="W55" s="1745"/>
      <c r="X55" s="1745"/>
      <c r="Y55" s="1745"/>
      <c r="Z55" s="1745"/>
      <c r="AA55" s="1745"/>
    </row>
  </sheetData>
  <mergeCells count="32">
    <mergeCell ref="A45:A46"/>
    <mergeCell ref="A36:B36"/>
    <mergeCell ref="C16:D16"/>
    <mergeCell ref="A37:B37"/>
    <mergeCell ref="A38:B38"/>
    <mergeCell ref="A39:B39"/>
    <mergeCell ref="A35:B35"/>
    <mergeCell ref="A33:B34"/>
    <mergeCell ref="C33:E33"/>
    <mergeCell ref="D17:D18"/>
    <mergeCell ref="E17:E18"/>
    <mergeCell ref="E16:G16"/>
    <mergeCell ref="A1:D1"/>
    <mergeCell ref="A2:D2"/>
    <mergeCell ref="L17:L18"/>
    <mergeCell ref="A43:B43"/>
    <mergeCell ref="A44:B44"/>
    <mergeCell ref="A17:A18"/>
    <mergeCell ref="B17:B18"/>
    <mergeCell ref="C17:C18"/>
    <mergeCell ref="J17:J18"/>
    <mergeCell ref="K17:K18"/>
    <mergeCell ref="F33:H33"/>
    <mergeCell ref="G17:I17"/>
    <mergeCell ref="F17:F18"/>
    <mergeCell ref="A29:L29"/>
    <mergeCell ref="R33:T33"/>
    <mergeCell ref="O33:Q33"/>
    <mergeCell ref="N33:N34"/>
    <mergeCell ref="U43:Z43"/>
    <mergeCell ref="O43:T43"/>
    <mergeCell ref="N43:N44"/>
  </mergeCells>
  <phoneticPr fontId="2"/>
  <pageMargins left="0.78740157480314965" right="0.78740157480314965" top="0.98425196850393704" bottom="0.64" header="0.51181102362204722" footer="0.51181102362204722"/>
  <pageSetup paperSize="9" scale="85" fitToHeight="0" orientation="portrait" r:id="rId1"/>
  <headerFooter scaleWithDoc="0"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view="pageBreakPreview" zoomScaleNormal="100" zoomScaleSheetLayoutView="100" workbookViewId="0">
      <selection sqref="A1:D1"/>
    </sheetView>
  </sheetViews>
  <sheetFormatPr defaultRowHeight="18" customHeight="1"/>
  <cols>
    <col min="1" max="1" width="3.625" style="2" customWidth="1"/>
    <col min="2" max="3" width="12.625" style="2" customWidth="1"/>
    <col min="4" max="10" width="8.625" style="2" customWidth="1"/>
    <col min="11" max="11" width="5.625" style="2" customWidth="1"/>
    <col min="12" max="19" width="10.625" style="1743" customWidth="1"/>
    <col min="20" max="21" width="10.625" style="2" customWidth="1"/>
    <col min="22" max="16384" width="9" style="2"/>
  </cols>
  <sheetData>
    <row r="1" spans="1:26" s="209" customFormat="1" ht="20.100000000000001" customHeight="1">
      <c r="A1" s="2943" t="str">
        <f>HYPERLINK("#目次!A1","【目次に戻る】")</f>
        <v>【目次に戻る】</v>
      </c>
      <c r="B1" s="2943"/>
      <c r="C1" s="2943"/>
      <c r="D1" s="2943"/>
      <c r="E1" s="1328"/>
      <c r="F1" s="1328"/>
      <c r="G1" s="1328"/>
      <c r="H1" s="1328"/>
      <c r="I1" s="1328"/>
      <c r="J1" s="1328"/>
      <c r="K1" s="1328"/>
      <c r="L1" s="2288"/>
      <c r="M1" s="2288"/>
      <c r="N1" s="2288"/>
      <c r="O1" s="2288"/>
      <c r="P1" s="2288"/>
      <c r="Q1" s="2288"/>
      <c r="R1" s="2288"/>
      <c r="S1" s="228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2288"/>
      <c r="M2" s="2288"/>
      <c r="N2" s="2288"/>
      <c r="O2" s="2288"/>
      <c r="P2" s="2288"/>
      <c r="Q2" s="2288"/>
      <c r="R2" s="2288"/>
      <c r="S2" s="2288"/>
      <c r="T2" s="1328"/>
      <c r="U2" s="1328"/>
      <c r="V2" s="1328"/>
      <c r="W2" s="1328"/>
      <c r="X2" s="1328"/>
      <c r="Y2" s="1328"/>
      <c r="Z2" s="1328"/>
    </row>
    <row r="3" spans="1:26" ht="15" customHeight="1">
      <c r="A3" s="25" t="s">
        <v>1603</v>
      </c>
      <c r="G3" s="639" t="str">
        <f>O3</f>
        <v>（令和5年4月1日現在）</v>
      </c>
      <c r="H3" s="8"/>
      <c r="I3" s="552"/>
      <c r="L3" s="1336" t="s">
        <v>6790</v>
      </c>
      <c r="M3" s="1752"/>
      <c r="N3" s="1337" t="s">
        <v>6118</v>
      </c>
      <c r="O3" s="1856" t="str">
        <f>設定!$B$14</f>
        <v>（令和5年4月1日現在）</v>
      </c>
    </row>
    <row r="4" spans="1:26" ht="15" customHeight="1">
      <c r="A4" s="3506" t="s">
        <v>1559</v>
      </c>
      <c r="B4" s="3507"/>
      <c r="C4" s="3717" t="s">
        <v>8913</v>
      </c>
      <c r="D4" s="3018" t="s">
        <v>1601</v>
      </c>
      <c r="E4" s="3018"/>
      <c r="F4" s="3018"/>
      <c r="G4" s="3018"/>
      <c r="H4" s="8"/>
      <c r="I4" s="552"/>
      <c r="M4" s="1340"/>
      <c r="N4" s="1337" t="s">
        <v>6119</v>
      </c>
      <c r="O4" s="1789" t="s">
        <v>6780</v>
      </c>
      <c r="P4" s="2320" t="str">
        <f>HYPERLINK("#'["&amp;設定!$A$22&amp;"]"&amp;O4&amp;"'!A1","統計表リンク")</f>
        <v>統計表リンク</v>
      </c>
    </row>
    <row r="5" spans="1:26" ht="15" customHeight="1">
      <c r="A5" s="3508"/>
      <c r="B5" s="3509"/>
      <c r="C5" s="3718"/>
      <c r="D5" s="423" t="s">
        <v>352</v>
      </c>
      <c r="E5" s="67" t="s">
        <v>1598</v>
      </c>
      <c r="F5" s="67" t="s">
        <v>1597</v>
      </c>
      <c r="G5" s="67" t="s">
        <v>1596</v>
      </c>
      <c r="H5" s="8"/>
      <c r="I5" s="552"/>
      <c r="L5" s="1705" t="s">
        <v>7444</v>
      </c>
    </row>
    <row r="6" spans="1:26" ht="15" customHeight="1">
      <c r="A6" s="1571"/>
      <c r="B6" s="1572">
        <f t="shared" ref="B6:G6" si="0">M8</f>
        <v>15</v>
      </c>
      <c r="C6" s="688">
        <f t="shared" si="0"/>
        <v>66</v>
      </c>
      <c r="D6" s="686">
        <f t="shared" si="0"/>
        <v>54</v>
      </c>
      <c r="E6" s="686">
        <f t="shared" si="0"/>
        <v>8</v>
      </c>
      <c r="F6" s="686">
        <f t="shared" si="0"/>
        <v>22</v>
      </c>
      <c r="G6" s="686">
        <f t="shared" si="0"/>
        <v>24</v>
      </c>
      <c r="I6" s="552"/>
      <c r="L6" s="3323" t="s">
        <v>6179</v>
      </c>
      <c r="M6" s="3323" t="s">
        <v>1559</v>
      </c>
      <c r="N6" s="3323" t="s">
        <v>514</v>
      </c>
      <c r="O6" s="3323" t="s">
        <v>7440</v>
      </c>
      <c r="P6" s="3323"/>
      <c r="Q6" s="3323"/>
      <c r="R6" s="3323"/>
    </row>
    <row r="7" spans="1:26" ht="15" customHeight="1">
      <c r="A7" s="8"/>
      <c r="B7" s="8"/>
      <c r="C7" s="8"/>
      <c r="D7" s="8"/>
      <c r="E7" s="8"/>
      <c r="F7" s="8"/>
      <c r="G7" s="85" t="s">
        <v>8222</v>
      </c>
      <c r="H7" s="687"/>
      <c r="I7" s="552"/>
      <c r="L7" s="3323"/>
      <c r="M7" s="3323"/>
      <c r="N7" s="3323"/>
      <c r="O7" s="2290" t="s">
        <v>6503</v>
      </c>
      <c r="P7" s="2290" t="s">
        <v>7441</v>
      </c>
      <c r="Q7" s="2290" t="s">
        <v>7442</v>
      </c>
      <c r="R7" s="2290" t="s">
        <v>7443</v>
      </c>
    </row>
    <row r="8" spans="1:26" ht="15" customHeight="1">
      <c r="G8" s="86"/>
      <c r="H8" s="605"/>
      <c r="I8" s="552"/>
      <c r="L8" s="2339" t="s">
        <v>7399</v>
      </c>
      <c r="M8" s="2818">
        <v>15</v>
      </c>
      <c r="N8" s="2818">
        <v>66</v>
      </c>
      <c r="O8" s="2818">
        <v>54</v>
      </c>
      <c r="P8" s="2818">
        <v>8</v>
      </c>
      <c r="Q8" s="2818">
        <v>22</v>
      </c>
      <c r="R8" s="2818">
        <v>24</v>
      </c>
    </row>
    <row r="9" spans="1:26" ht="15" customHeight="1">
      <c r="A9" s="24" t="s">
        <v>1602</v>
      </c>
      <c r="G9" s="639" t="str">
        <f>O3</f>
        <v>（令和5年4月1日現在）</v>
      </c>
      <c r="H9" s="605"/>
      <c r="I9" s="552"/>
      <c r="L9" s="1705" t="s">
        <v>7445</v>
      </c>
    </row>
    <row r="10" spans="1:26" ht="15" customHeight="1">
      <c r="A10" s="3506" t="s">
        <v>1559</v>
      </c>
      <c r="B10" s="3507"/>
      <c r="C10" s="3725" t="s">
        <v>8913</v>
      </c>
      <c r="D10" s="3018" t="s">
        <v>1601</v>
      </c>
      <c r="E10" s="3018"/>
      <c r="F10" s="3018"/>
      <c r="G10" s="3018"/>
      <c r="H10" s="605"/>
      <c r="I10" s="552"/>
      <c r="L10" s="3323" t="s">
        <v>6179</v>
      </c>
      <c r="M10" s="3323" t="s">
        <v>1559</v>
      </c>
      <c r="N10" s="3323" t="s">
        <v>514</v>
      </c>
      <c r="O10" s="3323" t="s">
        <v>7440</v>
      </c>
      <c r="P10" s="3323"/>
      <c r="Q10" s="3323"/>
      <c r="R10" s="3323"/>
    </row>
    <row r="11" spans="1:26" ht="15" customHeight="1">
      <c r="A11" s="3508"/>
      <c r="B11" s="3509"/>
      <c r="C11" s="3726"/>
      <c r="D11" s="423" t="s">
        <v>352</v>
      </c>
      <c r="E11" s="67" t="s">
        <v>1598</v>
      </c>
      <c r="F11" s="67" t="s">
        <v>1597</v>
      </c>
      <c r="G11" s="67" t="s">
        <v>1596</v>
      </c>
      <c r="H11" s="605"/>
      <c r="I11" s="552"/>
      <c r="L11" s="3323"/>
      <c r="M11" s="3323"/>
      <c r="N11" s="3323"/>
      <c r="O11" s="2290" t="s">
        <v>6503</v>
      </c>
      <c r="P11" s="2290" t="s">
        <v>7441</v>
      </c>
      <c r="Q11" s="2290" t="s">
        <v>7442</v>
      </c>
      <c r="R11" s="2290" t="s">
        <v>7443</v>
      </c>
    </row>
    <row r="12" spans="1:26" ht="15" customHeight="1">
      <c r="A12" s="1571"/>
      <c r="B12" s="1572">
        <f>M12</f>
        <v>15</v>
      </c>
      <c r="C12" s="1572">
        <f t="shared" ref="C12:G12" si="1">N12</f>
        <v>263</v>
      </c>
      <c r="D12" s="1572">
        <f t="shared" si="1"/>
        <v>217</v>
      </c>
      <c r="E12" s="1572">
        <f t="shared" si="1"/>
        <v>18</v>
      </c>
      <c r="F12" s="1572">
        <f t="shared" si="1"/>
        <v>98</v>
      </c>
      <c r="G12" s="1572">
        <f t="shared" si="1"/>
        <v>101</v>
      </c>
      <c r="I12" s="552"/>
      <c r="L12" s="2339" t="s">
        <v>7399</v>
      </c>
      <c r="M12" s="2818">
        <v>15</v>
      </c>
      <c r="N12" s="2818">
        <v>263</v>
      </c>
      <c r="O12" s="2818">
        <v>217</v>
      </c>
      <c r="P12" s="2818">
        <v>18</v>
      </c>
      <c r="Q12" s="2818">
        <v>98</v>
      </c>
      <c r="R12" s="2818">
        <v>101</v>
      </c>
    </row>
    <row r="13" spans="1:26" ht="15" customHeight="1">
      <c r="A13" s="8"/>
      <c r="B13" s="8"/>
      <c r="C13" s="8"/>
      <c r="D13" s="8"/>
      <c r="E13" s="8"/>
      <c r="F13" s="8"/>
      <c r="G13" s="85" t="s">
        <v>8222</v>
      </c>
      <c r="H13" s="687"/>
      <c r="I13" s="552"/>
    </row>
    <row r="14" spans="1:26" ht="15" customHeight="1">
      <c r="A14" s="8"/>
      <c r="B14" s="8"/>
      <c r="C14" s="8"/>
      <c r="D14" s="8"/>
      <c r="E14" s="8"/>
      <c r="F14" s="8"/>
      <c r="G14" s="86"/>
      <c r="H14" s="8"/>
      <c r="I14" s="8"/>
    </row>
    <row r="15" spans="1:26" ht="15" customHeight="1">
      <c r="A15" s="25" t="s">
        <v>1600</v>
      </c>
      <c r="B15" s="9"/>
      <c r="C15" s="9"/>
      <c r="D15" s="9"/>
      <c r="E15" s="9"/>
      <c r="F15" s="9"/>
      <c r="G15" s="9"/>
      <c r="H15" s="9"/>
      <c r="I15" s="9"/>
      <c r="J15" s="225" t="str">
        <f>O15</f>
        <v>（令和5年4月1日現在）</v>
      </c>
      <c r="L15" s="1336" t="s">
        <v>6718</v>
      </c>
      <c r="M15" s="1752"/>
      <c r="N15" s="1337" t="s">
        <v>6118</v>
      </c>
      <c r="O15" s="1856" t="str">
        <f>設定!$B$14</f>
        <v>（令和5年4月1日現在）</v>
      </c>
    </row>
    <row r="16" spans="1:26" ht="15" customHeight="1">
      <c r="A16" s="3719" t="s">
        <v>1559</v>
      </c>
      <c r="B16" s="3720"/>
      <c r="C16" s="3723" t="s">
        <v>8913</v>
      </c>
      <c r="D16" s="3727" t="s">
        <v>1599</v>
      </c>
      <c r="E16" s="3728"/>
      <c r="F16" s="3728"/>
      <c r="G16" s="3728"/>
      <c r="H16" s="3728"/>
      <c r="I16" s="3728"/>
      <c r="J16" s="3729"/>
      <c r="L16" s="1705"/>
      <c r="M16" s="1340"/>
      <c r="N16" s="1337" t="s">
        <v>6119</v>
      </c>
      <c r="O16" s="1789" t="s">
        <v>6781</v>
      </c>
      <c r="P16" s="2320" t="str">
        <f>HYPERLINK("#'["&amp;設定!$A$22&amp;"]"&amp;O16&amp;"'!A1","統計表リンク")</f>
        <v>統計表リンク</v>
      </c>
    </row>
    <row r="17" spans="1:21" ht="15" customHeight="1">
      <c r="A17" s="3721"/>
      <c r="B17" s="3722"/>
      <c r="C17" s="3724"/>
      <c r="D17" s="423" t="s">
        <v>352</v>
      </c>
      <c r="E17" s="67" t="s">
        <v>1598</v>
      </c>
      <c r="F17" s="67" t="s">
        <v>1597</v>
      </c>
      <c r="G17" s="67" t="s">
        <v>1596</v>
      </c>
      <c r="H17" s="23" t="s">
        <v>1595</v>
      </c>
      <c r="I17" s="23" t="s">
        <v>1594</v>
      </c>
      <c r="J17" s="23" t="s">
        <v>1593</v>
      </c>
      <c r="K17" s="1743"/>
      <c r="L17" s="3323" t="s">
        <v>6179</v>
      </c>
      <c r="M17" s="3323" t="s">
        <v>1559</v>
      </c>
      <c r="N17" s="3323" t="s">
        <v>514</v>
      </c>
      <c r="O17" s="3323" t="s">
        <v>7440</v>
      </c>
      <c r="P17" s="3323"/>
      <c r="Q17" s="3323"/>
      <c r="R17" s="3323"/>
      <c r="S17" s="3323"/>
      <c r="T17" s="3323"/>
      <c r="U17" s="3323"/>
    </row>
    <row r="18" spans="1:21" ht="15" customHeight="1">
      <c r="A18" s="1571"/>
      <c r="B18" s="1572">
        <f>M19</f>
        <v>8</v>
      </c>
      <c r="C18" s="1572">
        <f t="shared" ref="C18:J18" si="2">N19</f>
        <v>266</v>
      </c>
      <c r="D18" s="1572">
        <f t="shared" si="2"/>
        <v>259</v>
      </c>
      <c r="E18" s="1572">
        <f t="shared" si="2"/>
        <v>28</v>
      </c>
      <c r="F18" s="1572">
        <f t="shared" si="2"/>
        <v>59</v>
      </c>
      <c r="G18" s="1572">
        <f t="shared" si="2"/>
        <v>72</v>
      </c>
      <c r="H18" s="1572">
        <f t="shared" si="2"/>
        <v>50</v>
      </c>
      <c r="I18" s="1572">
        <f t="shared" si="2"/>
        <v>25</v>
      </c>
      <c r="J18" s="1572">
        <f t="shared" si="2"/>
        <v>25</v>
      </c>
      <c r="L18" s="3323"/>
      <c r="M18" s="3323"/>
      <c r="N18" s="3323"/>
      <c r="O18" s="2290" t="s">
        <v>6503</v>
      </c>
      <c r="P18" s="2290" t="s">
        <v>7441</v>
      </c>
      <c r="Q18" s="2290" t="s">
        <v>7442</v>
      </c>
      <c r="R18" s="2290" t="s">
        <v>7443</v>
      </c>
      <c r="S18" s="2290" t="s">
        <v>7446</v>
      </c>
      <c r="T18" s="2290" t="s">
        <v>7447</v>
      </c>
      <c r="U18" s="2290" t="s">
        <v>7448</v>
      </c>
    </row>
    <row r="19" spans="1:21" ht="15" customHeight="1">
      <c r="A19" s="9"/>
      <c r="B19" s="9"/>
      <c r="C19" s="9"/>
      <c r="D19" s="9"/>
      <c r="E19" s="9"/>
      <c r="F19" s="9"/>
      <c r="G19" s="9"/>
      <c r="H19" s="216"/>
      <c r="I19" s="9"/>
      <c r="J19" s="225" t="s">
        <v>8225</v>
      </c>
      <c r="L19" s="2339" t="s">
        <v>7399</v>
      </c>
      <c r="M19" s="2338">
        <v>8</v>
      </c>
      <c r="N19" s="2338">
        <v>266</v>
      </c>
      <c r="O19" s="2338">
        <v>259</v>
      </c>
      <c r="P19" s="2338">
        <v>28</v>
      </c>
      <c r="Q19" s="2338">
        <v>59</v>
      </c>
      <c r="R19" s="2338">
        <v>72</v>
      </c>
      <c r="S19" s="2340">
        <v>50</v>
      </c>
      <c r="T19" s="2295">
        <v>25</v>
      </c>
      <c r="U19" s="2295">
        <v>25</v>
      </c>
    </row>
    <row r="20" spans="1:21" ht="15" customHeight="1">
      <c r="A20" s="24" t="s">
        <v>1592</v>
      </c>
    </row>
    <row r="21" spans="1:21" ht="15" customHeight="1">
      <c r="A21" s="119" t="s">
        <v>5055</v>
      </c>
      <c r="D21" s="3715">
        <f>SUM(G23:G42)</f>
        <v>1100</v>
      </c>
      <c r="E21" s="3715"/>
      <c r="F21" s="3715"/>
      <c r="G21" s="685"/>
      <c r="H21" s="685"/>
      <c r="I21" s="685"/>
      <c r="J21" s="639" t="str">
        <f>O21</f>
        <v>（令和5年4月1日現在）</v>
      </c>
      <c r="L21" s="1336" t="s">
        <v>6789</v>
      </c>
      <c r="M21" s="1752"/>
      <c r="N21" s="1337" t="s">
        <v>6118</v>
      </c>
      <c r="O21" s="1856" t="str">
        <f>設定!$B$14</f>
        <v>（令和5年4月1日現在）</v>
      </c>
    </row>
    <row r="22" spans="1:21" ht="39.75" customHeight="1">
      <c r="A22" s="423"/>
      <c r="B22" s="423" t="s">
        <v>494</v>
      </c>
      <c r="C22" s="423" t="s">
        <v>493</v>
      </c>
      <c r="D22" s="684" t="s">
        <v>967</v>
      </c>
      <c r="E22" s="423" t="s">
        <v>491</v>
      </c>
      <c r="F22" s="684" t="s">
        <v>1037</v>
      </c>
      <c r="G22" s="70" t="s">
        <v>8914</v>
      </c>
      <c r="H22" s="74" t="s">
        <v>8915</v>
      </c>
      <c r="I22" s="3332" t="s">
        <v>457</v>
      </c>
      <c r="J22" s="3332"/>
      <c r="L22" s="1705"/>
      <c r="M22" s="1340"/>
      <c r="N22" s="1337" t="s">
        <v>6119</v>
      </c>
      <c r="O22" s="1789" t="s">
        <v>7087</v>
      </c>
      <c r="P22" s="2320" t="str">
        <f>HYPERLINK("#'["&amp;設定!$A$22&amp;"]"&amp;O22&amp;"'!A1","統計表リンク")</f>
        <v>統計表リンク</v>
      </c>
    </row>
    <row r="23" spans="1:21" ht="15" customHeight="1">
      <c r="A23" s="66">
        <v>1</v>
      </c>
      <c r="B23" s="193" t="s">
        <v>1305</v>
      </c>
      <c r="C23" s="465" t="s">
        <v>1304</v>
      </c>
      <c r="D23" s="681" t="s">
        <v>1591</v>
      </c>
      <c r="E23" s="680" t="s">
        <v>1302</v>
      </c>
      <c r="F23" s="418">
        <v>69.400000000000006</v>
      </c>
      <c r="G23" s="683">
        <v>77</v>
      </c>
      <c r="H23" s="682">
        <v>2</v>
      </c>
      <c r="I23" s="3571" t="s">
        <v>1590</v>
      </c>
      <c r="J23" s="3571"/>
      <c r="O23" s="1789" t="s">
        <v>7088</v>
      </c>
      <c r="P23" s="2320" t="str">
        <f>HYPERLINK("#'["&amp;設定!$A$22&amp;"]"&amp;O23&amp;"'!A1","統計表リンク")</f>
        <v>統計表リンク</v>
      </c>
    </row>
    <row r="24" spans="1:21" ht="15" customHeight="1">
      <c r="A24" s="66">
        <v>2</v>
      </c>
      <c r="B24" s="193" t="s">
        <v>1356</v>
      </c>
      <c r="C24" s="465" t="s">
        <v>1355</v>
      </c>
      <c r="D24" s="681" t="s">
        <v>1589</v>
      </c>
      <c r="E24" s="680" t="s">
        <v>1353</v>
      </c>
      <c r="F24" s="418">
        <v>96.3</v>
      </c>
      <c r="G24" s="683">
        <v>55</v>
      </c>
      <c r="H24" s="682">
        <v>2</v>
      </c>
      <c r="I24" s="3571" t="s">
        <v>1588</v>
      </c>
      <c r="J24" s="3571"/>
    </row>
    <row r="25" spans="1:21" ht="15" customHeight="1">
      <c r="A25" s="2545">
        <v>3</v>
      </c>
      <c r="B25" s="193" t="s">
        <v>1345</v>
      </c>
      <c r="C25" s="465" t="s">
        <v>1344</v>
      </c>
      <c r="D25" s="681" t="s">
        <v>1343</v>
      </c>
      <c r="E25" s="680" t="s">
        <v>1342</v>
      </c>
      <c r="F25" s="418">
        <v>81.7</v>
      </c>
      <c r="G25" s="683">
        <v>58</v>
      </c>
      <c r="H25" s="682">
        <v>2</v>
      </c>
      <c r="I25" s="3571" t="s">
        <v>1587</v>
      </c>
      <c r="J25" s="3571"/>
    </row>
    <row r="26" spans="1:21" ht="15" customHeight="1">
      <c r="A26" s="2545">
        <v>4</v>
      </c>
      <c r="B26" s="193" t="s">
        <v>1341</v>
      </c>
      <c r="C26" s="465" t="s">
        <v>1340</v>
      </c>
      <c r="D26" s="681" t="s">
        <v>1335</v>
      </c>
      <c r="E26" s="680" t="s">
        <v>1334</v>
      </c>
      <c r="F26" s="418">
        <v>64.599999999999994</v>
      </c>
      <c r="G26" s="683">
        <v>33</v>
      </c>
      <c r="H26" s="682">
        <v>2</v>
      </c>
      <c r="I26" s="3571" t="s">
        <v>1586</v>
      </c>
      <c r="J26" s="3571"/>
      <c r="K26" s="5"/>
    </row>
    <row r="27" spans="1:21" ht="15" customHeight="1">
      <c r="A27" s="2545">
        <v>5</v>
      </c>
      <c r="B27" s="193" t="s">
        <v>1339</v>
      </c>
      <c r="C27" s="465" t="s">
        <v>1338</v>
      </c>
      <c r="D27" s="681" t="s">
        <v>1335</v>
      </c>
      <c r="E27" s="680" t="s">
        <v>1334</v>
      </c>
      <c r="F27" s="418">
        <v>71.099999999999994</v>
      </c>
      <c r="G27" s="683">
        <v>47</v>
      </c>
      <c r="H27" s="682">
        <v>1</v>
      </c>
      <c r="I27" s="3571" t="s">
        <v>1585</v>
      </c>
      <c r="J27" s="3571"/>
    </row>
    <row r="28" spans="1:21" ht="15" customHeight="1">
      <c r="A28" s="2545">
        <v>6</v>
      </c>
      <c r="B28" s="193" t="s">
        <v>1329</v>
      </c>
      <c r="C28" s="465" t="s">
        <v>1328</v>
      </c>
      <c r="D28" s="681" t="s">
        <v>1323</v>
      </c>
      <c r="E28" s="680" t="s">
        <v>1322</v>
      </c>
      <c r="F28" s="418">
        <v>72.5</v>
      </c>
      <c r="G28" s="683">
        <v>69</v>
      </c>
      <c r="H28" s="682">
        <v>0</v>
      </c>
      <c r="I28" s="3571" t="s">
        <v>1584</v>
      </c>
      <c r="J28" s="3571"/>
    </row>
    <row r="29" spans="1:21" ht="15" customHeight="1">
      <c r="A29" s="2545">
        <v>7</v>
      </c>
      <c r="B29" s="193" t="s">
        <v>1327</v>
      </c>
      <c r="C29" s="465" t="s">
        <v>1326</v>
      </c>
      <c r="D29" s="681" t="s">
        <v>1323</v>
      </c>
      <c r="E29" s="680" t="s">
        <v>1322</v>
      </c>
      <c r="F29" s="418">
        <v>71.3</v>
      </c>
      <c r="G29" s="683">
        <v>46</v>
      </c>
      <c r="H29" s="682">
        <v>2</v>
      </c>
      <c r="I29" s="3571" t="s">
        <v>1583</v>
      </c>
      <c r="J29" s="3571"/>
    </row>
    <row r="30" spans="1:21" ht="15" customHeight="1">
      <c r="A30" s="2545">
        <v>8</v>
      </c>
      <c r="B30" s="193" t="s">
        <v>1325</v>
      </c>
      <c r="C30" s="465" t="s">
        <v>1324</v>
      </c>
      <c r="D30" s="681" t="s">
        <v>1323</v>
      </c>
      <c r="E30" s="680" t="s">
        <v>1322</v>
      </c>
      <c r="F30" s="418">
        <v>66.8</v>
      </c>
      <c r="G30" s="683">
        <v>78</v>
      </c>
      <c r="H30" s="682">
        <v>2</v>
      </c>
      <c r="I30" s="3571" t="s">
        <v>1582</v>
      </c>
      <c r="J30" s="3571"/>
    </row>
    <row r="31" spans="1:21" ht="15" customHeight="1">
      <c r="A31" s="2545">
        <v>9</v>
      </c>
      <c r="B31" s="193" t="s">
        <v>1321</v>
      </c>
      <c r="C31" s="465" t="s">
        <v>1320</v>
      </c>
      <c r="D31" s="681" t="s">
        <v>1581</v>
      </c>
      <c r="E31" s="680" t="s">
        <v>1318</v>
      </c>
      <c r="F31" s="418">
        <v>87.1</v>
      </c>
      <c r="G31" s="683">
        <v>25</v>
      </c>
      <c r="H31" s="557">
        <v>0</v>
      </c>
      <c r="I31" s="3571" t="s">
        <v>1580</v>
      </c>
      <c r="J31" s="3571"/>
    </row>
    <row r="32" spans="1:21" ht="15" customHeight="1">
      <c r="A32" s="2545">
        <v>10</v>
      </c>
      <c r="B32" s="193" t="s">
        <v>1317</v>
      </c>
      <c r="C32" s="465" t="s">
        <v>1316</v>
      </c>
      <c r="D32" s="681" t="s">
        <v>1315</v>
      </c>
      <c r="E32" s="680" t="s">
        <v>1314</v>
      </c>
      <c r="F32" s="418">
        <v>79.2</v>
      </c>
      <c r="G32" s="683">
        <v>50</v>
      </c>
      <c r="H32" s="682">
        <v>1</v>
      </c>
      <c r="I32" s="3571" t="s">
        <v>1579</v>
      </c>
      <c r="J32" s="3571"/>
      <c r="K32" s="5"/>
    </row>
    <row r="33" spans="1:11" ht="15" customHeight="1">
      <c r="A33" s="2545">
        <v>11</v>
      </c>
      <c r="B33" s="193" t="s">
        <v>1313</v>
      </c>
      <c r="C33" s="465" t="s">
        <v>1312</v>
      </c>
      <c r="D33" s="681" t="s">
        <v>1578</v>
      </c>
      <c r="E33" s="680" t="s">
        <v>1310</v>
      </c>
      <c r="F33" s="418">
        <v>83.7</v>
      </c>
      <c r="G33" s="683">
        <v>58</v>
      </c>
      <c r="H33" s="682">
        <v>2</v>
      </c>
      <c r="I33" s="3571" t="s">
        <v>1577</v>
      </c>
      <c r="J33" s="3571"/>
      <c r="K33" s="5"/>
    </row>
    <row r="34" spans="1:11" ht="15" customHeight="1">
      <c r="A34" s="2545">
        <v>12</v>
      </c>
      <c r="B34" s="193" t="s">
        <v>1309</v>
      </c>
      <c r="C34" s="465" t="s">
        <v>1308</v>
      </c>
      <c r="D34" s="681" t="s">
        <v>1576</v>
      </c>
      <c r="E34" s="680" t="s">
        <v>1306</v>
      </c>
      <c r="F34" s="418">
        <v>90.9</v>
      </c>
      <c r="G34" s="683">
        <v>15</v>
      </c>
      <c r="H34" s="557">
        <v>1</v>
      </c>
      <c r="I34" s="3571" t="s">
        <v>1575</v>
      </c>
      <c r="J34" s="3571"/>
    </row>
    <row r="35" spans="1:11" ht="15" customHeight="1">
      <c r="A35" s="2545">
        <v>13</v>
      </c>
      <c r="B35" s="193" t="s">
        <v>1301</v>
      </c>
      <c r="C35" s="465" t="s">
        <v>1300</v>
      </c>
      <c r="D35" s="681" t="s">
        <v>1574</v>
      </c>
      <c r="E35" s="680" t="s">
        <v>1298</v>
      </c>
      <c r="F35" s="418">
        <v>69.400000000000006</v>
      </c>
      <c r="G35" s="683">
        <v>61</v>
      </c>
      <c r="H35" s="682">
        <v>4</v>
      </c>
      <c r="I35" s="3642" t="s">
        <v>1573</v>
      </c>
      <c r="J35" s="3642"/>
    </row>
    <row r="36" spans="1:11" ht="15" customHeight="1">
      <c r="A36" s="2545">
        <v>14</v>
      </c>
      <c r="B36" s="193" t="s">
        <v>1297</v>
      </c>
      <c r="C36" s="465" t="s">
        <v>1296</v>
      </c>
      <c r="D36" s="681" t="s">
        <v>1572</v>
      </c>
      <c r="E36" s="680" t="s">
        <v>432</v>
      </c>
      <c r="F36" s="418">
        <v>90.9</v>
      </c>
      <c r="G36" s="683">
        <v>65</v>
      </c>
      <c r="H36" s="682">
        <v>4</v>
      </c>
      <c r="I36" s="3571" t="s">
        <v>1571</v>
      </c>
      <c r="J36" s="3571"/>
    </row>
    <row r="37" spans="1:11" ht="15" customHeight="1">
      <c r="A37" s="2545">
        <v>15</v>
      </c>
      <c r="B37" s="193" t="s">
        <v>1294</v>
      </c>
      <c r="C37" s="465" t="s">
        <v>1293</v>
      </c>
      <c r="D37" s="681" t="s">
        <v>1292</v>
      </c>
      <c r="E37" s="680" t="s">
        <v>432</v>
      </c>
      <c r="F37" s="418">
        <v>84.9</v>
      </c>
      <c r="G37" s="683">
        <v>58</v>
      </c>
      <c r="H37" s="557">
        <v>1</v>
      </c>
      <c r="I37" s="3571" t="s">
        <v>1570</v>
      </c>
      <c r="J37" s="3571"/>
    </row>
    <row r="38" spans="1:11" ht="15" customHeight="1">
      <c r="A38" s="2545">
        <v>16</v>
      </c>
      <c r="B38" s="193" t="s">
        <v>1291</v>
      </c>
      <c r="C38" s="465" t="s">
        <v>1290</v>
      </c>
      <c r="D38" s="681" t="s">
        <v>1289</v>
      </c>
      <c r="E38" s="680" t="s">
        <v>432</v>
      </c>
      <c r="F38" s="418">
        <v>93.1</v>
      </c>
      <c r="G38" s="683">
        <v>47</v>
      </c>
      <c r="H38" s="682">
        <v>4</v>
      </c>
      <c r="I38" s="3571" t="s">
        <v>1569</v>
      </c>
      <c r="J38" s="3571"/>
      <c r="K38" s="5"/>
    </row>
    <row r="39" spans="1:11" ht="15" customHeight="1">
      <c r="A39" s="2545">
        <v>17</v>
      </c>
      <c r="B39" s="193" t="s">
        <v>1288</v>
      </c>
      <c r="C39" s="465" t="s">
        <v>1287</v>
      </c>
      <c r="D39" s="681" t="s">
        <v>1286</v>
      </c>
      <c r="E39" s="680" t="s">
        <v>1568</v>
      </c>
      <c r="F39" s="418">
        <v>85</v>
      </c>
      <c r="G39" s="683">
        <v>48</v>
      </c>
      <c r="H39" s="682">
        <v>2</v>
      </c>
      <c r="I39" s="3571" t="s">
        <v>1567</v>
      </c>
      <c r="J39" s="3571"/>
      <c r="K39" s="5"/>
    </row>
    <row r="40" spans="1:11" ht="15" customHeight="1">
      <c r="A40" s="2545">
        <v>18</v>
      </c>
      <c r="B40" s="193" t="s">
        <v>1284</v>
      </c>
      <c r="C40" s="465" t="s">
        <v>1283</v>
      </c>
      <c r="D40" s="681" t="s">
        <v>1566</v>
      </c>
      <c r="E40" s="680" t="s">
        <v>1565</v>
      </c>
      <c r="F40" s="418">
        <v>97.1</v>
      </c>
      <c r="G40" s="683">
        <v>57</v>
      </c>
      <c r="H40" s="682">
        <v>2</v>
      </c>
      <c r="I40" s="3571" t="s">
        <v>1564</v>
      </c>
      <c r="J40" s="3571"/>
      <c r="K40" s="5"/>
    </row>
    <row r="41" spans="1:11" ht="15" customHeight="1">
      <c r="A41" s="2545">
        <v>19</v>
      </c>
      <c r="B41" s="374" t="s">
        <v>1281</v>
      </c>
      <c r="C41" s="81" t="s">
        <v>1280</v>
      </c>
      <c r="D41" s="681" t="s">
        <v>1563</v>
      </c>
      <c r="E41" s="325" t="s">
        <v>1562</v>
      </c>
      <c r="F41" s="679">
        <v>129</v>
      </c>
      <c r="G41" s="678">
        <v>78</v>
      </c>
      <c r="H41" s="677">
        <v>3</v>
      </c>
      <c r="I41" s="3716" t="s">
        <v>1561</v>
      </c>
      <c r="J41" s="3716"/>
      <c r="K41" s="5"/>
    </row>
    <row r="42" spans="1:11" ht="15" customHeight="1">
      <c r="A42" s="2545">
        <v>20</v>
      </c>
      <c r="B42" s="374" t="s">
        <v>1277</v>
      </c>
      <c r="C42" s="81" t="s">
        <v>1276</v>
      </c>
      <c r="D42" s="681" t="s">
        <v>1275</v>
      </c>
      <c r="E42" s="680" t="s">
        <v>432</v>
      </c>
      <c r="F42" s="679">
        <v>79.8</v>
      </c>
      <c r="G42" s="678">
        <v>75</v>
      </c>
      <c r="H42" s="677">
        <v>1</v>
      </c>
      <c r="I42" s="3716" t="s">
        <v>1560</v>
      </c>
      <c r="J42" s="3716"/>
      <c r="K42" s="5"/>
    </row>
    <row r="43" spans="1:11" ht="15" customHeight="1">
      <c r="A43" s="242"/>
      <c r="B43" s="373"/>
      <c r="C43" s="172"/>
      <c r="D43" s="172"/>
      <c r="E43" s="676"/>
      <c r="F43" s="5"/>
      <c r="G43" s="8"/>
      <c r="H43" s="8"/>
      <c r="J43" s="182" t="s">
        <v>8226</v>
      </c>
    </row>
    <row r="44" spans="1:11" ht="18" customHeight="1">
      <c r="K44" s="5"/>
    </row>
    <row r="45" spans="1:11" ht="18" customHeight="1">
      <c r="K45" s="80"/>
    </row>
    <row r="46" spans="1:11" ht="18" customHeight="1">
      <c r="K46" s="80"/>
    </row>
    <row r="48" spans="1:11" ht="18" customHeight="1">
      <c r="K48" s="80"/>
    </row>
    <row r="49" spans="11:11" ht="18" customHeight="1">
      <c r="K49" s="80"/>
    </row>
    <row r="50" spans="11:11" ht="18" customHeight="1">
      <c r="K50" s="80"/>
    </row>
  </sheetData>
  <mergeCells count="45">
    <mergeCell ref="A1:D1"/>
    <mergeCell ref="A2:D2"/>
    <mergeCell ref="C4:C5"/>
    <mergeCell ref="A16:B17"/>
    <mergeCell ref="C16:C17"/>
    <mergeCell ref="A10:B11"/>
    <mergeCell ref="C10:C11"/>
    <mergeCell ref="A4:B5"/>
    <mergeCell ref="D4:G4"/>
    <mergeCell ref="D10:G10"/>
    <mergeCell ref="D16:J16"/>
    <mergeCell ref="I39:J39"/>
    <mergeCell ref="I36:J36"/>
    <mergeCell ref="I38:J38"/>
    <mergeCell ref="I40:J40"/>
    <mergeCell ref="I42:J42"/>
    <mergeCell ref="I41:J41"/>
    <mergeCell ref="I30:J30"/>
    <mergeCell ref="I27:J27"/>
    <mergeCell ref="I28:J28"/>
    <mergeCell ref="I25:J25"/>
    <mergeCell ref="I26:J26"/>
    <mergeCell ref="I23:J23"/>
    <mergeCell ref="I24:J24"/>
    <mergeCell ref="I29:J29"/>
    <mergeCell ref="D21:F21"/>
    <mergeCell ref="I22:J22"/>
    <mergeCell ref="I33:J33"/>
    <mergeCell ref="I37:J37"/>
    <mergeCell ref="I34:J34"/>
    <mergeCell ref="I35:J35"/>
    <mergeCell ref="I31:J31"/>
    <mergeCell ref="I32:J32"/>
    <mergeCell ref="L17:L18"/>
    <mergeCell ref="M17:M18"/>
    <mergeCell ref="N17:N18"/>
    <mergeCell ref="O17:U17"/>
    <mergeCell ref="O6:R6"/>
    <mergeCell ref="N6:N7"/>
    <mergeCell ref="M6:M7"/>
    <mergeCell ref="L6:L7"/>
    <mergeCell ref="L10:L11"/>
    <mergeCell ref="M10:M11"/>
    <mergeCell ref="N10:N11"/>
    <mergeCell ref="O10:R10"/>
  </mergeCells>
  <phoneticPr fontId="2"/>
  <pageMargins left="0.78740157480314965" right="0.78740157480314965" top="0.98425196850393704" bottom="0.98425196850393704" header="0.51181102362204722" footer="0.51181102362204722"/>
  <pageSetup paperSize="9" scale="86" fitToHeight="0" orientation="portrait" r:id="rId1"/>
  <headerFooter alignWithMargins="0"/>
  <colBreaks count="1" manualBreakCount="1">
    <brk id="10"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2"/>
  <sheetViews>
    <sheetView view="pageBreakPreview" zoomScaleNormal="100" zoomScaleSheetLayoutView="100" workbookViewId="0">
      <selection sqref="A1:D1"/>
    </sheetView>
  </sheetViews>
  <sheetFormatPr defaultRowHeight="17.25" customHeight="1"/>
  <cols>
    <col min="1" max="1" width="3.125" style="687" customWidth="1"/>
    <col min="2" max="2" width="20.625" style="229" customWidth="1"/>
    <col min="3" max="3" width="12.625" style="229" customWidth="1"/>
    <col min="4" max="4" width="6.625" style="229" customWidth="1"/>
    <col min="5" max="5" width="6.625" style="689" customWidth="1"/>
    <col min="6" max="7" width="6.625" style="229" customWidth="1"/>
    <col min="8" max="8" width="28.625" style="987" customWidth="1"/>
    <col min="9" max="9" width="5.625" style="229" customWidth="1"/>
    <col min="10" max="20" width="10.625" style="229" customWidth="1"/>
    <col min="21" max="16384" width="9" style="229"/>
  </cols>
  <sheetData>
    <row r="1" spans="1:26" s="1304" customFormat="1" ht="20.100000000000001" customHeight="1">
      <c r="A1" s="2917" t="str">
        <f>HYPERLINK("#目次!A1","【目次に戻る】")</f>
        <v>【目次に戻る】</v>
      </c>
      <c r="B1" s="2917"/>
      <c r="C1" s="2917"/>
      <c r="D1" s="2917"/>
      <c r="E1" s="1327"/>
      <c r="F1" s="1327"/>
      <c r="G1" s="1327"/>
      <c r="H1" s="1616"/>
      <c r="I1" s="1327"/>
      <c r="J1" s="1327"/>
      <c r="K1" s="1327"/>
      <c r="L1" s="1327"/>
      <c r="M1" s="1327"/>
      <c r="N1" s="1327"/>
      <c r="O1" s="1327"/>
      <c r="P1" s="1327"/>
      <c r="Q1" s="1327"/>
      <c r="R1" s="1327"/>
      <c r="S1" s="1327"/>
      <c r="T1" s="1327"/>
      <c r="U1" s="1327"/>
      <c r="V1" s="1327"/>
      <c r="W1" s="1327"/>
      <c r="X1" s="1327"/>
      <c r="Y1" s="1327"/>
      <c r="Z1" s="1327"/>
    </row>
    <row r="2" spans="1:26" s="1304" customFormat="1" ht="20.100000000000001" customHeight="1">
      <c r="A2" s="2917" t="str">
        <f>HYPERLINK("#業務所管課別目次!A1","【業務所管課別目次に戻る】")</f>
        <v>【業務所管課別目次に戻る】</v>
      </c>
      <c r="B2" s="2917"/>
      <c r="C2" s="2917"/>
      <c r="D2" s="2917"/>
      <c r="E2" s="1327"/>
      <c r="F2" s="1327"/>
      <c r="G2" s="1327"/>
      <c r="H2" s="1616"/>
      <c r="I2" s="1327"/>
      <c r="J2" s="1327"/>
      <c r="K2" s="1327"/>
      <c r="L2" s="1327"/>
      <c r="M2" s="1327"/>
      <c r="N2" s="1327"/>
      <c r="O2" s="1327"/>
      <c r="P2" s="1327"/>
      <c r="Q2" s="1327"/>
      <c r="R2" s="1327"/>
      <c r="S2" s="1327"/>
      <c r="T2" s="1327"/>
      <c r="U2" s="1327"/>
      <c r="V2" s="1327"/>
      <c r="W2" s="1327"/>
      <c r="X2" s="1327"/>
      <c r="Y2" s="1327"/>
      <c r="Z2" s="1327"/>
    </row>
    <row r="3" spans="1:26" s="80" customFormat="1" ht="15" customHeight="1">
      <c r="A3" s="185" t="s">
        <v>5056</v>
      </c>
      <c r="H3" s="198"/>
      <c r="J3" s="1336" t="s">
        <v>6791</v>
      </c>
      <c r="K3" s="1752"/>
      <c r="L3" s="1337" t="s">
        <v>6118</v>
      </c>
      <c r="M3" s="1856" t="str">
        <f>設定!$B$14</f>
        <v>（令和5年4月1日現在）</v>
      </c>
    </row>
    <row r="4" spans="1:26" s="80" customFormat="1" ht="15" customHeight="1">
      <c r="A4" s="185"/>
      <c r="D4" s="3730">
        <f>SUM(F6:F40,'48'!F5:F42)</f>
        <v>3788</v>
      </c>
      <c r="E4" s="3730"/>
      <c r="F4" s="3730"/>
      <c r="G4" s="3730"/>
      <c r="H4" s="1617" t="str">
        <f>M3</f>
        <v>（令和5年4月1日現在）</v>
      </c>
      <c r="J4" s="1705"/>
      <c r="K4" s="1340"/>
      <c r="L4" s="1337" t="s">
        <v>6119</v>
      </c>
      <c r="M4" s="1789" t="s">
        <v>7081</v>
      </c>
      <c r="N4" s="2160" t="str">
        <f>HYPERLINK("#'["&amp;設定!$A$22&amp;"]"&amp;M4&amp;"'!A1","統計表リンク")</f>
        <v>統計表リンク</v>
      </c>
    </row>
    <row r="5" spans="1:26" s="80" customFormat="1" ht="39.75" customHeight="1">
      <c r="A5" s="391"/>
      <c r="B5" s="84" t="s">
        <v>494</v>
      </c>
      <c r="C5" s="84" t="s">
        <v>493</v>
      </c>
      <c r="D5" s="429" t="s">
        <v>1622</v>
      </c>
      <c r="E5" s="2855" t="s">
        <v>8918</v>
      </c>
      <c r="F5" s="2855" t="s">
        <v>8916</v>
      </c>
      <c r="G5" s="429" t="s">
        <v>8917</v>
      </c>
      <c r="H5" s="1563" t="s">
        <v>1621</v>
      </c>
      <c r="M5" s="1789" t="s">
        <v>7082</v>
      </c>
      <c r="N5" s="2160" t="str">
        <f>HYPERLINK("#'["&amp;設定!$A$22&amp;"]"&amp;M5&amp;"'!A1","統計表リンク")</f>
        <v>統計表リンク</v>
      </c>
    </row>
    <row r="6" spans="1:26" s="80" customFormat="1" ht="20.100000000000001" customHeight="1">
      <c r="A6" s="325">
        <v>1</v>
      </c>
      <c r="B6" s="694" t="s">
        <v>5466</v>
      </c>
      <c r="C6" s="323" t="s">
        <v>1620</v>
      </c>
      <c r="D6" s="325" t="s">
        <v>5587</v>
      </c>
      <c r="E6" s="693">
        <v>176.92</v>
      </c>
      <c r="F6" s="428">
        <v>43</v>
      </c>
      <c r="G6" s="557">
        <v>1</v>
      </c>
      <c r="H6" s="1577"/>
    </row>
    <row r="7" spans="1:26" s="80" customFormat="1" ht="20.100000000000001" customHeight="1">
      <c r="A7" s="325">
        <v>2</v>
      </c>
      <c r="B7" s="694" t="s">
        <v>5588</v>
      </c>
      <c r="C7" s="323" t="s">
        <v>1613</v>
      </c>
      <c r="D7" s="325" t="s">
        <v>5589</v>
      </c>
      <c r="E7" s="693">
        <v>150.30000000000001</v>
      </c>
      <c r="F7" s="428">
        <v>38</v>
      </c>
      <c r="G7" s="557">
        <v>4</v>
      </c>
      <c r="H7" s="1577" t="s">
        <v>5647</v>
      </c>
    </row>
    <row r="8" spans="1:26" s="80" customFormat="1" ht="20.100000000000001" customHeight="1">
      <c r="A8" s="2551">
        <v>3</v>
      </c>
      <c r="B8" s="694" t="s">
        <v>5590</v>
      </c>
      <c r="C8" s="323" t="s">
        <v>1619</v>
      </c>
      <c r="D8" s="325" t="s">
        <v>1618</v>
      </c>
      <c r="E8" s="693">
        <v>199.26</v>
      </c>
      <c r="F8" s="428">
        <v>40</v>
      </c>
      <c r="G8" s="428">
        <v>1</v>
      </c>
      <c r="H8" s="1577" t="s">
        <v>5648</v>
      </c>
    </row>
    <row r="9" spans="1:26" s="80" customFormat="1" ht="20.100000000000001" customHeight="1">
      <c r="A9" s="2551">
        <v>4</v>
      </c>
      <c r="B9" s="694" t="s">
        <v>5591</v>
      </c>
      <c r="C9" s="323" t="s">
        <v>1617</v>
      </c>
      <c r="D9" s="325" t="s">
        <v>1616</v>
      </c>
      <c r="E9" s="693">
        <v>144.85</v>
      </c>
      <c r="F9" s="428">
        <v>38</v>
      </c>
      <c r="G9" s="428">
        <v>2</v>
      </c>
      <c r="H9" s="1577"/>
    </row>
    <row r="10" spans="1:26" s="80" customFormat="1" ht="20.100000000000001" customHeight="1">
      <c r="A10" s="2551">
        <v>5</v>
      </c>
      <c r="B10" s="694" t="s">
        <v>5592</v>
      </c>
      <c r="C10" s="323" t="s">
        <v>5593</v>
      </c>
      <c r="D10" s="698" t="s">
        <v>1615</v>
      </c>
      <c r="E10" s="697">
        <v>103.12</v>
      </c>
      <c r="F10" s="428">
        <v>14</v>
      </c>
      <c r="G10" s="557">
        <v>1</v>
      </c>
      <c r="H10" s="1618"/>
    </row>
    <row r="11" spans="1:26" s="80" customFormat="1" ht="20.100000000000001" customHeight="1">
      <c r="A11" s="2551">
        <v>6</v>
      </c>
      <c r="B11" s="694" t="s">
        <v>5594</v>
      </c>
      <c r="C11" s="323" t="s">
        <v>5595</v>
      </c>
      <c r="D11" s="325" t="s">
        <v>5596</v>
      </c>
      <c r="E11" s="693">
        <v>184.34</v>
      </c>
      <c r="F11" s="428">
        <v>84</v>
      </c>
      <c r="G11" s="428" t="s">
        <v>8652</v>
      </c>
      <c r="H11" s="1577"/>
    </row>
    <row r="12" spans="1:26" s="80" customFormat="1" ht="20.100000000000001" customHeight="1">
      <c r="A12" s="2551">
        <v>7</v>
      </c>
      <c r="B12" s="695" t="s">
        <v>5597</v>
      </c>
      <c r="C12" s="323" t="s">
        <v>1611</v>
      </c>
      <c r="D12" s="325" t="s">
        <v>5598</v>
      </c>
      <c r="E12" s="693">
        <v>87.58</v>
      </c>
      <c r="F12" s="428">
        <v>49</v>
      </c>
      <c r="G12" s="557" t="s">
        <v>8652</v>
      </c>
      <c r="H12" s="1577" t="s">
        <v>5649</v>
      </c>
    </row>
    <row r="13" spans="1:26" s="80" customFormat="1" ht="20.100000000000001" customHeight="1">
      <c r="A13" s="2551">
        <v>8</v>
      </c>
      <c r="B13" s="695" t="s">
        <v>5599</v>
      </c>
      <c r="C13" s="323" t="s">
        <v>5600</v>
      </c>
      <c r="D13" s="325" t="s">
        <v>5601</v>
      </c>
      <c r="E13" s="693">
        <v>87.3</v>
      </c>
      <c r="F13" s="428">
        <v>86</v>
      </c>
      <c r="G13" s="428">
        <v>9</v>
      </c>
      <c r="H13" s="1577" t="s">
        <v>5650</v>
      </c>
    </row>
    <row r="14" spans="1:26" s="80" customFormat="1" ht="20.100000000000001" customHeight="1">
      <c r="A14" s="2551">
        <v>9</v>
      </c>
      <c r="B14" s="695" t="s">
        <v>5602</v>
      </c>
      <c r="C14" s="323" t="s">
        <v>5603</v>
      </c>
      <c r="D14" s="325" t="s">
        <v>5601</v>
      </c>
      <c r="E14" s="693">
        <v>278.24</v>
      </c>
      <c r="F14" s="428">
        <v>4</v>
      </c>
      <c r="G14" s="557" t="s">
        <v>8652</v>
      </c>
      <c r="H14" s="1577" t="s">
        <v>5651</v>
      </c>
    </row>
    <row r="15" spans="1:26" s="80" customFormat="1" ht="20.100000000000001" customHeight="1">
      <c r="A15" s="2551">
        <v>10</v>
      </c>
      <c r="B15" s="694" t="s">
        <v>5604</v>
      </c>
      <c r="C15" s="323" t="s">
        <v>5605</v>
      </c>
      <c r="D15" s="325" t="s">
        <v>5601</v>
      </c>
      <c r="E15" s="693">
        <v>117.59</v>
      </c>
      <c r="F15" s="428">
        <v>60</v>
      </c>
      <c r="G15" s="557">
        <v>2</v>
      </c>
      <c r="H15" s="1577"/>
    </row>
    <row r="16" spans="1:26" s="80" customFormat="1" ht="20.100000000000001" customHeight="1">
      <c r="A16" s="2551">
        <v>11</v>
      </c>
      <c r="B16" s="694" t="s">
        <v>5606</v>
      </c>
      <c r="C16" s="323" t="s">
        <v>5607</v>
      </c>
      <c r="D16" s="325" t="s">
        <v>5601</v>
      </c>
      <c r="E16" s="693">
        <v>486.56</v>
      </c>
      <c r="F16" s="428">
        <v>70</v>
      </c>
      <c r="G16" s="428">
        <v>1</v>
      </c>
      <c r="H16" s="1577" t="s">
        <v>5652</v>
      </c>
    </row>
    <row r="17" spans="1:8" s="80" customFormat="1" ht="20.100000000000001" customHeight="1">
      <c r="A17" s="2551">
        <v>12</v>
      </c>
      <c r="B17" s="694" t="s">
        <v>5608</v>
      </c>
      <c r="C17" s="323" t="s">
        <v>5609</v>
      </c>
      <c r="D17" s="325" t="s">
        <v>5601</v>
      </c>
      <c r="E17" s="693">
        <v>101.25</v>
      </c>
      <c r="F17" s="428">
        <v>40</v>
      </c>
      <c r="G17" s="428" t="s">
        <v>8652</v>
      </c>
      <c r="H17" s="1577"/>
    </row>
    <row r="18" spans="1:8" s="80" customFormat="1" ht="20.100000000000001" customHeight="1">
      <c r="A18" s="2551">
        <v>13</v>
      </c>
      <c r="B18" s="694" t="s">
        <v>5610</v>
      </c>
      <c r="C18" s="323" t="s">
        <v>5611</v>
      </c>
      <c r="D18" s="325" t="s">
        <v>5598</v>
      </c>
      <c r="E18" s="693">
        <v>205.45</v>
      </c>
      <c r="F18" s="428">
        <v>53</v>
      </c>
      <c r="G18" s="428">
        <v>10</v>
      </c>
      <c r="H18" s="1577"/>
    </row>
    <row r="19" spans="1:8" s="80" customFormat="1" ht="20.100000000000001" customHeight="1">
      <c r="A19" s="2551">
        <v>14</v>
      </c>
      <c r="B19" s="694" t="s">
        <v>5612</v>
      </c>
      <c r="C19" s="696" t="s">
        <v>1609</v>
      </c>
      <c r="D19" s="325" t="s">
        <v>5613</v>
      </c>
      <c r="E19" s="697">
        <v>196.56</v>
      </c>
      <c r="F19" s="428">
        <v>53</v>
      </c>
      <c r="G19" s="557">
        <v>1</v>
      </c>
      <c r="H19" s="1577" t="s">
        <v>5653</v>
      </c>
    </row>
    <row r="20" spans="1:8" s="80" customFormat="1" ht="23.1" customHeight="1">
      <c r="A20" s="2551">
        <v>15</v>
      </c>
      <c r="B20" s="694" t="s">
        <v>5614</v>
      </c>
      <c r="C20" s="323" t="s">
        <v>5615</v>
      </c>
      <c r="D20" s="325" t="s">
        <v>5598</v>
      </c>
      <c r="E20" s="693">
        <v>476.42</v>
      </c>
      <c r="F20" s="428">
        <v>80</v>
      </c>
      <c r="G20" s="428">
        <v>1</v>
      </c>
      <c r="H20" s="701" t="s">
        <v>5986</v>
      </c>
    </row>
    <row r="21" spans="1:8" s="80" customFormat="1" ht="20.100000000000001" customHeight="1">
      <c r="A21" s="2551">
        <v>16</v>
      </c>
      <c r="B21" s="694" t="s">
        <v>5616</v>
      </c>
      <c r="C21" s="323" t="s">
        <v>1610</v>
      </c>
      <c r="D21" s="325" t="s">
        <v>5598</v>
      </c>
      <c r="E21" s="693">
        <v>129.56</v>
      </c>
      <c r="F21" s="428">
        <v>54</v>
      </c>
      <c r="G21" s="557" t="s">
        <v>8652</v>
      </c>
      <c r="H21" s="1577" t="s">
        <v>5654</v>
      </c>
    </row>
    <row r="22" spans="1:8" s="80" customFormat="1" ht="20.100000000000001" customHeight="1">
      <c r="A22" s="2551">
        <v>17</v>
      </c>
      <c r="B22" s="694" t="s">
        <v>5617</v>
      </c>
      <c r="C22" s="323" t="s">
        <v>5618</v>
      </c>
      <c r="D22" s="325" t="s">
        <v>5619</v>
      </c>
      <c r="E22" s="693">
        <v>130.94999999999999</v>
      </c>
      <c r="F22" s="428">
        <v>39</v>
      </c>
      <c r="G22" s="428" t="s">
        <v>8652</v>
      </c>
      <c r="H22" s="1577" t="s">
        <v>5654</v>
      </c>
    </row>
    <row r="23" spans="1:8" s="80" customFormat="1" ht="20.100000000000001" customHeight="1">
      <c r="A23" s="2551">
        <v>18</v>
      </c>
      <c r="B23" s="694" t="s">
        <v>5620</v>
      </c>
      <c r="C23" s="323" t="s">
        <v>5621</v>
      </c>
      <c r="D23" s="325" t="s">
        <v>5598</v>
      </c>
      <c r="E23" s="693">
        <v>184.37</v>
      </c>
      <c r="F23" s="428">
        <v>15</v>
      </c>
      <c r="G23" s="428" t="s">
        <v>8652</v>
      </c>
      <c r="H23" s="1577" t="s">
        <v>5655</v>
      </c>
    </row>
    <row r="24" spans="1:8" s="80" customFormat="1" ht="20.100000000000001" customHeight="1">
      <c r="A24" s="2551">
        <v>19</v>
      </c>
      <c r="B24" s="694" t="s">
        <v>2096</v>
      </c>
      <c r="C24" s="323" t="s">
        <v>1608</v>
      </c>
      <c r="D24" s="325" t="s">
        <v>5613</v>
      </c>
      <c r="E24" s="693">
        <v>158.22999999999999</v>
      </c>
      <c r="F24" s="428">
        <v>55</v>
      </c>
      <c r="G24" s="557">
        <v>1</v>
      </c>
      <c r="H24" s="1577" t="s">
        <v>5656</v>
      </c>
    </row>
    <row r="25" spans="1:8" s="80" customFormat="1" ht="20.100000000000001" customHeight="1">
      <c r="A25" s="2551">
        <v>20</v>
      </c>
      <c r="B25" s="694" t="s">
        <v>5622</v>
      </c>
      <c r="C25" s="323" t="s">
        <v>1604</v>
      </c>
      <c r="D25" s="325" t="s">
        <v>5619</v>
      </c>
      <c r="E25" s="693">
        <v>120.63</v>
      </c>
      <c r="F25" s="428">
        <v>45</v>
      </c>
      <c r="G25" s="557" t="s">
        <v>8652</v>
      </c>
      <c r="H25" s="1577"/>
    </row>
    <row r="26" spans="1:8" s="80" customFormat="1" ht="20.100000000000001" customHeight="1">
      <c r="A26" s="2551">
        <v>21</v>
      </c>
      <c r="B26" s="694" t="s">
        <v>2182</v>
      </c>
      <c r="C26" s="323" t="s">
        <v>5623</v>
      </c>
      <c r="D26" s="325" t="s">
        <v>5598</v>
      </c>
      <c r="E26" s="693">
        <v>258.45999999999998</v>
      </c>
      <c r="F26" s="428">
        <v>88</v>
      </c>
      <c r="G26" s="557">
        <v>8</v>
      </c>
      <c r="H26" s="1577"/>
    </row>
    <row r="27" spans="1:8" s="80" customFormat="1" ht="20.100000000000001" customHeight="1">
      <c r="A27" s="2551">
        <v>22</v>
      </c>
      <c r="B27" s="695" t="s">
        <v>5624</v>
      </c>
      <c r="C27" s="323" t="s">
        <v>8633</v>
      </c>
      <c r="D27" s="325" t="s">
        <v>5613</v>
      </c>
      <c r="E27" s="693">
        <v>214.84</v>
      </c>
      <c r="F27" s="428">
        <v>78</v>
      </c>
      <c r="G27" s="557" t="s">
        <v>8652</v>
      </c>
      <c r="H27" s="1577" t="s">
        <v>8634</v>
      </c>
    </row>
    <row r="28" spans="1:8" s="80" customFormat="1" ht="20.100000000000001" customHeight="1">
      <c r="A28" s="2551">
        <v>23</v>
      </c>
      <c r="B28" s="694" t="s">
        <v>2526</v>
      </c>
      <c r="C28" s="696" t="s">
        <v>1612</v>
      </c>
      <c r="D28" s="325" t="s">
        <v>5598</v>
      </c>
      <c r="E28" s="693">
        <v>149.63999999999999</v>
      </c>
      <c r="F28" s="428">
        <v>50</v>
      </c>
      <c r="G28" s="428" t="s">
        <v>8652</v>
      </c>
      <c r="H28" s="1577"/>
    </row>
    <row r="29" spans="1:8" s="80" customFormat="1" ht="20.100000000000001" customHeight="1">
      <c r="A29" s="2551">
        <v>24</v>
      </c>
      <c r="B29" s="694" t="s">
        <v>5625</v>
      </c>
      <c r="C29" s="323" t="s">
        <v>5626</v>
      </c>
      <c r="D29" s="325" t="s">
        <v>5598</v>
      </c>
      <c r="E29" s="693">
        <v>135</v>
      </c>
      <c r="F29" s="428">
        <v>61</v>
      </c>
      <c r="G29" s="557">
        <v>4</v>
      </c>
      <c r="H29" s="1577" t="s">
        <v>5657</v>
      </c>
    </row>
    <row r="30" spans="1:8" s="80" customFormat="1" ht="20.100000000000001" customHeight="1">
      <c r="A30" s="2551">
        <v>25</v>
      </c>
      <c r="B30" s="694" t="s">
        <v>5627</v>
      </c>
      <c r="C30" s="323" t="s">
        <v>1607</v>
      </c>
      <c r="D30" s="325" t="s">
        <v>5613</v>
      </c>
      <c r="E30" s="693">
        <v>166.11</v>
      </c>
      <c r="F30" s="428">
        <v>39</v>
      </c>
      <c r="G30" s="557" t="s">
        <v>8652</v>
      </c>
      <c r="H30" s="1577"/>
    </row>
    <row r="31" spans="1:8" s="80" customFormat="1" ht="20.100000000000001" customHeight="1">
      <c r="A31" s="2551">
        <v>26</v>
      </c>
      <c r="B31" s="694" t="s">
        <v>5628</v>
      </c>
      <c r="C31" s="323" t="s">
        <v>1606</v>
      </c>
      <c r="D31" s="325" t="s">
        <v>5613</v>
      </c>
      <c r="E31" s="693">
        <v>242.88</v>
      </c>
      <c r="F31" s="428">
        <v>72</v>
      </c>
      <c r="G31" s="428" t="s">
        <v>8652</v>
      </c>
      <c r="H31" s="1577" t="s">
        <v>5658</v>
      </c>
    </row>
    <row r="32" spans="1:8" s="80" customFormat="1" ht="20.100000000000001" customHeight="1">
      <c r="A32" s="2551">
        <v>27</v>
      </c>
      <c r="B32" s="694" t="s">
        <v>5629</v>
      </c>
      <c r="C32" s="323" t="s">
        <v>1605</v>
      </c>
      <c r="D32" s="325" t="s">
        <v>5613</v>
      </c>
      <c r="E32" s="693">
        <v>188.62</v>
      </c>
      <c r="F32" s="428">
        <v>75</v>
      </c>
      <c r="G32" s="557">
        <v>2</v>
      </c>
      <c r="H32" s="1577"/>
    </row>
    <row r="33" spans="1:8" s="80" customFormat="1" ht="20.100000000000001" customHeight="1">
      <c r="A33" s="2551">
        <v>28</v>
      </c>
      <c r="B33" s="694" t="s">
        <v>5486</v>
      </c>
      <c r="C33" s="323" t="s">
        <v>5630</v>
      </c>
      <c r="D33" s="325" t="s">
        <v>5631</v>
      </c>
      <c r="E33" s="693">
        <v>113.3</v>
      </c>
      <c r="F33" s="428">
        <v>5</v>
      </c>
      <c r="G33" s="428">
        <v>1</v>
      </c>
      <c r="H33" s="1577"/>
    </row>
    <row r="34" spans="1:8" s="80" customFormat="1" ht="20.100000000000001" customHeight="1">
      <c r="A34" s="2551">
        <v>29</v>
      </c>
      <c r="B34" s="694" t="s">
        <v>5632</v>
      </c>
      <c r="C34" s="323" t="s">
        <v>5633</v>
      </c>
      <c r="D34" s="325" t="s">
        <v>5631</v>
      </c>
      <c r="E34" s="693">
        <v>174.15</v>
      </c>
      <c r="F34" s="428">
        <v>75</v>
      </c>
      <c r="G34" s="428" t="s">
        <v>8652</v>
      </c>
      <c r="H34" s="1577" t="s">
        <v>5659</v>
      </c>
    </row>
    <row r="35" spans="1:8" s="80" customFormat="1" ht="20.100000000000001" customHeight="1">
      <c r="A35" s="2551">
        <v>30</v>
      </c>
      <c r="B35" s="694" t="s">
        <v>5634</v>
      </c>
      <c r="C35" s="323" t="s">
        <v>5635</v>
      </c>
      <c r="D35" s="325" t="s">
        <v>5636</v>
      </c>
      <c r="E35" s="693">
        <v>127.8</v>
      </c>
      <c r="F35" s="428">
        <v>50</v>
      </c>
      <c r="G35" s="557">
        <v>3</v>
      </c>
      <c r="H35" s="1577" t="s">
        <v>5660</v>
      </c>
    </row>
    <row r="36" spans="1:8" s="80" customFormat="1" ht="23.1" customHeight="1">
      <c r="A36" s="2551">
        <v>31</v>
      </c>
      <c r="B36" s="694" t="s">
        <v>5637</v>
      </c>
      <c r="C36" s="323" t="s">
        <v>5638</v>
      </c>
      <c r="D36" s="325" t="s">
        <v>5639</v>
      </c>
      <c r="E36" s="693">
        <v>476.42</v>
      </c>
      <c r="F36" s="428">
        <v>40</v>
      </c>
      <c r="G36" s="1619" t="s">
        <v>8651</v>
      </c>
      <c r="H36" s="701" t="s">
        <v>5987</v>
      </c>
    </row>
    <row r="37" spans="1:8" s="80" customFormat="1" ht="20.100000000000001" customHeight="1">
      <c r="A37" s="2551">
        <v>32</v>
      </c>
      <c r="B37" s="694" t="s">
        <v>5640</v>
      </c>
      <c r="C37" s="323" t="s">
        <v>5641</v>
      </c>
      <c r="D37" s="325" t="s">
        <v>5639</v>
      </c>
      <c r="E37" s="693">
        <v>117.64</v>
      </c>
      <c r="F37" s="428">
        <v>53</v>
      </c>
      <c r="G37" s="428" t="s">
        <v>8652</v>
      </c>
      <c r="H37" s="1577" t="s">
        <v>5649</v>
      </c>
    </row>
    <row r="38" spans="1:8" s="80" customFormat="1" ht="23.1" customHeight="1">
      <c r="A38" s="2551">
        <v>33</v>
      </c>
      <c r="B38" s="694" t="s">
        <v>5642</v>
      </c>
      <c r="C38" s="323" t="s">
        <v>5643</v>
      </c>
      <c r="D38" s="325" t="s">
        <v>5644</v>
      </c>
      <c r="E38" s="693">
        <v>245.92</v>
      </c>
      <c r="F38" s="428">
        <v>40</v>
      </c>
      <c r="G38" s="557" t="s">
        <v>8652</v>
      </c>
      <c r="H38" s="701" t="s">
        <v>5988</v>
      </c>
    </row>
    <row r="39" spans="1:8" s="80" customFormat="1" ht="23.1" customHeight="1">
      <c r="A39" s="2551">
        <v>34</v>
      </c>
      <c r="B39" s="695" t="s">
        <v>5645</v>
      </c>
      <c r="C39" s="323" t="s">
        <v>5643</v>
      </c>
      <c r="D39" s="325" t="s">
        <v>5644</v>
      </c>
      <c r="E39" s="693">
        <v>245.92</v>
      </c>
      <c r="F39" s="428">
        <v>36</v>
      </c>
      <c r="G39" s="557" t="s">
        <v>8652</v>
      </c>
      <c r="H39" s="701" t="s">
        <v>5989</v>
      </c>
    </row>
    <row r="40" spans="1:8" s="80" customFormat="1" ht="20.100000000000001" customHeight="1">
      <c r="A40" s="2551">
        <v>35</v>
      </c>
      <c r="B40" s="694" t="s">
        <v>5646</v>
      </c>
      <c r="C40" s="323" t="s">
        <v>5495</v>
      </c>
      <c r="D40" s="325" t="s">
        <v>5644</v>
      </c>
      <c r="E40" s="693">
        <v>199.26</v>
      </c>
      <c r="F40" s="428">
        <v>40</v>
      </c>
      <c r="G40" s="1619" t="s">
        <v>8648</v>
      </c>
      <c r="H40" s="1577" t="s">
        <v>5661</v>
      </c>
    </row>
    <row r="41" spans="1:8" s="1747" customFormat="1" ht="17.100000000000001" customHeight="1">
      <c r="A41" s="365"/>
      <c r="B41" s="692"/>
      <c r="C41" s="691"/>
      <c r="D41" s="365"/>
      <c r="E41" s="690"/>
      <c r="F41" s="365"/>
      <c r="G41" s="365"/>
      <c r="H41" s="779" t="s">
        <v>2071</v>
      </c>
    </row>
    <row r="42" spans="1:8" s="80" customFormat="1" ht="17.100000000000001" customHeight="1">
      <c r="A42" s="365"/>
      <c r="B42" s="692"/>
      <c r="C42" s="691"/>
      <c r="D42" s="365"/>
      <c r="E42" s="690"/>
      <c r="F42" s="365"/>
      <c r="G42" s="365"/>
      <c r="H42" s="779" t="s">
        <v>8276</v>
      </c>
    </row>
  </sheetData>
  <mergeCells count="3">
    <mergeCell ref="D4:G4"/>
    <mergeCell ref="A1:D1"/>
    <mergeCell ref="A2:D2"/>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view="pageBreakPreview" zoomScaleNormal="100" zoomScaleSheetLayoutView="100" workbookViewId="0">
      <selection sqref="A1:D1"/>
    </sheetView>
  </sheetViews>
  <sheetFormatPr defaultRowHeight="17.25" customHeight="1"/>
  <cols>
    <col min="1" max="1" width="3.125" style="687" customWidth="1"/>
    <col min="2" max="2" width="20.625" style="229" customWidth="1"/>
    <col min="3" max="3" width="12.625" style="229" customWidth="1"/>
    <col min="4" max="4" width="6.625" style="229" customWidth="1"/>
    <col min="5" max="5" width="6.625" style="689" customWidth="1"/>
    <col min="6" max="7" width="6.625" style="229" customWidth="1"/>
    <col min="8" max="8" width="28.625" style="229" customWidth="1"/>
    <col min="9" max="9" width="5.625" style="229" customWidth="1"/>
    <col min="10" max="11" width="9" style="229"/>
    <col min="12" max="12" width="14.625" style="229" customWidth="1"/>
    <col min="13" max="16384" width="9" style="229"/>
  </cols>
  <sheetData>
    <row r="1" spans="1:26" s="1304"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4"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s="80" customFormat="1" ht="17.100000000000001" customHeight="1">
      <c r="A3" s="185" t="s">
        <v>5057</v>
      </c>
      <c r="H3" s="85" t="str">
        <f>M3</f>
        <v>（令和5年4月1日現在）</v>
      </c>
      <c r="J3" s="1336" t="s">
        <v>6791</v>
      </c>
      <c r="K3" s="1752"/>
      <c r="L3" s="1337" t="s">
        <v>6118</v>
      </c>
      <c r="M3" s="1856" t="str">
        <f>設定!$B$14</f>
        <v>（令和5年4月1日現在）</v>
      </c>
    </row>
    <row r="4" spans="1:26" s="80" customFormat="1" ht="39.75" customHeight="1">
      <c r="A4" s="391"/>
      <c r="B4" s="84" t="s">
        <v>494</v>
      </c>
      <c r="C4" s="84" t="s">
        <v>493</v>
      </c>
      <c r="D4" s="429" t="s">
        <v>1622</v>
      </c>
      <c r="E4" s="2855" t="s">
        <v>8918</v>
      </c>
      <c r="F4" s="2855" t="s">
        <v>8916</v>
      </c>
      <c r="G4" s="429" t="s">
        <v>8917</v>
      </c>
      <c r="H4" s="84" t="s">
        <v>1621</v>
      </c>
      <c r="J4" s="1705"/>
      <c r="K4" s="1340"/>
      <c r="L4" s="1337" t="s">
        <v>6119</v>
      </c>
      <c r="M4" s="1789" t="s">
        <v>7081</v>
      </c>
      <c r="N4" s="2160" t="str">
        <f>HYPERLINK("#'["&amp;設定!$A$22&amp;"]"&amp;M4&amp;"'!A1","統計表リンク")</f>
        <v>統計表リンク</v>
      </c>
    </row>
    <row r="5" spans="1:26" s="80" customFormat="1" ht="20.100000000000001" customHeight="1">
      <c r="A5" s="325">
        <v>36</v>
      </c>
      <c r="B5" s="695" t="s">
        <v>5662</v>
      </c>
      <c r="C5" s="323" t="s">
        <v>5603</v>
      </c>
      <c r="D5" s="325" t="s">
        <v>5644</v>
      </c>
      <c r="E5" s="693">
        <v>278.24</v>
      </c>
      <c r="F5" s="557">
        <v>70</v>
      </c>
      <c r="G5" s="630" t="s">
        <v>8652</v>
      </c>
      <c r="H5" s="1577" t="s">
        <v>5725</v>
      </c>
      <c r="M5" s="1789" t="s">
        <v>7082</v>
      </c>
      <c r="N5" s="2160" t="str">
        <f>HYPERLINK("#'["&amp;設定!$A$22&amp;"]"&amp;M5&amp;"'!A1","統計表リンク")</f>
        <v>統計表リンク</v>
      </c>
    </row>
    <row r="6" spans="1:26" s="80" customFormat="1" ht="20.100000000000001" customHeight="1">
      <c r="A6" s="325">
        <v>37</v>
      </c>
      <c r="B6" s="695" t="s">
        <v>5663</v>
      </c>
      <c r="C6" s="323" t="s">
        <v>5664</v>
      </c>
      <c r="D6" s="325" t="s">
        <v>5644</v>
      </c>
      <c r="E6" s="700">
        <v>132.96</v>
      </c>
      <c r="F6" s="557">
        <v>45</v>
      </c>
      <c r="G6" s="630">
        <v>1</v>
      </c>
      <c r="H6" s="1577" t="s">
        <v>5726</v>
      </c>
    </row>
    <row r="7" spans="1:26" s="80" customFormat="1" ht="20.100000000000001" customHeight="1">
      <c r="A7" s="2551">
        <v>38</v>
      </c>
      <c r="B7" s="702" t="s">
        <v>5665</v>
      </c>
      <c r="C7" s="323" t="s">
        <v>5607</v>
      </c>
      <c r="D7" s="325" t="s">
        <v>5644</v>
      </c>
      <c r="E7" s="700">
        <v>486.56</v>
      </c>
      <c r="F7" s="557">
        <v>70</v>
      </c>
      <c r="G7" s="630" t="s">
        <v>8648</v>
      </c>
      <c r="H7" s="1577" t="s">
        <v>5727</v>
      </c>
    </row>
    <row r="8" spans="1:26" s="80" customFormat="1" ht="20.100000000000001" customHeight="1">
      <c r="A8" s="2551">
        <v>39</v>
      </c>
      <c r="B8" s="374" t="s">
        <v>5666</v>
      </c>
      <c r="C8" s="323" t="s">
        <v>5667</v>
      </c>
      <c r="D8" s="325" t="s">
        <v>5644</v>
      </c>
      <c r="E8" s="693">
        <v>201.72</v>
      </c>
      <c r="F8" s="557">
        <v>78</v>
      </c>
      <c r="G8" s="630">
        <v>2</v>
      </c>
      <c r="H8" s="1577" t="s">
        <v>5728</v>
      </c>
    </row>
    <row r="9" spans="1:26" s="80" customFormat="1" ht="20.100000000000001" customHeight="1">
      <c r="A9" s="2551">
        <v>40</v>
      </c>
      <c r="B9" s="702" t="s">
        <v>1626</v>
      </c>
      <c r="C9" s="323" t="s">
        <v>5668</v>
      </c>
      <c r="D9" s="325" t="s">
        <v>5644</v>
      </c>
      <c r="E9" s="693">
        <v>171.47</v>
      </c>
      <c r="F9" s="557">
        <v>67</v>
      </c>
      <c r="G9" s="630">
        <v>1</v>
      </c>
      <c r="H9" s="1577" t="s">
        <v>5729</v>
      </c>
    </row>
    <row r="10" spans="1:26" s="80" customFormat="1" ht="20.100000000000001" customHeight="1">
      <c r="A10" s="2551">
        <v>41</v>
      </c>
      <c r="B10" s="702" t="s">
        <v>5669</v>
      </c>
      <c r="C10" s="323" t="s">
        <v>5670</v>
      </c>
      <c r="D10" s="325" t="s">
        <v>864</v>
      </c>
      <c r="E10" s="693">
        <v>251.64</v>
      </c>
      <c r="F10" s="557">
        <v>88</v>
      </c>
      <c r="G10" s="630" t="s">
        <v>8652</v>
      </c>
      <c r="H10" s="1577" t="s">
        <v>5730</v>
      </c>
    </row>
    <row r="11" spans="1:26" s="80" customFormat="1" ht="20.100000000000001" customHeight="1">
      <c r="A11" s="2551">
        <v>42</v>
      </c>
      <c r="B11" s="702" t="s">
        <v>5671</v>
      </c>
      <c r="C11" s="323" t="s">
        <v>5672</v>
      </c>
      <c r="D11" s="325" t="s">
        <v>5673</v>
      </c>
      <c r="E11" s="693">
        <v>196.36</v>
      </c>
      <c r="F11" s="557">
        <v>70</v>
      </c>
      <c r="G11" s="630">
        <v>1</v>
      </c>
      <c r="H11" s="1577" t="s">
        <v>5731</v>
      </c>
    </row>
    <row r="12" spans="1:26" s="80" customFormat="1" ht="20.100000000000001" customHeight="1">
      <c r="A12" s="2551">
        <v>43</v>
      </c>
      <c r="B12" s="702" t="s">
        <v>5674</v>
      </c>
      <c r="C12" s="323" t="s">
        <v>5675</v>
      </c>
      <c r="D12" s="325" t="s">
        <v>5676</v>
      </c>
      <c r="E12" s="693">
        <v>196.16</v>
      </c>
      <c r="F12" s="557">
        <v>90</v>
      </c>
      <c r="G12" s="630">
        <v>5</v>
      </c>
      <c r="H12" s="1577" t="s">
        <v>5732</v>
      </c>
    </row>
    <row r="13" spans="1:26" s="80" customFormat="1" ht="20.100000000000001" customHeight="1">
      <c r="A13" s="2551">
        <v>44</v>
      </c>
      <c r="B13" s="702" t="s">
        <v>5677</v>
      </c>
      <c r="C13" s="323" t="s">
        <v>5678</v>
      </c>
      <c r="D13" s="325" t="s">
        <v>5676</v>
      </c>
      <c r="E13" s="693">
        <v>193.48</v>
      </c>
      <c r="F13" s="557">
        <v>76</v>
      </c>
      <c r="G13" s="630" t="s">
        <v>8652</v>
      </c>
      <c r="H13" s="1577" t="s">
        <v>5752</v>
      </c>
    </row>
    <row r="14" spans="1:26" s="80" customFormat="1" ht="20.100000000000001" customHeight="1">
      <c r="A14" s="2551">
        <v>45</v>
      </c>
      <c r="B14" s="374" t="s">
        <v>5679</v>
      </c>
      <c r="C14" s="323" t="s">
        <v>1625</v>
      </c>
      <c r="D14" s="325" t="s">
        <v>5680</v>
      </c>
      <c r="E14" s="693">
        <v>125.3</v>
      </c>
      <c r="F14" s="557">
        <v>48</v>
      </c>
      <c r="G14" s="630">
        <v>4</v>
      </c>
      <c r="H14" s="1577" t="s">
        <v>5733</v>
      </c>
    </row>
    <row r="15" spans="1:26" s="80" customFormat="1" ht="20.100000000000001" customHeight="1">
      <c r="A15" s="2551">
        <v>46</v>
      </c>
      <c r="B15" s="374" t="s">
        <v>5489</v>
      </c>
      <c r="C15" s="323" t="s">
        <v>5490</v>
      </c>
      <c r="D15" s="325" t="s">
        <v>5681</v>
      </c>
      <c r="E15" s="693">
        <v>118.61</v>
      </c>
      <c r="F15" s="557">
        <v>71</v>
      </c>
      <c r="G15" s="630" t="s">
        <v>8652</v>
      </c>
      <c r="H15" s="1577"/>
    </row>
    <row r="16" spans="1:26" s="80" customFormat="1" ht="20.100000000000001" customHeight="1">
      <c r="A16" s="2551">
        <v>47</v>
      </c>
      <c r="B16" s="374" t="s">
        <v>5682</v>
      </c>
      <c r="C16" s="323" t="s">
        <v>5683</v>
      </c>
      <c r="D16" s="325" t="s">
        <v>5681</v>
      </c>
      <c r="E16" s="693">
        <v>154.02000000000001</v>
      </c>
      <c r="F16" s="557">
        <v>53</v>
      </c>
      <c r="G16" s="630">
        <v>1</v>
      </c>
      <c r="H16" s="1577" t="s">
        <v>5734</v>
      </c>
    </row>
    <row r="17" spans="1:8" s="80" customFormat="1" ht="20.100000000000001" customHeight="1">
      <c r="A17" s="2551">
        <v>48</v>
      </c>
      <c r="B17" s="374" t="s">
        <v>5684</v>
      </c>
      <c r="C17" s="323" t="s">
        <v>5685</v>
      </c>
      <c r="D17" s="325" t="s">
        <v>5686</v>
      </c>
      <c r="E17" s="693">
        <v>99.26</v>
      </c>
      <c r="F17" s="557">
        <v>32</v>
      </c>
      <c r="G17" s="630" t="s">
        <v>8652</v>
      </c>
      <c r="H17" s="1577"/>
    </row>
    <row r="18" spans="1:8" s="80" customFormat="1" ht="20.100000000000001" customHeight="1">
      <c r="A18" s="2551">
        <v>49</v>
      </c>
      <c r="B18" s="374" t="s">
        <v>5687</v>
      </c>
      <c r="C18" s="323" t="s">
        <v>5711</v>
      </c>
      <c r="D18" s="325" t="s">
        <v>5686</v>
      </c>
      <c r="E18" s="693">
        <v>455.77</v>
      </c>
      <c r="F18" s="557">
        <v>42</v>
      </c>
      <c r="G18" s="630">
        <v>7</v>
      </c>
      <c r="H18" s="1577" t="s">
        <v>5735</v>
      </c>
    </row>
    <row r="19" spans="1:8" s="80" customFormat="1" ht="23.1" customHeight="1">
      <c r="A19" s="2551">
        <v>50</v>
      </c>
      <c r="B19" s="374" t="s">
        <v>5688</v>
      </c>
      <c r="C19" s="323" t="s">
        <v>5711</v>
      </c>
      <c r="D19" s="325" t="s">
        <v>5686</v>
      </c>
      <c r="E19" s="693">
        <v>455.77</v>
      </c>
      <c r="F19" s="557">
        <v>42</v>
      </c>
      <c r="G19" s="1620" t="s">
        <v>8647</v>
      </c>
      <c r="H19" s="701" t="s">
        <v>5985</v>
      </c>
    </row>
    <row r="20" spans="1:8" s="80" customFormat="1" ht="20.100000000000001" customHeight="1">
      <c r="A20" s="2551">
        <v>51</v>
      </c>
      <c r="B20" s="374" t="s">
        <v>5689</v>
      </c>
      <c r="C20" s="323" t="s">
        <v>5690</v>
      </c>
      <c r="D20" s="325" t="s">
        <v>5598</v>
      </c>
      <c r="E20" s="693">
        <v>335.34</v>
      </c>
      <c r="F20" s="557">
        <v>60</v>
      </c>
      <c r="G20" s="630">
        <v>3</v>
      </c>
      <c r="H20" s="1577" t="s">
        <v>5736</v>
      </c>
    </row>
    <row r="21" spans="1:8" s="80" customFormat="1" ht="20.100000000000001" customHeight="1">
      <c r="A21" s="2551">
        <v>52</v>
      </c>
      <c r="B21" s="374" t="s">
        <v>5691</v>
      </c>
      <c r="C21" s="323" t="s">
        <v>5690</v>
      </c>
      <c r="D21" s="325" t="s">
        <v>5686</v>
      </c>
      <c r="E21" s="693">
        <v>335.34</v>
      </c>
      <c r="F21" s="557">
        <v>65</v>
      </c>
      <c r="G21" s="1620" t="s">
        <v>8648</v>
      </c>
      <c r="H21" s="1577" t="s">
        <v>5737</v>
      </c>
    </row>
    <row r="22" spans="1:8" s="80" customFormat="1" ht="20.100000000000001" customHeight="1">
      <c r="A22" s="2551">
        <v>53</v>
      </c>
      <c r="B22" s="374" t="s">
        <v>5692</v>
      </c>
      <c r="C22" s="323" t="s">
        <v>5693</v>
      </c>
      <c r="D22" s="325" t="s">
        <v>5686</v>
      </c>
      <c r="E22" s="693">
        <v>324</v>
      </c>
      <c r="F22" s="557">
        <v>40</v>
      </c>
      <c r="G22" s="630" t="s">
        <v>8652</v>
      </c>
      <c r="H22" s="1577" t="s">
        <v>5738</v>
      </c>
    </row>
    <row r="23" spans="1:8" s="80" customFormat="1" ht="20.100000000000001" customHeight="1">
      <c r="A23" s="2551">
        <v>54</v>
      </c>
      <c r="B23" s="374" t="s">
        <v>5694</v>
      </c>
      <c r="C23" s="323" t="s">
        <v>5693</v>
      </c>
      <c r="D23" s="325" t="s">
        <v>5686</v>
      </c>
      <c r="E23" s="693">
        <v>324</v>
      </c>
      <c r="F23" s="557">
        <v>34</v>
      </c>
      <c r="G23" s="2819" t="s">
        <v>8652</v>
      </c>
      <c r="H23" s="1577" t="s">
        <v>5739</v>
      </c>
    </row>
    <row r="24" spans="1:8" s="80" customFormat="1" ht="20.100000000000001" customHeight="1">
      <c r="A24" s="2551">
        <v>55</v>
      </c>
      <c r="B24" s="374" t="s">
        <v>5695</v>
      </c>
      <c r="C24" s="323" t="s">
        <v>5696</v>
      </c>
      <c r="D24" s="325" t="s">
        <v>5697</v>
      </c>
      <c r="E24" s="700">
        <v>293.39</v>
      </c>
      <c r="F24" s="557">
        <v>40</v>
      </c>
      <c r="G24" s="630">
        <v>6</v>
      </c>
      <c r="H24" s="1577" t="s">
        <v>5740</v>
      </c>
    </row>
    <row r="25" spans="1:8" s="80" customFormat="1" ht="20.100000000000001" customHeight="1">
      <c r="A25" s="2551">
        <v>56</v>
      </c>
      <c r="B25" s="374" t="s">
        <v>5698</v>
      </c>
      <c r="C25" s="323" t="s">
        <v>5696</v>
      </c>
      <c r="D25" s="325" t="s">
        <v>5697</v>
      </c>
      <c r="E25" s="700">
        <v>293.39</v>
      </c>
      <c r="F25" s="557">
        <v>44</v>
      </c>
      <c r="G25" s="1620" t="s">
        <v>8649</v>
      </c>
      <c r="H25" s="1577" t="s">
        <v>5741</v>
      </c>
    </row>
    <row r="26" spans="1:8" s="80" customFormat="1" ht="20.100000000000001" customHeight="1">
      <c r="A26" s="2551">
        <v>57</v>
      </c>
      <c r="B26" s="374" t="s">
        <v>5699</v>
      </c>
      <c r="C26" s="323" t="s">
        <v>1614</v>
      </c>
      <c r="D26" s="325" t="s">
        <v>5589</v>
      </c>
      <c r="E26" s="700">
        <v>277.88</v>
      </c>
      <c r="F26" s="557">
        <v>67</v>
      </c>
      <c r="G26" s="630">
        <v>1</v>
      </c>
      <c r="H26" s="1577" t="s">
        <v>5742</v>
      </c>
    </row>
    <row r="27" spans="1:8" s="80" customFormat="1" ht="20.100000000000001" customHeight="1">
      <c r="A27" s="2551">
        <v>58</v>
      </c>
      <c r="B27" s="374" t="s">
        <v>5700</v>
      </c>
      <c r="C27" s="323" t="s">
        <v>1614</v>
      </c>
      <c r="D27" s="325" t="s">
        <v>5701</v>
      </c>
      <c r="E27" s="700">
        <v>277.88</v>
      </c>
      <c r="F27" s="557">
        <v>36</v>
      </c>
      <c r="G27" s="630" t="s">
        <v>8648</v>
      </c>
      <c r="H27" s="1577" t="s">
        <v>5743</v>
      </c>
    </row>
    <row r="28" spans="1:8" s="80" customFormat="1" ht="23.1" customHeight="1">
      <c r="A28" s="2551">
        <v>59</v>
      </c>
      <c r="B28" s="374" t="s">
        <v>5702</v>
      </c>
      <c r="C28" s="323" t="s">
        <v>1624</v>
      </c>
      <c r="D28" s="325" t="s">
        <v>5697</v>
      </c>
      <c r="E28" s="700">
        <v>291.98</v>
      </c>
      <c r="F28" s="557">
        <v>49</v>
      </c>
      <c r="G28" s="630" t="s">
        <v>8652</v>
      </c>
      <c r="H28" s="701" t="s">
        <v>5751</v>
      </c>
    </row>
    <row r="29" spans="1:8" s="80" customFormat="1" ht="23.1" customHeight="1">
      <c r="A29" s="2551">
        <v>60</v>
      </c>
      <c r="B29" s="374" t="s">
        <v>5703</v>
      </c>
      <c r="C29" s="323" t="s">
        <v>5704</v>
      </c>
      <c r="D29" s="325" t="s">
        <v>5705</v>
      </c>
      <c r="E29" s="700">
        <v>291.98</v>
      </c>
      <c r="F29" s="557">
        <v>50</v>
      </c>
      <c r="G29" s="630" t="s">
        <v>8652</v>
      </c>
      <c r="H29" s="701" t="s">
        <v>5750</v>
      </c>
    </row>
    <row r="30" spans="1:8" s="80" customFormat="1" ht="20.100000000000001" customHeight="1">
      <c r="A30" s="2551">
        <v>61</v>
      </c>
      <c r="B30" s="374" t="s">
        <v>5706</v>
      </c>
      <c r="C30" s="323" t="s">
        <v>5707</v>
      </c>
      <c r="D30" s="325" t="s">
        <v>5708</v>
      </c>
      <c r="E30" s="693">
        <v>303.18</v>
      </c>
      <c r="F30" s="557">
        <v>69</v>
      </c>
      <c r="G30" s="630">
        <v>7</v>
      </c>
      <c r="H30" s="1577" t="s">
        <v>5648</v>
      </c>
    </row>
    <row r="31" spans="1:8" s="80" customFormat="1" ht="20.100000000000001" customHeight="1">
      <c r="A31" s="2551">
        <v>62</v>
      </c>
      <c r="B31" s="374" t="s">
        <v>5709</v>
      </c>
      <c r="C31" s="323" t="s">
        <v>5707</v>
      </c>
      <c r="D31" s="325" t="s">
        <v>5708</v>
      </c>
      <c r="E31" s="700">
        <v>303.18</v>
      </c>
      <c r="F31" s="557">
        <v>40</v>
      </c>
      <c r="G31" s="1620" t="s">
        <v>8648</v>
      </c>
      <c r="H31" s="1577" t="s">
        <v>5744</v>
      </c>
    </row>
    <row r="32" spans="1:8" s="80" customFormat="1" ht="23.1" customHeight="1">
      <c r="A32" s="2551">
        <v>63</v>
      </c>
      <c r="B32" s="374" t="s">
        <v>5710</v>
      </c>
      <c r="C32" s="323" t="s">
        <v>5711</v>
      </c>
      <c r="D32" s="325" t="s">
        <v>5712</v>
      </c>
      <c r="E32" s="700">
        <v>455.77</v>
      </c>
      <c r="F32" s="557">
        <v>42</v>
      </c>
      <c r="G32" s="1620" t="s">
        <v>8650</v>
      </c>
      <c r="H32" s="701" t="s">
        <v>5983</v>
      </c>
    </row>
    <row r="33" spans="1:8" s="80" customFormat="1" ht="23.1" customHeight="1">
      <c r="A33" s="2551">
        <v>64</v>
      </c>
      <c r="B33" s="1561" t="s">
        <v>5713</v>
      </c>
      <c r="C33" s="1577" t="s">
        <v>5638</v>
      </c>
      <c r="D33" s="325" t="s">
        <v>5714</v>
      </c>
      <c r="E33" s="700">
        <v>476.42</v>
      </c>
      <c r="F33" s="557">
        <v>35</v>
      </c>
      <c r="G33" s="1619" t="s">
        <v>8651</v>
      </c>
      <c r="H33" s="701" t="s">
        <v>5984</v>
      </c>
    </row>
    <row r="34" spans="1:8" s="80" customFormat="1" ht="20.100000000000001" customHeight="1">
      <c r="A34" s="2551">
        <v>65</v>
      </c>
      <c r="B34" s="1561" t="s">
        <v>5715</v>
      </c>
      <c r="C34" s="1577" t="s">
        <v>5716</v>
      </c>
      <c r="D34" s="325" t="s">
        <v>5717</v>
      </c>
      <c r="E34" s="700">
        <v>182.57</v>
      </c>
      <c r="F34" s="557">
        <v>72</v>
      </c>
      <c r="G34" s="630" t="s">
        <v>8652</v>
      </c>
      <c r="H34" s="1577" t="s">
        <v>5745</v>
      </c>
    </row>
    <row r="35" spans="1:8" s="80" customFormat="1" ht="20.100000000000001" customHeight="1">
      <c r="A35" s="2551">
        <v>66</v>
      </c>
      <c r="B35" s="1561" t="s">
        <v>5718</v>
      </c>
      <c r="C35" s="1577" t="s">
        <v>5719</v>
      </c>
      <c r="D35" s="325" t="s">
        <v>5720</v>
      </c>
      <c r="E35" s="700">
        <v>528.66</v>
      </c>
      <c r="F35" s="557">
        <v>40</v>
      </c>
      <c r="G35" s="630">
        <v>3</v>
      </c>
      <c r="H35" s="1577" t="s">
        <v>5746</v>
      </c>
    </row>
    <row r="36" spans="1:8" s="80" customFormat="1" ht="20.100000000000001" customHeight="1">
      <c r="A36" s="2551">
        <v>67</v>
      </c>
      <c r="B36" s="374" t="s">
        <v>5721</v>
      </c>
      <c r="C36" s="323" t="s">
        <v>5719</v>
      </c>
      <c r="D36" s="325" t="s">
        <v>5720</v>
      </c>
      <c r="E36" s="693">
        <v>528.66</v>
      </c>
      <c r="F36" s="557">
        <v>40</v>
      </c>
      <c r="G36" s="1620" t="s">
        <v>8648</v>
      </c>
      <c r="H36" s="1577" t="s">
        <v>5747</v>
      </c>
    </row>
    <row r="37" spans="1:8" s="80" customFormat="1" ht="20.100000000000001" customHeight="1">
      <c r="A37" s="2551">
        <v>68</v>
      </c>
      <c r="B37" s="694" t="s">
        <v>5722</v>
      </c>
      <c r="C37" s="323" t="s">
        <v>5719</v>
      </c>
      <c r="D37" s="325" t="s">
        <v>5720</v>
      </c>
      <c r="E37" s="693">
        <v>528.66</v>
      </c>
      <c r="F37" s="557">
        <v>20</v>
      </c>
      <c r="G37" s="1620" t="s">
        <v>8648</v>
      </c>
      <c r="H37" s="1577" t="s">
        <v>5748</v>
      </c>
    </row>
    <row r="38" spans="1:8" s="80" customFormat="1" ht="20.100000000000001" customHeight="1">
      <c r="A38" s="2551">
        <v>69</v>
      </c>
      <c r="B38" s="374" t="s">
        <v>5723</v>
      </c>
      <c r="C38" s="323" t="s">
        <v>5724</v>
      </c>
      <c r="D38" s="325" t="s">
        <v>5720</v>
      </c>
      <c r="E38" s="700">
        <v>206.72</v>
      </c>
      <c r="F38" s="557">
        <v>55</v>
      </c>
      <c r="G38" s="630">
        <v>2</v>
      </c>
      <c r="H38" s="1577" t="s">
        <v>5749</v>
      </c>
    </row>
    <row r="39" spans="1:8" s="1747" customFormat="1" ht="20.100000000000001" customHeight="1">
      <c r="A39" s="2551">
        <v>70</v>
      </c>
      <c r="B39" s="2542" t="s">
        <v>8635</v>
      </c>
      <c r="C39" s="2552" t="s">
        <v>8636</v>
      </c>
      <c r="D39" s="2551" t="s">
        <v>8637</v>
      </c>
      <c r="E39" s="700">
        <v>127.68</v>
      </c>
      <c r="F39" s="557">
        <v>36</v>
      </c>
      <c r="G39" s="2544">
        <v>1</v>
      </c>
      <c r="H39" s="2552" t="s">
        <v>8643</v>
      </c>
    </row>
    <row r="40" spans="1:8" s="1747" customFormat="1" ht="20.100000000000001" customHeight="1">
      <c r="A40" s="2551">
        <v>71</v>
      </c>
      <c r="B40" s="2542" t="s">
        <v>8638</v>
      </c>
      <c r="C40" s="2552" t="s">
        <v>8639</v>
      </c>
      <c r="D40" s="2551" t="s">
        <v>8637</v>
      </c>
      <c r="E40" s="693">
        <v>361.01</v>
      </c>
      <c r="F40" s="557">
        <v>56</v>
      </c>
      <c r="G40" s="2544">
        <v>5</v>
      </c>
      <c r="H40" s="2552" t="s">
        <v>8644</v>
      </c>
    </row>
    <row r="41" spans="1:8" s="1747" customFormat="1" ht="20.100000000000001" customHeight="1">
      <c r="A41" s="2551">
        <v>72</v>
      </c>
      <c r="B41" s="1573" t="s">
        <v>8640</v>
      </c>
      <c r="C41" s="2552" t="s">
        <v>8639</v>
      </c>
      <c r="D41" s="2551" t="s">
        <v>8637</v>
      </c>
      <c r="E41" s="693">
        <v>361.01</v>
      </c>
      <c r="F41" s="557">
        <v>44</v>
      </c>
      <c r="G41" s="1620" t="s">
        <v>8648</v>
      </c>
      <c r="H41" s="2552" t="s">
        <v>8645</v>
      </c>
    </row>
    <row r="42" spans="1:8" s="1747" customFormat="1" ht="20.100000000000001" customHeight="1">
      <c r="A42" s="2551">
        <v>73</v>
      </c>
      <c r="B42" s="2542" t="s">
        <v>8641</v>
      </c>
      <c r="C42" s="2552" t="s">
        <v>8642</v>
      </c>
      <c r="D42" s="2551" t="s">
        <v>8637</v>
      </c>
      <c r="E42" s="700">
        <v>188.29</v>
      </c>
      <c r="F42" s="557">
        <v>50</v>
      </c>
      <c r="G42" s="2544">
        <v>5</v>
      </c>
      <c r="H42" s="2552" t="s">
        <v>8646</v>
      </c>
    </row>
    <row r="43" spans="1:8" s="80" customFormat="1" ht="17.100000000000001" customHeight="1">
      <c r="A43" s="86"/>
      <c r="E43" s="85"/>
      <c r="F43" s="699"/>
      <c r="G43" s="699"/>
      <c r="H43" s="85" t="s">
        <v>1623</v>
      </c>
    </row>
  </sheetData>
  <mergeCells count="2">
    <mergeCell ref="A1:D1"/>
    <mergeCell ref="A2:D2"/>
  </mergeCells>
  <phoneticPr fontId="2"/>
  <printOptions horizontalCentered="1"/>
  <pageMargins left="0.78740157480314965" right="0.78740157480314965" top="0.98425196850393704" bottom="0.78740157480314965" header="0.51181102362204722" footer="0.51181102362204722"/>
  <pageSetup paperSize="9" scale="85" fitToHeight="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
  <sheetViews>
    <sheetView view="pageBreakPreview" zoomScaleNormal="100" zoomScaleSheetLayoutView="100" workbookViewId="0">
      <selection sqref="A1:D1"/>
    </sheetView>
  </sheetViews>
  <sheetFormatPr defaultRowHeight="13.5"/>
  <cols>
    <col min="1" max="1" width="12.625" style="703" customWidth="1"/>
    <col min="2" max="2" width="10.625" style="703" customWidth="1"/>
    <col min="3" max="3" width="11.625" style="703" customWidth="1"/>
    <col min="4" max="4" width="10.625" style="703" customWidth="1"/>
    <col min="5" max="5" width="12.625" style="703" customWidth="1"/>
    <col min="6" max="6" width="10.625" style="703" customWidth="1"/>
    <col min="7" max="7" width="11.625" style="703" customWidth="1"/>
    <col min="8" max="8" width="10.625" style="703" customWidth="1"/>
    <col min="9" max="9" width="5.625" style="703" customWidth="1"/>
    <col min="10" max="19" width="10.625" style="2342" customWidth="1"/>
    <col min="20" max="20" width="9" style="2342"/>
    <col min="21" max="16384" width="9" style="703"/>
  </cols>
  <sheetData>
    <row r="1" spans="1:26" s="1303" customFormat="1" ht="20.100000000000001" customHeight="1">
      <c r="A1" s="3057" t="str">
        <f>HYPERLINK("#目次!A1","【目次に戻る】")</f>
        <v>【目次に戻る】</v>
      </c>
      <c r="B1" s="3743"/>
      <c r="C1" s="3743"/>
      <c r="D1" s="3743"/>
      <c r="E1" s="1331"/>
      <c r="F1" s="1331"/>
      <c r="G1" s="1331"/>
      <c r="H1" s="1331"/>
      <c r="I1" s="1331"/>
      <c r="J1" s="2341"/>
      <c r="K1" s="2341"/>
      <c r="L1" s="2341"/>
      <c r="M1" s="2341"/>
      <c r="N1" s="2341"/>
      <c r="O1" s="2341"/>
      <c r="P1" s="2341"/>
      <c r="Q1" s="2341"/>
      <c r="R1" s="2341"/>
      <c r="S1" s="2341"/>
      <c r="T1" s="2341"/>
      <c r="U1" s="1331"/>
      <c r="V1" s="1331"/>
      <c r="W1" s="1331"/>
      <c r="X1" s="1331"/>
      <c r="Y1" s="1331"/>
      <c r="Z1" s="1331"/>
    </row>
    <row r="2" spans="1:26" s="1303" customFormat="1" ht="20.100000000000001" customHeight="1">
      <c r="A2" s="3743" t="str">
        <f>HYPERLINK("#業務所管課別目次!A1","【業務所管課別目次に戻る】")</f>
        <v>【業務所管課別目次に戻る】</v>
      </c>
      <c r="B2" s="3743"/>
      <c r="C2" s="3743"/>
      <c r="D2" s="3743"/>
      <c r="E2" s="1331"/>
      <c r="F2" s="1331"/>
      <c r="G2" s="1331"/>
      <c r="H2" s="1331"/>
      <c r="I2" s="1331"/>
      <c r="J2" s="2341"/>
      <c r="K2" s="2341"/>
      <c r="L2" s="2341"/>
      <c r="M2" s="2341"/>
      <c r="N2" s="2341"/>
      <c r="O2" s="2341"/>
      <c r="P2" s="2341"/>
      <c r="Q2" s="2341"/>
      <c r="R2" s="2341"/>
      <c r="S2" s="2341"/>
      <c r="T2" s="2341"/>
      <c r="U2" s="1331"/>
      <c r="V2" s="1331"/>
      <c r="W2" s="1331"/>
      <c r="X2" s="1331"/>
      <c r="Y2" s="1331"/>
      <c r="Z2" s="1331"/>
    </row>
    <row r="3" spans="1:26" s="714" customFormat="1" ht="15" customHeight="1">
      <c r="A3" s="546" t="s">
        <v>1658</v>
      </c>
      <c r="B3" s="546"/>
      <c r="C3" s="452"/>
      <c r="D3" s="221"/>
      <c r="E3" s="546"/>
      <c r="F3" s="221"/>
      <c r="H3" s="742" t="str">
        <f>M3</f>
        <v>（令和5年5月31日現在）</v>
      </c>
      <c r="J3" s="1336" t="s">
        <v>6722</v>
      </c>
      <c r="K3" s="1752"/>
      <c r="L3" s="1337" t="s">
        <v>6118</v>
      </c>
      <c r="M3" s="1856" t="str">
        <f>"（"&amp;設定!$B$4&amp;設定!$C$4&amp;"年5月31日現在）"</f>
        <v>（令和5年5月31日現在）</v>
      </c>
      <c r="N3" s="2342"/>
      <c r="O3" s="2342"/>
      <c r="P3" s="2342"/>
      <c r="Q3" s="2342"/>
      <c r="R3" s="2342"/>
      <c r="S3" s="2342"/>
      <c r="T3" s="2342"/>
    </row>
    <row r="4" spans="1:26" s="229" customFormat="1" ht="24">
      <c r="A4" s="740" t="s">
        <v>1657</v>
      </c>
      <c r="B4" s="636" t="s">
        <v>1656</v>
      </c>
      <c r="C4" s="741" t="s">
        <v>1655</v>
      </c>
      <c r="D4" s="2879" t="s">
        <v>8919</v>
      </c>
      <c r="E4" s="1622" t="s">
        <v>1657</v>
      </c>
      <c r="F4" s="636" t="s">
        <v>1656</v>
      </c>
      <c r="G4" s="636" t="s">
        <v>1655</v>
      </c>
      <c r="H4" s="637" t="s">
        <v>8919</v>
      </c>
      <c r="J4" s="1705"/>
      <c r="K4" s="1340"/>
      <c r="L4" s="1337" t="s">
        <v>6119</v>
      </c>
      <c r="M4" s="1789" t="s">
        <v>6782</v>
      </c>
      <c r="N4" s="2320" t="str">
        <f>HYPERLINK("#'["&amp;設定!$A$22&amp;"]"&amp;M4&amp;"'!A1","統計表リンク")</f>
        <v>統計表リンク</v>
      </c>
      <c r="O4" s="1340"/>
      <c r="P4" s="1340"/>
      <c r="Q4" s="1340"/>
      <c r="R4" s="1340"/>
      <c r="S4" s="1340"/>
      <c r="T4" s="1340"/>
    </row>
    <row r="5" spans="1:26" s="229" customFormat="1" ht="15" customHeight="1">
      <c r="A5" s="3681" t="s">
        <v>352</v>
      </c>
      <c r="B5" s="3682"/>
      <c r="C5" s="3683"/>
      <c r="D5" s="1621">
        <f>M6</f>
        <v>9147</v>
      </c>
      <c r="E5" s="1623" t="s">
        <v>5782</v>
      </c>
      <c r="F5" s="735" t="s">
        <v>5817</v>
      </c>
      <c r="G5" s="734" t="s">
        <v>5773</v>
      </c>
      <c r="H5" s="733">
        <f>R6</f>
        <v>343</v>
      </c>
      <c r="I5" s="739"/>
      <c r="J5" s="2285" t="s">
        <v>7449</v>
      </c>
      <c r="K5" s="2286" t="s">
        <v>7450</v>
      </c>
      <c r="L5" s="2286" t="s">
        <v>7451</v>
      </c>
      <c r="M5" s="2286" t="s">
        <v>7452</v>
      </c>
      <c r="N5" s="2307"/>
      <c r="O5" s="2285" t="s">
        <v>7449</v>
      </c>
      <c r="P5" s="2286" t="s">
        <v>7450</v>
      </c>
      <c r="Q5" s="2286" t="s">
        <v>7451</v>
      </c>
      <c r="R5" s="2286" t="s">
        <v>7452</v>
      </c>
      <c r="S5" s="1340"/>
      <c r="T5" s="1340"/>
    </row>
    <row r="6" spans="1:26" s="229" customFormat="1" ht="15" customHeight="1">
      <c r="A6" s="378" t="s">
        <v>5753</v>
      </c>
      <c r="B6" s="380" t="s">
        <v>5808</v>
      </c>
      <c r="C6" s="734" t="s">
        <v>5754</v>
      </c>
      <c r="D6" s="1621">
        <f t="shared" ref="D6:D29" si="0">M7</f>
        <v>125</v>
      </c>
      <c r="E6" s="1623" t="s">
        <v>5783</v>
      </c>
      <c r="F6" s="380" t="s">
        <v>5813</v>
      </c>
      <c r="G6" s="734" t="s">
        <v>5755</v>
      </c>
      <c r="H6" s="733">
        <f t="shared" ref="H6:H29" si="1">R7</f>
        <v>151</v>
      </c>
      <c r="J6" s="2285" t="s">
        <v>8653</v>
      </c>
      <c r="K6" s="2286" t="s">
        <v>5184</v>
      </c>
      <c r="L6" s="2286" t="s">
        <v>5184</v>
      </c>
      <c r="M6" s="2329">
        <v>9147</v>
      </c>
      <c r="N6" s="2307"/>
      <c r="O6" s="2285" t="s">
        <v>5782</v>
      </c>
      <c r="P6" s="2286" t="s">
        <v>5817</v>
      </c>
      <c r="Q6" s="2286" t="s">
        <v>5773</v>
      </c>
      <c r="R6" s="2329">
        <v>343</v>
      </c>
      <c r="S6" s="1340"/>
      <c r="T6" s="1340"/>
    </row>
    <row r="7" spans="1:26" s="229" customFormat="1" ht="15" customHeight="1">
      <c r="A7" s="378" t="s">
        <v>5824</v>
      </c>
      <c r="B7" s="738" t="s">
        <v>5809</v>
      </c>
      <c r="C7" s="734" t="s">
        <v>5755</v>
      </c>
      <c r="D7" s="1621">
        <f t="shared" si="0"/>
        <v>212</v>
      </c>
      <c r="E7" s="1623" t="s">
        <v>5784</v>
      </c>
      <c r="F7" s="738" t="s">
        <v>5818</v>
      </c>
      <c r="G7" s="734" t="s">
        <v>5755</v>
      </c>
      <c r="H7" s="733">
        <f t="shared" si="1"/>
        <v>27</v>
      </c>
      <c r="J7" s="2285" t="s">
        <v>5753</v>
      </c>
      <c r="K7" s="2286" t="s">
        <v>5808</v>
      </c>
      <c r="L7" s="2286" t="s">
        <v>5754</v>
      </c>
      <c r="M7" s="2329">
        <v>125</v>
      </c>
      <c r="N7" s="2307"/>
      <c r="O7" s="2285" t="s">
        <v>5783</v>
      </c>
      <c r="P7" s="2286" t="s">
        <v>5813</v>
      </c>
      <c r="Q7" s="2286" t="s">
        <v>5755</v>
      </c>
      <c r="R7" s="2329">
        <v>151</v>
      </c>
      <c r="S7" s="1340"/>
      <c r="T7" s="1340"/>
    </row>
    <row r="8" spans="1:26" s="229" customFormat="1" ht="15" customHeight="1">
      <c r="A8" s="378" t="s">
        <v>5756</v>
      </c>
      <c r="B8" s="380" t="s">
        <v>799</v>
      </c>
      <c r="C8" s="734" t="s">
        <v>5757</v>
      </c>
      <c r="D8" s="1621">
        <f t="shared" si="0"/>
        <v>223</v>
      </c>
      <c r="E8" s="1623" t="s">
        <v>5785</v>
      </c>
      <c r="F8" s="380" t="s">
        <v>5813</v>
      </c>
      <c r="G8" s="734" t="s">
        <v>5763</v>
      </c>
      <c r="H8" s="733">
        <f t="shared" si="1"/>
        <v>146</v>
      </c>
      <c r="J8" s="2285" t="s">
        <v>8654</v>
      </c>
      <c r="K8" s="2286" t="s">
        <v>5809</v>
      </c>
      <c r="L8" s="2286" t="s">
        <v>5755</v>
      </c>
      <c r="M8" s="2329">
        <v>212</v>
      </c>
      <c r="N8" s="2307"/>
      <c r="O8" s="2285" t="s">
        <v>5784</v>
      </c>
      <c r="P8" s="2286" t="s">
        <v>5818</v>
      </c>
      <c r="Q8" s="2286" t="s">
        <v>5755</v>
      </c>
      <c r="R8" s="2329">
        <v>27</v>
      </c>
      <c r="S8" s="1340"/>
      <c r="T8" s="1340"/>
    </row>
    <row r="9" spans="1:26" s="229" customFormat="1" ht="15" customHeight="1">
      <c r="A9" s="378" t="s">
        <v>5758</v>
      </c>
      <c r="B9" s="380" t="s">
        <v>5810</v>
      </c>
      <c r="C9" s="734" t="s">
        <v>5755</v>
      </c>
      <c r="D9" s="1621">
        <f t="shared" si="0"/>
        <v>129</v>
      </c>
      <c r="E9" s="1623" t="s">
        <v>5786</v>
      </c>
      <c r="F9" s="380" t="s">
        <v>5808</v>
      </c>
      <c r="G9" s="734" t="s">
        <v>5755</v>
      </c>
      <c r="H9" s="733">
        <f t="shared" si="1"/>
        <v>292</v>
      </c>
      <c r="J9" s="2285" t="s">
        <v>5756</v>
      </c>
      <c r="K9" s="2286" t="s">
        <v>799</v>
      </c>
      <c r="L9" s="2286" t="s">
        <v>5757</v>
      </c>
      <c r="M9" s="2329">
        <v>223</v>
      </c>
      <c r="N9" s="2307"/>
      <c r="O9" s="2285" t="s">
        <v>5785</v>
      </c>
      <c r="P9" s="2286" t="s">
        <v>5813</v>
      </c>
      <c r="Q9" s="2286" t="s">
        <v>5763</v>
      </c>
      <c r="R9" s="2329">
        <v>146</v>
      </c>
      <c r="S9" s="1340"/>
      <c r="T9" s="1340"/>
    </row>
    <row r="10" spans="1:26" s="229" customFormat="1" ht="15" customHeight="1">
      <c r="A10" s="378" t="s">
        <v>5759</v>
      </c>
      <c r="B10" s="737" t="s">
        <v>5811</v>
      </c>
      <c r="C10" s="734" t="s">
        <v>5757</v>
      </c>
      <c r="D10" s="1621">
        <f t="shared" si="0"/>
        <v>89</v>
      </c>
      <c r="E10" s="1623" t="s">
        <v>5787</v>
      </c>
      <c r="F10" s="737" t="s">
        <v>5613</v>
      </c>
      <c r="G10" s="734" t="s">
        <v>5755</v>
      </c>
      <c r="H10" s="733">
        <f t="shared" si="1"/>
        <v>239</v>
      </c>
      <c r="J10" s="2285" t="s">
        <v>5758</v>
      </c>
      <c r="K10" s="2286" t="s">
        <v>5810</v>
      </c>
      <c r="L10" s="2286" t="s">
        <v>5755</v>
      </c>
      <c r="M10" s="2329">
        <v>129</v>
      </c>
      <c r="N10" s="2307"/>
      <c r="O10" s="2285" t="s">
        <v>5786</v>
      </c>
      <c r="P10" s="2286" t="s">
        <v>5808</v>
      </c>
      <c r="Q10" s="2286" t="s">
        <v>5755</v>
      </c>
      <c r="R10" s="2329">
        <v>292</v>
      </c>
      <c r="S10" s="1340"/>
      <c r="T10" s="1340"/>
    </row>
    <row r="11" spans="1:26" s="229" customFormat="1" ht="15" customHeight="1">
      <c r="A11" s="378" t="s">
        <v>5760</v>
      </c>
      <c r="B11" s="737" t="s">
        <v>5809</v>
      </c>
      <c r="C11" s="734" t="s">
        <v>5754</v>
      </c>
      <c r="D11" s="1621">
        <f t="shared" si="0"/>
        <v>87</v>
      </c>
      <c r="E11" s="1623" t="s">
        <v>5788</v>
      </c>
      <c r="F11" s="737" t="s">
        <v>5613</v>
      </c>
      <c r="G11" s="734" t="s">
        <v>5763</v>
      </c>
      <c r="H11" s="733">
        <f t="shared" si="1"/>
        <v>183</v>
      </c>
      <c r="J11" s="2285" t="s">
        <v>5759</v>
      </c>
      <c r="K11" s="2286" t="s">
        <v>5811</v>
      </c>
      <c r="L11" s="2286" t="s">
        <v>5757</v>
      </c>
      <c r="M11" s="2329">
        <v>89</v>
      </c>
      <c r="N11" s="2307"/>
      <c r="O11" s="2285" t="s">
        <v>5787</v>
      </c>
      <c r="P11" s="2286" t="s">
        <v>5613</v>
      </c>
      <c r="Q11" s="2286" t="s">
        <v>5755</v>
      </c>
      <c r="R11" s="2329">
        <v>239</v>
      </c>
      <c r="S11" s="1340"/>
      <c r="T11" s="1340"/>
    </row>
    <row r="12" spans="1:26" s="229" customFormat="1" ht="15" customHeight="1">
      <c r="A12" s="378" t="s">
        <v>5761</v>
      </c>
      <c r="B12" s="737" t="s">
        <v>5812</v>
      </c>
      <c r="C12" s="734" t="s">
        <v>5754</v>
      </c>
      <c r="D12" s="1621">
        <f t="shared" si="0"/>
        <v>109</v>
      </c>
      <c r="E12" s="1623" t="s">
        <v>5789</v>
      </c>
      <c r="F12" s="737" t="s">
        <v>5810</v>
      </c>
      <c r="G12" s="734" t="s">
        <v>5754</v>
      </c>
      <c r="H12" s="733">
        <f t="shared" si="1"/>
        <v>137</v>
      </c>
      <c r="J12" s="2285" t="s">
        <v>5760</v>
      </c>
      <c r="K12" s="2286" t="s">
        <v>5809</v>
      </c>
      <c r="L12" s="2286" t="s">
        <v>5754</v>
      </c>
      <c r="M12" s="2329">
        <v>87</v>
      </c>
      <c r="N12" s="2307"/>
      <c r="O12" s="2285" t="s">
        <v>5788</v>
      </c>
      <c r="P12" s="2286" t="s">
        <v>5613</v>
      </c>
      <c r="Q12" s="2286" t="s">
        <v>5763</v>
      </c>
      <c r="R12" s="2329">
        <v>183</v>
      </c>
      <c r="S12" s="1340"/>
      <c r="T12" s="1340"/>
    </row>
    <row r="13" spans="1:26" s="229" customFormat="1" ht="15" customHeight="1">
      <c r="A13" s="378" t="s">
        <v>5762</v>
      </c>
      <c r="B13" s="737" t="s">
        <v>5813</v>
      </c>
      <c r="C13" s="734" t="s">
        <v>5763</v>
      </c>
      <c r="D13" s="1621">
        <f t="shared" si="0"/>
        <v>136</v>
      </c>
      <c r="E13" s="1623" t="s">
        <v>5790</v>
      </c>
      <c r="F13" s="737" t="s">
        <v>5819</v>
      </c>
      <c r="G13" s="734" t="s">
        <v>5757</v>
      </c>
      <c r="H13" s="733">
        <f t="shared" si="1"/>
        <v>356</v>
      </c>
      <c r="J13" s="2285" t="s">
        <v>5761</v>
      </c>
      <c r="K13" s="2286" t="s">
        <v>5812</v>
      </c>
      <c r="L13" s="2286" t="s">
        <v>5754</v>
      </c>
      <c r="M13" s="2329">
        <v>109</v>
      </c>
      <c r="N13" s="2307"/>
      <c r="O13" s="2285" t="s">
        <v>5789</v>
      </c>
      <c r="P13" s="2286" t="s">
        <v>5810</v>
      </c>
      <c r="Q13" s="2286" t="s">
        <v>5754</v>
      </c>
      <c r="R13" s="2329">
        <v>137</v>
      </c>
      <c r="S13" s="1340"/>
      <c r="T13" s="1340"/>
    </row>
    <row r="14" spans="1:26" s="229" customFormat="1" ht="15" customHeight="1">
      <c r="A14" s="378" t="s">
        <v>5764</v>
      </c>
      <c r="B14" s="737" t="s">
        <v>5613</v>
      </c>
      <c r="C14" s="734" t="s">
        <v>5755</v>
      </c>
      <c r="D14" s="1621">
        <f t="shared" si="0"/>
        <v>186</v>
      </c>
      <c r="E14" s="1623" t="s">
        <v>5791</v>
      </c>
      <c r="F14" s="737" t="s">
        <v>5820</v>
      </c>
      <c r="G14" s="734" t="s">
        <v>5757</v>
      </c>
      <c r="H14" s="733">
        <f t="shared" si="1"/>
        <v>234</v>
      </c>
      <c r="J14" s="2285" t="s">
        <v>5762</v>
      </c>
      <c r="K14" s="2286" t="s">
        <v>5813</v>
      </c>
      <c r="L14" s="2286" t="s">
        <v>5763</v>
      </c>
      <c r="M14" s="2329">
        <v>136</v>
      </c>
      <c r="N14" s="2307"/>
      <c r="O14" s="2285" t="s">
        <v>5790</v>
      </c>
      <c r="P14" s="2286" t="s">
        <v>5819</v>
      </c>
      <c r="Q14" s="2286" t="s">
        <v>5757</v>
      </c>
      <c r="R14" s="2329">
        <v>356</v>
      </c>
      <c r="S14" s="1340"/>
      <c r="T14" s="1340"/>
    </row>
    <row r="15" spans="1:26" s="229" customFormat="1" ht="15" customHeight="1">
      <c r="A15" s="378" t="s">
        <v>5765</v>
      </c>
      <c r="B15" s="737" t="s">
        <v>5813</v>
      </c>
      <c r="C15" s="734" t="s">
        <v>5755</v>
      </c>
      <c r="D15" s="1621">
        <f t="shared" si="0"/>
        <v>337</v>
      </c>
      <c r="E15" s="1623" t="s">
        <v>5792</v>
      </c>
      <c r="F15" s="737" t="s">
        <v>5808</v>
      </c>
      <c r="G15" s="734" t="s">
        <v>5755</v>
      </c>
      <c r="H15" s="733">
        <f t="shared" si="1"/>
        <v>202</v>
      </c>
      <c r="J15" s="2285" t="s">
        <v>5764</v>
      </c>
      <c r="K15" s="2286" t="s">
        <v>5613</v>
      </c>
      <c r="L15" s="2286" t="s">
        <v>5755</v>
      </c>
      <c r="M15" s="2329">
        <v>186</v>
      </c>
      <c r="N15" s="2307"/>
      <c r="O15" s="2285" t="s">
        <v>5791</v>
      </c>
      <c r="P15" s="2286" t="s">
        <v>5820</v>
      </c>
      <c r="Q15" s="2286" t="s">
        <v>5757</v>
      </c>
      <c r="R15" s="2329">
        <v>234</v>
      </c>
      <c r="S15" s="1340"/>
      <c r="T15" s="1340"/>
    </row>
    <row r="16" spans="1:26" s="229" customFormat="1" ht="15" customHeight="1">
      <c r="A16" s="378" t="s">
        <v>5766</v>
      </c>
      <c r="B16" s="737" t="s">
        <v>5809</v>
      </c>
      <c r="C16" s="734" t="s">
        <v>5755</v>
      </c>
      <c r="D16" s="1621">
        <f t="shared" si="0"/>
        <v>185</v>
      </c>
      <c r="E16" s="1623" t="s">
        <v>5793</v>
      </c>
      <c r="F16" s="737" t="s">
        <v>5821</v>
      </c>
      <c r="G16" s="734" t="s">
        <v>5755</v>
      </c>
      <c r="H16" s="733">
        <f t="shared" si="1"/>
        <v>391</v>
      </c>
      <c r="J16" s="2285" t="s">
        <v>5765</v>
      </c>
      <c r="K16" s="2286" t="s">
        <v>5813</v>
      </c>
      <c r="L16" s="2286" t="s">
        <v>5755</v>
      </c>
      <c r="M16" s="2329">
        <v>337</v>
      </c>
      <c r="N16" s="2307"/>
      <c r="O16" s="2285" t="s">
        <v>5792</v>
      </c>
      <c r="P16" s="2286" t="s">
        <v>5808</v>
      </c>
      <c r="Q16" s="2286" t="s">
        <v>5755</v>
      </c>
      <c r="R16" s="2329">
        <v>202</v>
      </c>
      <c r="S16" s="1340"/>
      <c r="T16" s="1340"/>
    </row>
    <row r="17" spans="1:20" s="229" customFormat="1" ht="15" customHeight="1">
      <c r="A17" s="378" t="s">
        <v>5767</v>
      </c>
      <c r="B17" s="737" t="s">
        <v>5619</v>
      </c>
      <c r="C17" s="734" t="s">
        <v>5754</v>
      </c>
      <c r="D17" s="1621">
        <f t="shared" si="0"/>
        <v>164</v>
      </c>
      <c r="E17" s="1623" t="s">
        <v>5794</v>
      </c>
      <c r="F17" s="737" t="s">
        <v>5613</v>
      </c>
      <c r="G17" s="734" t="s">
        <v>5755</v>
      </c>
      <c r="H17" s="733">
        <f t="shared" si="1"/>
        <v>111</v>
      </c>
      <c r="J17" s="2285" t="s">
        <v>5766</v>
      </c>
      <c r="K17" s="2286" t="s">
        <v>5809</v>
      </c>
      <c r="L17" s="2286" t="s">
        <v>5755</v>
      </c>
      <c r="M17" s="2329">
        <v>185</v>
      </c>
      <c r="N17" s="2307"/>
      <c r="O17" s="2285" t="s">
        <v>5793</v>
      </c>
      <c r="P17" s="2286" t="s">
        <v>5821</v>
      </c>
      <c r="Q17" s="2286" t="s">
        <v>5755</v>
      </c>
      <c r="R17" s="2329">
        <v>391</v>
      </c>
      <c r="S17" s="1340"/>
      <c r="T17" s="1340"/>
    </row>
    <row r="18" spans="1:20" s="229" customFormat="1" ht="15" customHeight="1">
      <c r="A18" s="378" t="s">
        <v>5768</v>
      </c>
      <c r="B18" s="737" t="s">
        <v>5809</v>
      </c>
      <c r="C18" s="734" t="s">
        <v>5755</v>
      </c>
      <c r="D18" s="1621">
        <f t="shared" si="0"/>
        <v>166</v>
      </c>
      <c r="E18" s="1623" t="s">
        <v>5795</v>
      </c>
      <c r="F18" s="737" t="s">
        <v>5822</v>
      </c>
      <c r="G18" s="734" t="s">
        <v>5796</v>
      </c>
      <c r="H18" s="733">
        <f t="shared" si="1"/>
        <v>101</v>
      </c>
      <c r="J18" s="2285" t="s">
        <v>5767</v>
      </c>
      <c r="K18" s="2286" t="s">
        <v>5619</v>
      </c>
      <c r="L18" s="2286" t="s">
        <v>5754</v>
      </c>
      <c r="M18" s="2329">
        <v>164</v>
      </c>
      <c r="N18" s="2307"/>
      <c r="O18" s="2285" t="s">
        <v>5794</v>
      </c>
      <c r="P18" s="2286" t="s">
        <v>5613</v>
      </c>
      <c r="Q18" s="2286" t="s">
        <v>5755</v>
      </c>
      <c r="R18" s="2329">
        <v>111</v>
      </c>
      <c r="S18" s="1340"/>
      <c r="T18" s="1340"/>
    </row>
    <row r="19" spans="1:20" s="229" customFormat="1" ht="15" customHeight="1">
      <c r="A19" s="736" t="s">
        <v>5769</v>
      </c>
      <c r="B19" s="735" t="s">
        <v>5811</v>
      </c>
      <c r="C19" s="734" t="s">
        <v>5770</v>
      </c>
      <c r="D19" s="1621">
        <f t="shared" si="0"/>
        <v>159</v>
      </c>
      <c r="E19" s="1624" t="s">
        <v>5797</v>
      </c>
      <c r="F19" s="735" t="s">
        <v>799</v>
      </c>
      <c r="G19" s="734" t="s">
        <v>5763</v>
      </c>
      <c r="H19" s="733">
        <f t="shared" si="1"/>
        <v>182</v>
      </c>
      <c r="J19" s="2285" t="s">
        <v>5768</v>
      </c>
      <c r="K19" s="2286" t="s">
        <v>5809</v>
      </c>
      <c r="L19" s="2286" t="s">
        <v>5755</v>
      </c>
      <c r="M19" s="2329">
        <v>166</v>
      </c>
      <c r="N19" s="2307"/>
      <c r="O19" s="2285" t="s">
        <v>5795</v>
      </c>
      <c r="P19" s="2286" t="s">
        <v>5822</v>
      </c>
      <c r="Q19" s="2286" t="s">
        <v>5796</v>
      </c>
      <c r="R19" s="2329">
        <v>101</v>
      </c>
      <c r="S19" s="1340"/>
      <c r="T19" s="1340"/>
    </row>
    <row r="20" spans="1:20" s="229" customFormat="1" ht="15" customHeight="1">
      <c r="A20" s="378" t="s">
        <v>5771</v>
      </c>
      <c r="B20" s="735" t="s">
        <v>799</v>
      </c>
      <c r="C20" s="734" t="s">
        <v>5754</v>
      </c>
      <c r="D20" s="1621">
        <f t="shared" si="0"/>
        <v>198</v>
      </c>
      <c r="E20" s="1623" t="s">
        <v>5798</v>
      </c>
      <c r="F20" s="735" t="s">
        <v>5613</v>
      </c>
      <c r="G20" s="734" t="s">
        <v>5755</v>
      </c>
      <c r="H20" s="733">
        <f t="shared" si="1"/>
        <v>123</v>
      </c>
      <c r="J20" s="2285" t="s">
        <v>5769</v>
      </c>
      <c r="K20" s="2286" t="s">
        <v>5811</v>
      </c>
      <c r="L20" s="2286" t="s">
        <v>5770</v>
      </c>
      <c r="M20" s="2329">
        <v>159</v>
      </c>
      <c r="N20" s="2307"/>
      <c r="O20" s="2285" t="s">
        <v>5797</v>
      </c>
      <c r="P20" s="2286" t="s">
        <v>799</v>
      </c>
      <c r="Q20" s="2286" t="s">
        <v>5763</v>
      </c>
      <c r="R20" s="2329">
        <v>182</v>
      </c>
      <c r="S20" s="1340"/>
      <c r="T20" s="1340"/>
    </row>
    <row r="21" spans="1:20" s="229" customFormat="1" ht="15" customHeight="1">
      <c r="A21" s="378" t="s">
        <v>5772</v>
      </c>
      <c r="B21" s="735" t="s">
        <v>5811</v>
      </c>
      <c r="C21" s="734" t="s">
        <v>5773</v>
      </c>
      <c r="D21" s="1621">
        <f t="shared" si="0"/>
        <v>273</v>
      </c>
      <c r="E21" s="1623" t="s">
        <v>5799</v>
      </c>
      <c r="F21" s="735" t="s">
        <v>871</v>
      </c>
      <c r="G21" s="734" t="s">
        <v>5773</v>
      </c>
      <c r="H21" s="733">
        <f t="shared" si="1"/>
        <v>135</v>
      </c>
      <c r="J21" s="2285" t="s">
        <v>5771</v>
      </c>
      <c r="K21" s="2286" t="s">
        <v>799</v>
      </c>
      <c r="L21" s="2286" t="s">
        <v>5754</v>
      </c>
      <c r="M21" s="2329">
        <v>198</v>
      </c>
      <c r="N21" s="2307"/>
      <c r="O21" s="2285" t="s">
        <v>5798</v>
      </c>
      <c r="P21" s="2286" t="s">
        <v>5613</v>
      </c>
      <c r="Q21" s="2286" t="s">
        <v>5755</v>
      </c>
      <c r="R21" s="2329">
        <v>123</v>
      </c>
      <c r="S21" s="1340"/>
      <c r="T21" s="1340"/>
    </row>
    <row r="22" spans="1:20" s="229" customFormat="1" ht="15" customHeight="1">
      <c r="A22" s="378" t="s">
        <v>5774</v>
      </c>
      <c r="B22" s="735" t="s">
        <v>5814</v>
      </c>
      <c r="C22" s="734" t="s">
        <v>5763</v>
      </c>
      <c r="D22" s="1621">
        <f t="shared" si="0"/>
        <v>215</v>
      </c>
      <c r="E22" s="1623" t="s">
        <v>5800</v>
      </c>
      <c r="F22" s="735" t="s">
        <v>1374</v>
      </c>
      <c r="G22" s="734" t="s">
        <v>5754</v>
      </c>
      <c r="H22" s="733">
        <f t="shared" si="1"/>
        <v>203</v>
      </c>
      <c r="J22" s="2285" t="s">
        <v>5772</v>
      </c>
      <c r="K22" s="2286" t="s">
        <v>5811</v>
      </c>
      <c r="L22" s="2286" t="s">
        <v>5773</v>
      </c>
      <c r="M22" s="2329">
        <v>273</v>
      </c>
      <c r="N22" s="2307"/>
      <c r="O22" s="2285" t="s">
        <v>5799</v>
      </c>
      <c r="P22" s="2286" t="s">
        <v>871</v>
      </c>
      <c r="Q22" s="2286" t="s">
        <v>5773</v>
      </c>
      <c r="R22" s="2329">
        <v>135</v>
      </c>
      <c r="S22" s="1340"/>
      <c r="T22" s="1340"/>
    </row>
    <row r="23" spans="1:20" s="229" customFormat="1" ht="15" customHeight="1">
      <c r="A23" s="378" t="s">
        <v>5775</v>
      </c>
      <c r="B23" s="735" t="s">
        <v>5815</v>
      </c>
      <c r="C23" s="734" t="s">
        <v>5755</v>
      </c>
      <c r="D23" s="1621">
        <f t="shared" si="0"/>
        <v>262</v>
      </c>
      <c r="E23" s="1623" t="s">
        <v>5801</v>
      </c>
      <c r="F23" s="735" t="s">
        <v>5815</v>
      </c>
      <c r="G23" s="734" t="s">
        <v>5754</v>
      </c>
      <c r="H23" s="733">
        <f t="shared" si="1"/>
        <v>199</v>
      </c>
      <c r="J23" s="2285" t="s">
        <v>5774</v>
      </c>
      <c r="K23" s="2286" t="s">
        <v>5814</v>
      </c>
      <c r="L23" s="2286" t="s">
        <v>5763</v>
      </c>
      <c r="M23" s="2329">
        <v>215</v>
      </c>
      <c r="N23" s="2307"/>
      <c r="O23" s="2285" t="s">
        <v>5800</v>
      </c>
      <c r="P23" s="2286" t="s">
        <v>1374</v>
      </c>
      <c r="Q23" s="2286" t="s">
        <v>5754</v>
      </c>
      <c r="R23" s="2329">
        <v>203</v>
      </c>
      <c r="S23" s="1340"/>
      <c r="T23" s="1340"/>
    </row>
    <row r="24" spans="1:20" s="229" customFormat="1" ht="15" customHeight="1">
      <c r="A24" s="378" t="s">
        <v>5776</v>
      </c>
      <c r="B24" s="735" t="s">
        <v>5813</v>
      </c>
      <c r="C24" s="734" t="s">
        <v>5763</v>
      </c>
      <c r="D24" s="1621">
        <f t="shared" si="0"/>
        <v>121</v>
      </c>
      <c r="E24" s="1623" t="s">
        <v>5802</v>
      </c>
      <c r="F24" s="735" t="s">
        <v>823</v>
      </c>
      <c r="G24" s="734" t="s">
        <v>5757</v>
      </c>
      <c r="H24" s="733">
        <f t="shared" si="1"/>
        <v>373</v>
      </c>
      <c r="J24" s="2285" t="s">
        <v>5775</v>
      </c>
      <c r="K24" s="2286" t="s">
        <v>5815</v>
      </c>
      <c r="L24" s="2286" t="s">
        <v>5755</v>
      </c>
      <c r="M24" s="2329">
        <v>262</v>
      </c>
      <c r="N24" s="2307"/>
      <c r="O24" s="2285" t="s">
        <v>5801</v>
      </c>
      <c r="P24" s="2286" t="s">
        <v>5815</v>
      </c>
      <c r="Q24" s="2286" t="s">
        <v>5754</v>
      </c>
      <c r="R24" s="2329">
        <v>199</v>
      </c>
      <c r="S24" s="1340"/>
      <c r="T24" s="1340"/>
    </row>
    <row r="25" spans="1:20" s="229" customFormat="1" ht="15" customHeight="1">
      <c r="A25" s="378" t="s">
        <v>5777</v>
      </c>
      <c r="B25" s="735" t="s">
        <v>5598</v>
      </c>
      <c r="C25" s="734" t="s">
        <v>5770</v>
      </c>
      <c r="D25" s="1621">
        <f t="shared" si="0"/>
        <v>137</v>
      </c>
      <c r="E25" s="1623" t="s">
        <v>5803</v>
      </c>
      <c r="F25" s="735" t="s">
        <v>5823</v>
      </c>
      <c r="G25" s="734" t="s">
        <v>5754</v>
      </c>
      <c r="H25" s="733">
        <f t="shared" si="1"/>
        <v>220</v>
      </c>
      <c r="J25" s="2285" t="s">
        <v>5776</v>
      </c>
      <c r="K25" s="2286" t="s">
        <v>5813</v>
      </c>
      <c r="L25" s="2286" t="s">
        <v>5763</v>
      </c>
      <c r="M25" s="2329">
        <v>121</v>
      </c>
      <c r="N25" s="2307"/>
      <c r="O25" s="2285" t="s">
        <v>5802</v>
      </c>
      <c r="P25" s="2286" t="s">
        <v>823</v>
      </c>
      <c r="Q25" s="2286" t="s">
        <v>5757</v>
      </c>
      <c r="R25" s="2329">
        <v>373</v>
      </c>
      <c r="S25" s="1340"/>
      <c r="T25" s="1340"/>
    </row>
    <row r="26" spans="1:20" s="229" customFormat="1" ht="15" customHeight="1">
      <c r="A26" s="378" t="s">
        <v>5778</v>
      </c>
      <c r="B26" s="735" t="s">
        <v>1374</v>
      </c>
      <c r="C26" s="734" t="s">
        <v>5754</v>
      </c>
      <c r="D26" s="1621">
        <f t="shared" si="0"/>
        <v>265</v>
      </c>
      <c r="E26" s="1623" t="s">
        <v>5804</v>
      </c>
      <c r="F26" s="735" t="s">
        <v>5813</v>
      </c>
      <c r="G26" s="734" t="s">
        <v>5755</v>
      </c>
      <c r="H26" s="733">
        <f t="shared" si="1"/>
        <v>123</v>
      </c>
      <c r="J26" s="2285" t="s">
        <v>5777</v>
      </c>
      <c r="K26" s="2286" t="s">
        <v>5598</v>
      </c>
      <c r="L26" s="2286" t="s">
        <v>5770</v>
      </c>
      <c r="M26" s="2329">
        <v>137</v>
      </c>
      <c r="N26" s="2307"/>
      <c r="O26" s="2285" t="s">
        <v>5803</v>
      </c>
      <c r="P26" s="2286" t="s">
        <v>5823</v>
      </c>
      <c r="Q26" s="2286" t="s">
        <v>5754</v>
      </c>
      <c r="R26" s="2329">
        <v>220</v>
      </c>
      <c r="S26" s="1340"/>
      <c r="T26" s="1340"/>
    </row>
    <row r="27" spans="1:20" s="229" customFormat="1" ht="15" customHeight="1">
      <c r="A27" s="378" t="s">
        <v>5779</v>
      </c>
      <c r="B27" s="735" t="s">
        <v>5808</v>
      </c>
      <c r="C27" s="734" t="s">
        <v>5755</v>
      </c>
      <c r="D27" s="1621">
        <f t="shared" si="0"/>
        <v>213</v>
      </c>
      <c r="E27" s="1623" t="s">
        <v>5805</v>
      </c>
      <c r="F27" s="735" t="s">
        <v>5809</v>
      </c>
      <c r="G27" s="734" t="s">
        <v>5755</v>
      </c>
      <c r="H27" s="733">
        <f t="shared" si="1"/>
        <v>191</v>
      </c>
      <c r="J27" s="2285" t="s">
        <v>5778</v>
      </c>
      <c r="K27" s="2286" t="s">
        <v>1374</v>
      </c>
      <c r="L27" s="2286" t="s">
        <v>5754</v>
      </c>
      <c r="M27" s="2329">
        <v>265</v>
      </c>
      <c r="N27" s="2307"/>
      <c r="O27" s="2285" t="s">
        <v>5804</v>
      </c>
      <c r="P27" s="2286" t="s">
        <v>5813</v>
      </c>
      <c r="Q27" s="2286" t="s">
        <v>5755</v>
      </c>
      <c r="R27" s="2329">
        <v>123</v>
      </c>
      <c r="S27" s="1340"/>
      <c r="T27" s="1340"/>
    </row>
    <row r="28" spans="1:20" s="229" customFormat="1" ht="15" customHeight="1">
      <c r="A28" s="378" t="s">
        <v>5780</v>
      </c>
      <c r="B28" s="735" t="s">
        <v>5816</v>
      </c>
      <c r="C28" s="734" t="s">
        <v>5757</v>
      </c>
      <c r="D28" s="1621">
        <f t="shared" si="0"/>
        <v>91</v>
      </c>
      <c r="E28" s="1623" t="s">
        <v>5806</v>
      </c>
      <c r="F28" s="735" t="s">
        <v>871</v>
      </c>
      <c r="G28" s="734" t="s">
        <v>5773</v>
      </c>
      <c r="H28" s="733">
        <f t="shared" si="1"/>
        <v>103</v>
      </c>
      <c r="J28" s="2285" t="s">
        <v>5779</v>
      </c>
      <c r="K28" s="2286" t="s">
        <v>5808</v>
      </c>
      <c r="L28" s="2286" t="s">
        <v>5755</v>
      </c>
      <c r="M28" s="2329">
        <v>213</v>
      </c>
      <c r="N28" s="2307"/>
      <c r="O28" s="2285" t="s">
        <v>5805</v>
      </c>
      <c r="P28" s="2286" t="s">
        <v>5809</v>
      </c>
      <c r="Q28" s="2286" t="s">
        <v>5755</v>
      </c>
      <c r="R28" s="2329">
        <v>191</v>
      </c>
      <c r="S28" s="1340"/>
      <c r="T28" s="1340"/>
    </row>
    <row r="29" spans="1:20" s="229" customFormat="1" ht="15" customHeight="1">
      <c r="A29" s="378" t="s">
        <v>5781</v>
      </c>
      <c r="B29" s="735" t="s">
        <v>5808</v>
      </c>
      <c r="C29" s="734" t="s">
        <v>5754</v>
      </c>
      <c r="D29" s="1621">
        <f t="shared" si="0"/>
        <v>200</v>
      </c>
      <c r="E29" s="1623" t="s">
        <v>5807</v>
      </c>
      <c r="F29" s="735" t="s">
        <v>5598</v>
      </c>
      <c r="G29" s="734" t="s">
        <v>5796</v>
      </c>
      <c r="H29" s="733">
        <f t="shared" si="1"/>
        <v>100</v>
      </c>
      <c r="J29" s="2285" t="s">
        <v>5780</v>
      </c>
      <c r="K29" s="2286" t="s">
        <v>5816</v>
      </c>
      <c r="L29" s="2286" t="s">
        <v>5757</v>
      </c>
      <c r="M29" s="2329">
        <v>91</v>
      </c>
      <c r="N29" s="2307"/>
      <c r="O29" s="2285" t="s">
        <v>5806</v>
      </c>
      <c r="P29" s="2286" t="s">
        <v>871</v>
      </c>
      <c r="Q29" s="2286" t="s">
        <v>5773</v>
      </c>
      <c r="R29" s="2329">
        <v>103</v>
      </c>
      <c r="S29" s="1340"/>
      <c r="T29" s="1340"/>
    </row>
    <row r="30" spans="1:20" s="229" customFormat="1" ht="15" customHeight="1">
      <c r="A30" s="732" t="s">
        <v>8776</v>
      </c>
      <c r="B30" s="731"/>
      <c r="C30" s="730"/>
      <c r="D30" s="729"/>
      <c r="E30" s="728"/>
      <c r="F30" s="728"/>
      <c r="G30" s="727"/>
      <c r="H30" s="85" t="s">
        <v>1652</v>
      </c>
      <c r="I30" s="724"/>
      <c r="J30" s="2285" t="s">
        <v>5781</v>
      </c>
      <c r="K30" s="2286" t="s">
        <v>5808</v>
      </c>
      <c r="L30" s="2286" t="s">
        <v>5754</v>
      </c>
      <c r="M30" s="2329">
        <v>200</v>
      </c>
      <c r="N30" s="2307"/>
      <c r="O30" s="2285" t="s">
        <v>5807</v>
      </c>
      <c r="P30" s="2286" t="s">
        <v>5598</v>
      </c>
      <c r="Q30" s="2286" t="s">
        <v>5796</v>
      </c>
      <c r="R30" s="2329">
        <v>100</v>
      </c>
      <c r="S30" s="1340"/>
      <c r="T30" s="1340"/>
    </row>
    <row r="31" spans="1:20" s="714" customFormat="1" ht="15" customHeight="1">
      <c r="A31" s="320"/>
      <c r="B31" s="726"/>
      <c r="C31" s="365"/>
      <c r="D31" s="365"/>
      <c r="E31" s="725"/>
      <c r="F31" s="725"/>
      <c r="G31" s="725"/>
      <c r="H31" s="229"/>
      <c r="J31" s="2342"/>
      <c r="K31" s="2342"/>
      <c r="L31" s="2342"/>
      <c r="M31" s="2342"/>
      <c r="N31" s="2342"/>
      <c r="O31" s="2342"/>
      <c r="P31" s="2342"/>
      <c r="Q31" s="2342"/>
      <c r="R31" s="2342"/>
      <c r="S31" s="2342"/>
      <c r="T31" s="2342"/>
    </row>
    <row r="32" spans="1:20" s="714" customFormat="1" ht="15" customHeight="1">
      <c r="A32" s="706" t="s">
        <v>6028</v>
      </c>
      <c r="B32" s="706"/>
      <c r="C32" s="721"/>
      <c r="D32" s="131"/>
      <c r="E32" s="706" t="s">
        <v>1651</v>
      </c>
      <c r="F32" s="455"/>
      <c r="G32" s="131"/>
      <c r="H32" s="715"/>
      <c r="J32" s="1336" t="s">
        <v>6724</v>
      </c>
      <c r="K32" s="1752"/>
      <c r="L32" s="1337" t="s">
        <v>6118</v>
      </c>
      <c r="M32" s="1856" t="str">
        <f>設定!$B$9</f>
        <v>（令和4年度末現在）</v>
      </c>
      <c r="N32" s="2342"/>
      <c r="O32" s="2342"/>
      <c r="P32" s="2342"/>
      <c r="Q32" s="2342"/>
      <c r="R32" s="2342"/>
      <c r="S32" s="2342"/>
      <c r="T32" s="2342"/>
    </row>
    <row r="33" spans="1:20" ht="15" customHeight="1">
      <c r="A33" s="706" t="s">
        <v>6027</v>
      </c>
      <c r="B33" s="706"/>
      <c r="C33" s="214" t="str">
        <f>M32</f>
        <v>（令和4年度末現在）</v>
      </c>
      <c r="D33" s="715"/>
      <c r="E33" s="715"/>
      <c r="F33" s="715"/>
      <c r="G33" s="182" t="str">
        <f>M38</f>
        <v>（令和4年度末現在）</v>
      </c>
      <c r="H33" s="715"/>
      <c r="J33" s="1705"/>
      <c r="K33" s="1340"/>
      <c r="L33" s="1337" t="s">
        <v>6119</v>
      </c>
      <c r="M33" s="1789" t="s">
        <v>6783</v>
      </c>
      <c r="N33" s="2320" t="str">
        <f>HYPERLINK("#'["&amp;設定!$A$22&amp;"]"&amp;M33&amp;"'!A1","統計表リンク")</f>
        <v>統計表リンク</v>
      </c>
    </row>
    <row r="34" spans="1:20" ht="24.95" customHeight="1">
      <c r="A34" s="1563" t="s">
        <v>992</v>
      </c>
      <c r="B34" s="1562" t="s">
        <v>4632</v>
      </c>
      <c r="C34" s="1562" t="s">
        <v>4633</v>
      </c>
      <c r="D34" s="704"/>
      <c r="E34" s="720" t="s">
        <v>644</v>
      </c>
      <c r="F34" s="1562" t="s">
        <v>4634</v>
      </c>
      <c r="G34" s="1680" t="s">
        <v>4635</v>
      </c>
      <c r="I34" s="723"/>
      <c r="J34" s="3651" t="s">
        <v>6987</v>
      </c>
      <c r="K34" s="3650" t="s">
        <v>7453</v>
      </c>
      <c r="L34" s="2907"/>
      <c r="M34" s="3648" t="s">
        <v>7454</v>
      </c>
      <c r="N34" s="3649"/>
      <c r="O34" s="3733" t="s">
        <v>7455</v>
      </c>
      <c r="P34" s="3734"/>
      <c r="Q34" s="3733" t="s">
        <v>7456</v>
      </c>
      <c r="R34" s="3734"/>
    </row>
    <row r="35" spans="1:20" ht="15" customHeight="1">
      <c r="A35" s="1573" t="s">
        <v>1650</v>
      </c>
      <c r="B35" s="436">
        <f>K36</f>
        <v>28732</v>
      </c>
      <c r="C35" s="436">
        <f>L36</f>
        <v>44523</v>
      </c>
      <c r="D35" s="704"/>
      <c r="E35" s="1573" t="s">
        <v>352</v>
      </c>
      <c r="F35" s="436">
        <f>K42</f>
        <v>2746</v>
      </c>
      <c r="G35" s="436">
        <f>L42</f>
        <v>3864</v>
      </c>
      <c r="J35" s="3652"/>
      <c r="K35" s="2286" t="s">
        <v>7457</v>
      </c>
      <c r="L35" s="2286" t="s">
        <v>7458</v>
      </c>
      <c r="M35" s="2310" t="s">
        <v>7457</v>
      </c>
      <c r="N35" s="2316" t="s">
        <v>7458</v>
      </c>
      <c r="O35" s="2343" t="s">
        <v>7457</v>
      </c>
      <c r="P35" s="2343" t="s">
        <v>7458</v>
      </c>
      <c r="Q35" s="2343" t="s">
        <v>7457</v>
      </c>
      <c r="R35" s="2343" t="s">
        <v>7458</v>
      </c>
    </row>
    <row r="36" spans="1:20" ht="15" customHeight="1">
      <c r="A36" s="1573" t="s">
        <v>1648</v>
      </c>
      <c r="B36" s="436">
        <f>M36</f>
        <v>4197</v>
      </c>
      <c r="C36" s="436">
        <f>N36</f>
        <v>5911</v>
      </c>
      <c r="D36" s="704"/>
      <c r="E36" s="1573" t="s">
        <v>1649</v>
      </c>
      <c r="F36" s="436">
        <f>M42</f>
        <v>2588</v>
      </c>
      <c r="G36" s="428">
        <f>N42</f>
        <v>3621</v>
      </c>
      <c r="J36" s="2317" t="s">
        <v>7399</v>
      </c>
      <c r="K36" s="1855">
        <v>28732</v>
      </c>
      <c r="L36" s="1855">
        <v>44523</v>
      </c>
      <c r="M36" s="2327">
        <v>4197</v>
      </c>
      <c r="N36" s="2328">
        <v>5911</v>
      </c>
      <c r="O36" s="2820">
        <v>2952</v>
      </c>
      <c r="P36" s="2820">
        <v>4416</v>
      </c>
      <c r="Q36" s="2820">
        <v>432</v>
      </c>
      <c r="R36" s="2820">
        <v>444</v>
      </c>
    </row>
    <row r="37" spans="1:20" ht="15" customHeight="1">
      <c r="A37" s="1573" t="s">
        <v>1646</v>
      </c>
      <c r="B37" s="436">
        <f>O36</f>
        <v>2952</v>
      </c>
      <c r="C37" s="436">
        <f>P36</f>
        <v>4416</v>
      </c>
      <c r="D37" s="704"/>
      <c r="E37" s="1573" t="s">
        <v>1647</v>
      </c>
      <c r="F37" s="436">
        <f>O42</f>
        <v>124</v>
      </c>
      <c r="G37" s="428">
        <f>P42</f>
        <v>193</v>
      </c>
    </row>
    <row r="38" spans="1:20" ht="15" customHeight="1">
      <c r="A38" s="722" t="s">
        <v>1644</v>
      </c>
      <c r="B38" s="436">
        <f>Q36</f>
        <v>432</v>
      </c>
      <c r="C38" s="436">
        <f>R36</f>
        <v>444</v>
      </c>
      <c r="D38" s="704"/>
      <c r="E38" s="1573" t="s">
        <v>1645</v>
      </c>
      <c r="F38" s="436">
        <f>Q42</f>
        <v>34</v>
      </c>
      <c r="G38" s="428">
        <f>R42</f>
        <v>50</v>
      </c>
      <c r="J38" s="1336" t="s">
        <v>6792</v>
      </c>
      <c r="K38" s="1752"/>
      <c r="L38" s="1337" t="s">
        <v>6118</v>
      </c>
      <c r="M38" s="1856" t="str">
        <f>設定!$B$9</f>
        <v>（令和4年度末現在）</v>
      </c>
    </row>
    <row r="39" spans="1:20" ht="15" customHeight="1">
      <c r="A39" s="183"/>
      <c r="B39" s="183"/>
      <c r="C39" s="85" t="s">
        <v>8227</v>
      </c>
      <c r="D39" s="704"/>
      <c r="E39" s="80"/>
      <c r="F39" s="80"/>
      <c r="G39" s="85" t="s">
        <v>8227</v>
      </c>
      <c r="J39" s="1705"/>
      <c r="K39" s="1340"/>
      <c r="L39" s="1337" t="s">
        <v>6119</v>
      </c>
      <c r="M39" s="1789" t="s">
        <v>6784</v>
      </c>
      <c r="N39" s="2320" t="str">
        <f>HYPERLINK("#'["&amp;設定!$A$22&amp;"]"&amp;M39&amp;"'!A1","統計表リンク")</f>
        <v>統計表リンク</v>
      </c>
    </row>
    <row r="40" spans="1:20" ht="15" customHeight="1">
      <c r="A40" s="183"/>
      <c r="B40" s="183"/>
      <c r="C40" s="85"/>
      <c r="D40" s="704"/>
      <c r="E40" s="80"/>
      <c r="F40" s="80"/>
      <c r="G40" s="80"/>
      <c r="H40" s="704"/>
      <c r="I40" s="714"/>
      <c r="J40" s="3741" t="s">
        <v>6987</v>
      </c>
      <c r="K40" s="3739" t="s">
        <v>6503</v>
      </c>
      <c r="L40" s="3740"/>
      <c r="M40" s="3737" t="s">
        <v>7459</v>
      </c>
      <c r="N40" s="3738"/>
      <c r="O40" s="3735" t="s">
        <v>7460</v>
      </c>
      <c r="P40" s="3736"/>
      <c r="Q40" s="3735" t="s">
        <v>7461</v>
      </c>
      <c r="R40" s="3736"/>
    </row>
    <row r="41" spans="1:20" s="714" customFormat="1" ht="15" customHeight="1">
      <c r="A41" s="706" t="s">
        <v>1643</v>
      </c>
      <c r="B41" s="706"/>
      <c r="C41" s="721"/>
      <c r="D41" s="131"/>
      <c r="E41" s="706" t="s">
        <v>1642</v>
      </c>
      <c r="F41" s="455"/>
      <c r="G41" s="131"/>
      <c r="H41" s="715"/>
      <c r="I41" s="703"/>
      <c r="J41" s="3742"/>
      <c r="K41" s="2347" t="s">
        <v>7457</v>
      </c>
      <c r="L41" s="2347" t="s">
        <v>7462</v>
      </c>
      <c r="M41" s="2348" t="s">
        <v>7457</v>
      </c>
      <c r="N41" s="2346" t="s">
        <v>7462</v>
      </c>
      <c r="O41" s="2349" t="s">
        <v>7457</v>
      </c>
      <c r="P41" s="2349" t="s">
        <v>7462</v>
      </c>
      <c r="Q41" s="2349" t="s">
        <v>7457</v>
      </c>
      <c r="R41" s="2349" t="s">
        <v>7462</v>
      </c>
      <c r="S41" s="2342"/>
      <c r="T41" s="2342"/>
    </row>
    <row r="42" spans="1:20" ht="15" customHeight="1">
      <c r="A42" s="86"/>
      <c r="B42" s="80"/>
      <c r="C42" s="85" t="str">
        <f>M44</f>
        <v>（令和4年度）</v>
      </c>
      <c r="E42" s="172" t="s">
        <v>3</v>
      </c>
      <c r="F42" s="80"/>
      <c r="G42" s="182" t="str">
        <f>M49</f>
        <v>（令和4年度末現在）</v>
      </c>
      <c r="H42" s="704"/>
      <c r="J42" s="2317" t="s">
        <v>7399</v>
      </c>
      <c r="K42" s="1855">
        <v>2746</v>
      </c>
      <c r="L42" s="1855">
        <v>3864</v>
      </c>
      <c r="M42" s="2327">
        <v>2588</v>
      </c>
      <c r="N42" s="2328">
        <v>3621</v>
      </c>
      <c r="O42" s="2820">
        <v>124</v>
      </c>
      <c r="P42" s="2820">
        <v>193</v>
      </c>
      <c r="Q42" s="2820">
        <v>34</v>
      </c>
      <c r="R42" s="2820">
        <v>50</v>
      </c>
    </row>
    <row r="43" spans="1:20" ht="24.95" customHeight="1">
      <c r="A43" s="1491" t="s">
        <v>4636</v>
      </c>
      <c r="B43" s="1491" t="s">
        <v>4637</v>
      </c>
      <c r="C43" s="1491" t="s">
        <v>4638</v>
      </c>
      <c r="D43" s="139"/>
      <c r="E43" s="3744" t="s">
        <v>1641</v>
      </c>
      <c r="F43" s="3745"/>
      <c r="G43" s="436">
        <f>K52</f>
        <v>53885</v>
      </c>
      <c r="H43" s="704"/>
    </row>
    <row r="44" spans="1:20" ht="15" customHeight="1">
      <c r="A44" s="719">
        <f>K47</f>
        <v>5</v>
      </c>
      <c r="B44" s="718">
        <f>L47</f>
        <v>111</v>
      </c>
      <c r="C44" s="718">
        <f>M47</f>
        <v>268</v>
      </c>
      <c r="D44" s="717"/>
      <c r="E44" s="80"/>
      <c r="G44" s="85" t="s">
        <v>8227</v>
      </c>
      <c r="H44" s="704"/>
      <c r="I44" s="715"/>
      <c r="J44" s="1336" t="s">
        <v>6793</v>
      </c>
      <c r="K44" s="1752"/>
      <c r="L44" s="1337" t="s">
        <v>6118</v>
      </c>
      <c r="M44" s="1856" t="str">
        <f>設定!$B$11</f>
        <v>（令和4年度）</v>
      </c>
    </row>
    <row r="45" spans="1:20" ht="15" customHeight="1">
      <c r="A45" s="86"/>
      <c r="B45" s="86"/>
      <c r="C45" s="85" t="s">
        <v>1640</v>
      </c>
      <c r="E45" s="704"/>
      <c r="F45" s="704"/>
      <c r="G45" s="704"/>
      <c r="H45" s="704"/>
      <c r="J45" s="1705"/>
      <c r="K45" s="1340"/>
      <c r="L45" s="1337" t="s">
        <v>6119</v>
      </c>
      <c r="M45" s="1789" t="s">
        <v>6785</v>
      </c>
      <c r="N45" s="2320" t="str">
        <f>HYPERLINK("#'["&amp;設定!$A$22&amp;"]"&amp;M45&amp;"'!A1","統計表リンク")</f>
        <v>統計表リンク</v>
      </c>
    </row>
    <row r="46" spans="1:20" ht="15" customHeight="1">
      <c r="A46" s="704"/>
      <c r="B46" s="704"/>
      <c r="C46" s="704"/>
      <c r="D46" s="704"/>
      <c r="E46" s="704"/>
      <c r="F46" s="704"/>
      <c r="G46" s="704"/>
      <c r="H46" s="704"/>
      <c r="J46" s="2317" t="s">
        <v>6987</v>
      </c>
      <c r="K46" s="2286" t="s">
        <v>7463</v>
      </c>
      <c r="L46" s="2286" t="s">
        <v>7464</v>
      </c>
      <c r="M46" s="2310" t="s">
        <v>7465</v>
      </c>
      <c r="N46" s="2314"/>
    </row>
    <row r="47" spans="1:20" s="714" customFormat="1" ht="15" customHeight="1">
      <c r="A47" s="716" t="s">
        <v>1639</v>
      </c>
      <c r="B47" s="715"/>
      <c r="C47" s="715"/>
      <c r="D47" s="715"/>
      <c r="E47" s="715"/>
      <c r="F47" s="85" t="str">
        <f>M54</f>
        <v>（令和5年4月1日現在）</v>
      </c>
      <c r="H47" s="131"/>
      <c r="I47" s="703"/>
      <c r="J47" s="2317" t="s">
        <v>7399</v>
      </c>
      <c r="K47" s="1855">
        <v>5</v>
      </c>
      <c r="L47" s="1855">
        <v>111</v>
      </c>
      <c r="M47" s="2327">
        <v>268</v>
      </c>
      <c r="N47" s="2314"/>
      <c r="O47" s="2342"/>
      <c r="P47" s="2342"/>
      <c r="Q47" s="2342"/>
      <c r="R47" s="2342"/>
      <c r="S47" s="2342"/>
      <c r="T47" s="2342"/>
    </row>
    <row r="48" spans="1:20" ht="24" customHeight="1">
      <c r="A48" s="712" t="s">
        <v>494</v>
      </c>
      <c r="B48" s="713" t="s">
        <v>1638</v>
      </c>
      <c r="C48" s="712" t="s">
        <v>1637</v>
      </c>
      <c r="D48" s="711" t="s">
        <v>8920</v>
      </c>
      <c r="E48" s="1575" t="s">
        <v>1636</v>
      </c>
      <c r="F48" s="711" t="s">
        <v>1635</v>
      </c>
    </row>
    <row r="49" spans="1:14" ht="15" customHeight="1">
      <c r="A49" s="1561" t="s">
        <v>8655</v>
      </c>
      <c r="B49" s="710" t="s">
        <v>1634</v>
      </c>
      <c r="C49" s="708">
        <v>1731.57</v>
      </c>
      <c r="D49" s="664">
        <v>20</v>
      </c>
      <c r="E49" s="436">
        <v>14</v>
      </c>
      <c r="F49" s="436">
        <v>34</v>
      </c>
      <c r="J49" s="1336" t="s">
        <v>6794</v>
      </c>
      <c r="K49" s="1752"/>
      <c r="L49" s="1337" t="s">
        <v>6118</v>
      </c>
      <c r="M49" s="1856" t="str">
        <f>設定!$B$9</f>
        <v>（令和4年度末現在）</v>
      </c>
    </row>
    <row r="50" spans="1:14" ht="15" customHeight="1">
      <c r="A50" s="1561" t="s">
        <v>8655</v>
      </c>
      <c r="B50" s="709" t="s">
        <v>1633</v>
      </c>
      <c r="C50" s="708">
        <v>1062.92</v>
      </c>
      <c r="D50" s="664">
        <v>20</v>
      </c>
      <c r="E50" s="436">
        <v>14</v>
      </c>
      <c r="F50" s="436">
        <v>35</v>
      </c>
      <c r="G50" s="86" t="s">
        <v>8227</v>
      </c>
      <c r="I50" s="85"/>
      <c r="J50" s="1705"/>
      <c r="K50" s="1340"/>
      <c r="L50" s="1337" t="s">
        <v>6119</v>
      </c>
      <c r="M50" s="1789" t="s">
        <v>6786</v>
      </c>
      <c r="N50" s="2320" t="str">
        <f>HYPERLINK("#'["&amp;設定!$A$22&amp;"]"&amp;M50&amp;"'!A1","統計表リンク")</f>
        <v>統計表リンク</v>
      </c>
    </row>
    <row r="51" spans="1:14" ht="15" customHeight="1">
      <c r="A51" s="707"/>
      <c r="B51" s="86"/>
      <c r="C51" s="183"/>
      <c r="D51" s="80"/>
      <c r="E51" s="707"/>
      <c r="F51" s="80"/>
      <c r="G51" s="85"/>
      <c r="H51" s="80"/>
      <c r="J51" s="2315" t="s">
        <v>6987</v>
      </c>
      <c r="K51" s="1696" t="s">
        <v>7466</v>
      </c>
      <c r="L51" s="1337"/>
      <c r="M51" s="1789"/>
      <c r="N51" s="2314"/>
    </row>
    <row r="52" spans="1:14" ht="15" customHeight="1">
      <c r="A52" s="706" t="s">
        <v>1632</v>
      </c>
      <c r="B52" s="86"/>
      <c r="C52" s="183"/>
      <c r="D52" s="80"/>
      <c r="E52" s="85" t="str">
        <f>M57</f>
        <v>（令和5年4月1日現在）</v>
      </c>
      <c r="H52" s="80"/>
      <c r="J52" s="2317" t="s">
        <v>7399</v>
      </c>
      <c r="K52" s="2375">
        <v>53885</v>
      </c>
      <c r="L52" s="1337"/>
      <c r="M52" s="1789"/>
      <c r="N52" s="2314"/>
    </row>
    <row r="53" spans="1:14" ht="15" customHeight="1">
      <c r="A53" s="3746" t="s">
        <v>494</v>
      </c>
      <c r="B53" s="3747"/>
      <c r="C53" s="1563" t="s">
        <v>493</v>
      </c>
      <c r="D53" s="1563" t="s">
        <v>992</v>
      </c>
      <c r="E53" s="1563" t="s">
        <v>8921</v>
      </c>
      <c r="H53" s="80"/>
      <c r="I53" s="704"/>
    </row>
    <row r="54" spans="1:14" ht="15" customHeight="1">
      <c r="A54" s="3731" t="s">
        <v>1631</v>
      </c>
      <c r="B54" s="3732"/>
      <c r="C54" s="1570" t="s">
        <v>1630</v>
      </c>
      <c r="D54" s="1561" t="s">
        <v>1629</v>
      </c>
      <c r="E54" s="705">
        <v>43</v>
      </c>
      <c r="H54" s="80"/>
      <c r="I54" s="704"/>
      <c r="J54" s="1336" t="s">
        <v>6795</v>
      </c>
      <c r="K54" s="1752"/>
      <c r="L54" s="1337" t="s">
        <v>6118</v>
      </c>
      <c r="M54" s="1856" t="str">
        <f>設定!$B$14</f>
        <v>（令和5年4月1日現在）</v>
      </c>
    </row>
    <row r="55" spans="1:14" ht="15" customHeight="1">
      <c r="A55" s="3731" t="s">
        <v>1628</v>
      </c>
      <c r="B55" s="3732"/>
      <c r="C55" s="1570" t="s">
        <v>1627</v>
      </c>
      <c r="D55" s="1561" t="s">
        <v>1629</v>
      </c>
      <c r="E55" s="705">
        <v>40</v>
      </c>
      <c r="H55" s="80"/>
      <c r="I55" s="704"/>
      <c r="J55" s="1705"/>
      <c r="K55" s="1340"/>
      <c r="L55" s="1337" t="s">
        <v>6119</v>
      </c>
      <c r="M55" s="1789" t="s">
        <v>6787</v>
      </c>
      <c r="N55" s="2320" t="str">
        <f>HYPERLINK("#'["&amp;設定!$A$22&amp;"]"&amp;M55&amp;"'!A1","統計表リンク")</f>
        <v>統計表リンク</v>
      </c>
    </row>
    <row r="56" spans="1:14" ht="15" customHeight="1">
      <c r="A56" s="3731" t="s">
        <v>8656</v>
      </c>
      <c r="B56" s="3732"/>
      <c r="C56" s="1570" t="s">
        <v>8657</v>
      </c>
      <c r="D56" s="1578" t="s">
        <v>8658</v>
      </c>
      <c r="E56" s="705">
        <v>30</v>
      </c>
      <c r="F56" s="86" t="s">
        <v>599</v>
      </c>
      <c r="H56" s="80"/>
    </row>
    <row r="57" spans="1:14" ht="15" customHeight="1">
      <c r="J57" s="1336" t="s">
        <v>6796</v>
      </c>
      <c r="K57" s="1752"/>
      <c r="L57" s="1337" t="s">
        <v>6118</v>
      </c>
      <c r="M57" s="1856" t="str">
        <f>設定!$B$14</f>
        <v>（令和5年4月1日現在）</v>
      </c>
    </row>
    <row r="58" spans="1:14" ht="15" customHeight="1">
      <c r="J58" s="1705"/>
      <c r="K58" s="1340"/>
      <c r="L58" s="1337" t="s">
        <v>6119</v>
      </c>
      <c r="M58" s="1789" t="s">
        <v>6788</v>
      </c>
      <c r="N58" s="2320" t="str">
        <f>HYPERLINK("#'["&amp;設定!$A$22&amp;"]"&amp;M58&amp;"'!A1","統計表リンク")</f>
        <v>統計表リンク</v>
      </c>
    </row>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sheetData>
  <mergeCells count="18">
    <mergeCell ref="A1:D1"/>
    <mergeCell ref="A2:D2"/>
    <mergeCell ref="A5:C5"/>
    <mergeCell ref="E43:F43"/>
    <mergeCell ref="A53:B53"/>
    <mergeCell ref="A54:B54"/>
    <mergeCell ref="A55:B55"/>
    <mergeCell ref="A56:B56"/>
    <mergeCell ref="Q34:R34"/>
    <mergeCell ref="O34:P34"/>
    <mergeCell ref="M34:N34"/>
    <mergeCell ref="K34:L34"/>
    <mergeCell ref="J34:J35"/>
    <mergeCell ref="Q40:R40"/>
    <mergeCell ref="O40:P40"/>
    <mergeCell ref="M40:N40"/>
    <mergeCell ref="K40:L40"/>
    <mergeCell ref="J40:J41"/>
  </mergeCells>
  <phoneticPr fontId="2"/>
  <printOptions horizontalCentered="1"/>
  <pageMargins left="0.78740157480314965" right="0.78740157480314965" top="0.98425196850393704" bottom="0.59055118110236227" header="0.51181102362204722" footer="0.51181102362204722"/>
  <pageSetup paperSize="9" scale="85"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0"/>
  <sheetViews>
    <sheetView view="pageBreakPreview" zoomScaleNormal="100" zoomScaleSheetLayoutView="100" workbookViewId="0">
      <selection sqref="A1:D1"/>
    </sheetView>
  </sheetViews>
  <sheetFormatPr defaultRowHeight="18" customHeight="1"/>
  <cols>
    <col min="1" max="1" width="8.625" style="216" customWidth="1"/>
    <col min="2" max="2" width="10.625" style="216" customWidth="1"/>
    <col min="3" max="5" width="8.625" style="216" customWidth="1"/>
    <col min="6" max="10" width="9.125" style="216" customWidth="1"/>
    <col min="11" max="11" width="5.625" style="216" customWidth="1"/>
    <col min="12" max="12" width="25.625" style="1340" customWidth="1"/>
    <col min="13" max="14" width="20.625" style="1340" customWidth="1"/>
    <col min="15" max="15" width="25.625" style="1340" customWidth="1"/>
    <col min="16" max="19" width="20.625" style="1340" customWidth="1"/>
    <col min="20" max="20" width="10.625" style="80" customWidth="1"/>
    <col min="21"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2351"/>
      <c r="M1" s="2351"/>
      <c r="N1" s="2351"/>
      <c r="O1" s="2351"/>
      <c r="P1" s="2351"/>
      <c r="Q1" s="2351"/>
      <c r="R1" s="2351"/>
      <c r="S1" s="2351"/>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2351"/>
      <c r="M2" s="2351"/>
      <c r="N2" s="2351"/>
      <c r="O2" s="2351"/>
      <c r="P2" s="2351"/>
      <c r="Q2" s="2351"/>
      <c r="R2" s="2351"/>
      <c r="S2" s="2351"/>
      <c r="T2" s="1327"/>
      <c r="U2" s="1327"/>
      <c r="V2" s="1327"/>
      <c r="W2" s="1327"/>
      <c r="X2" s="1327"/>
      <c r="Y2" s="1327"/>
      <c r="Z2" s="1327"/>
    </row>
    <row r="3" spans="1:26" s="131" customFormat="1" ht="15" customHeight="1">
      <c r="A3" s="221" t="s">
        <v>4430</v>
      </c>
      <c r="B3" s="221"/>
      <c r="C3" s="221"/>
      <c r="D3" s="221"/>
      <c r="E3" s="221"/>
      <c r="F3" s="221"/>
      <c r="G3" s="221"/>
      <c r="H3" s="221"/>
      <c r="L3" s="1336" t="s">
        <v>6935</v>
      </c>
      <c r="M3" s="1337" t="s">
        <v>6118</v>
      </c>
      <c r="N3" s="1856" t="str">
        <f>設定!$B$9</f>
        <v>（令和4年度末現在）</v>
      </c>
      <c r="O3" s="1340"/>
      <c r="Q3" s="1340"/>
      <c r="R3" s="1340"/>
      <c r="S3" s="1340"/>
    </row>
    <row r="4" spans="1:26" ht="15" customHeight="1">
      <c r="A4" s="235" t="s">
        <v>1749</v>
      </c>
      <c r="H4" s="80"/>
      <c r="I4" s="80"/>
      <c r="J4" s="80"/>
      <c r="K4" s="80"/>
      <c r="L4" s="1705"/>
      <c r="M4" s="1337" t="s">
        <v>6119</v>
      </c>
      <c r="N4" s="1789" t="s">
        <v>7467</v>
      </c>
      <c r="O4" s="2358" t="str">
        <f>HYPERLINK("#'["&amp;設定!$A$22&amp;"]"&amp;N4&amp;"'!A1","統計表リンク")</f>
        <v>統計表リンク</v>
      </c>
    </row>
    <row r="5" spans="1:26" ht="15" customHeight="1">
      <c r="A5" s="280" t="s">
        <v>3</v>
      </c>
      <c r="D5" s="280"/>
      <c r="I5" s="225" t="str">
        <f>N3</f>
        <v>（令和4年度末現在）</v>
      </c>
      <c r="J5" s="80"/>
      <c r="K5" s="80"/>
      <c r="L5" s="3751" t="s">
        <v>7469</v>
      </c>
      <c r="M5" s="3751" t="s">
        <v>7470</v>
      </c>
      <c r="N5" s="3650" t="s">
        <v>7471</v>
      </c>
      <c r="O5" s="2910"/>
      <c r="P5" s="2910"/>
      <c r="Q5" s="2907"/>
    </row>
    <row r="6" spans="1:26" ht="12.95" customHeight="1">
      <c r="A6" s="3750" t="s">
        <v>1748</v>
      </c>
      <c r="B6" s="3750" t="s">
        <v>1747</v>
      </c>
      <c r="C6" s="3750"/>
      <c r="D6" s="3750"/>
      <c r="E6" s="3750"/>
      <c r="F6" s="3750" t="s">
        <v>1746</v>
      </c>
      <c r="G6" s="3750"/>
      <c r="H6" s="3750"/>
      <c r="I6" s="3750"/>
      <c r="K6" s="80"/>
      <c r="L6" s="3751"/>
      <c r="M6" s="3751"/>
      <c r="N6" s="2286" t="s">
        <v>7472</v>
      </c>
      <c r="O6" s="2286" t="s">
        <v>7473</v>
      </c>
      <c r="P6" s="2286" t="s">
        <v>1744</v>
      </c>
      <c r="Q6" s="2286" t="s">
        <v>1743</v>
      </c>
    </row>
    <row r="7" spans="1:26" ht="15" customHeight="1">
      <c r="A7" s="3750"/>
      <c r="B7" s="3750"/>
      <c r="C7" s="3750"/>
      <c r="D7" s="3750"/>
      <c r="E7" s="3750"/>
      <c r="F7" s="636" t="s">
        <v>572</v>
      </c>
      <c r="G7" s="1583" t="s">
        <v>1745</v>
      </c>
      <c r="H7" s="636" t="s">
        <v>1744</v>
      </c>
      <c r="I7" s="636" t="s">
        <v>1743</v>
      </c>
      <c r="K7" s="80"/>
      <c r="L7" s="3751" t="s">
        <v>6420</v>
      </c>
      <c r="M7" s="3751"/>
      <c r="N7" s="2329">
        <v>1556</v>
      </c>
      <c r="O7" s="2329">
        <v>1410</v>
      </c>
      <c r="P7" s="2329">
        <v>140</v>
      </c>
      <c r="Q7" s="2329">
        <v>6</v>
      </c>
    </row>
    <row r="8" spans="1:26" ht="24.95" customHeight="1">
      <c r="A8" s="3750" t="s">
        <v>572</v>
      </c>
      <c r="B8" s="3750"/>
      <c r="C8" s="3750"/>
      <c r="D8" s="3750"/>
      <c r="E8" s="3750"/>
      <c r="F8" s="490">
        <f>N7</f>
        <v>1556</v>
      </c>
      <c r="G8" s="2293">
        <f t="shared" ref="G8:I8" si="0">O7</f>
        <v>1410</v>
      </c>
      <c r="H8" s="2293">
        <f t="shared" si="0"/>
        <v>140</v>
      </c>
      <c r="I8" s="2293">
        <f t="shared" si="0"/>
        <v>6</v>
      </c>
      <c r="K8" s="80"/>
      <c r="L8" s="1800">
        <v>1</v>
      </c>
      <c r="M8" s="2354" t="s">
        <v>7474</v>
      </c>
      <c r="N8" s="2329">
        <v>229</v>
      </c>
      <c r="O8" s="2329">
        <v>204</v>
      </c>
      <c r="P8" s="2329">
        <v>21</v>
      </c>
      <c r="Q8" s="2329">
        <v>4</v>
      </c>
    </row>
    <row r="9" spans="1:26" ht="24.95" customHeight="1">
      <c r="A9" s="1586">
        <v>1</v>
      </c>
      <c r="B9" s="3752" t="s">
        <v>1742</v>
      </c>
      <c r="C9" s="3752"/>
      <c r="D9" s="3752"/>
      <c r="E9" s="3752"/>
      <c r="F9" s="2293">
        <f t="shared" ref="F9:F13" si="1">N8</f>
        <v>229</v>
      </c>
      <c r="G9" s="2293">
        <f t="shared" ref="G9:G13" si="2">O8</f>
        <v>204</v>
      </c>
      <c r="H9" s="2293">
        <f t="shared" ref="H9:H13" si="3">P8</f>
        <v>21</v>
      </c>
      <c r="I9" s="2293">
        <f t="shared" ref="I9:I13" si="4">Q8</f>
        <v>4</v>
      </c>
      <c r="K9" s="80"/>
      <c r="L9" s="1800">
        <v>2</v>
      </c>
      <c r="M9" s="2354" t="s">
        <v>7475</v>
      </c>
      <c r="N9" s="2329">
        <v>367</v>
      </c>
      <c r="O9" s="2329">
        <v>335</v>
      </c>
      <c r="P9" s="2329">
        <v>30</v>
      </c>
      <c r="Q9" s="2329">
        <v>2</v>
      </c>
    </row>
    <row r="10" spans="1:26" ht="24.95" customHeight="1">
      <c r="A10" s="1586">
        <v>2</v>
      </c>
      <c r="B10" s="3752" t="s">
        <v>1741</v>
      </c>
      <c r="C10" s="3752"/>
      <c r="D10" s="3752"/>
      <c r="E10" s="3752"/>
      <c r="F10" s="2293">
        <f t="shared" si="1"/>
        <v>367</v>
      </c>
      <c r="G10" s="2293">
        <f t="shared" si="2"/>
        <v>335</v>
      </c>
      <c r="H10" s="2293">
        <f t="shared" si="3"/>
        <v>30</v>
      </c>
      <c r="I10" s="2293">
        <f t="shared" si="4"/>
        <v>2</v>
      </c>
      <c r="K10" s="80"/>
      <c r="L10" s="1800">
        <v>3</v>
      </c>
      <c r="M10" s="2354" t="s">
        <v>7476</v>
      </c>
      <c r="N10" s="2329">
        <v>374</v>
      </c>
      <c r="O10" s="2329">
        <v>331</v>
      </c>
      <c r="P10" s="2329">
        <v>43</v>
      </c>
      <c r="Q10" s="2329" t="s">
        <v>8763</v>
      </c>
    </row>
    <row r="11" spans="1:26" ht="24.95" customHeight="1">
      <c r="A11" s="1586">
        <v>3</v>
      </c>
      <c r="B11" s="3753" t="s">
        <v>1740</v>
      </c>
      <c r="C11" s="3752"/>
      <c r="D11" s="3752"/>
      <c r="E11" s="3752"/>
      <c r="F11" s="2293">
        <f t="shared" si="1"/>
        <v>374</v>
      </c>
      <c r="G11" s="2293">
        <f t="shared" si="2"/>
        <v>331</v>
      </c>
      <c r="H11" s="2293">
        <f t="shared" si="3"/>
        <v>43</v>
      </c>
      <c r="I11" s="2293" t="str">
        <f t="shared" si="4"/>
        <v>-</v>
      </c>
      <c r="K11" s="80"/>
      <c r="L11" s="1800">
        <v>4</v>
      </c>
      <c r="M11" s="2354" t="s">
        <v>7477</v>
      </c>
      <c r="N11" s="2329">
        <v>323</v>
      </c>
      <c r="O11" s="2329">
        <v>298</v>
      </c>
      <c r="P11" s="2329">
        <v>25</v>
      </c>
      <c r="Q11" s="2329" t="s">
        <v>8763</v>
      </c>
    </row>
    <row r="12" spans="1:26" ht="24.95" customHeight="1">
      <c r="A12" s="1586">
        <v>4</v>
      </c>
      <c r="B12" s="3752" t="s">
        <v>1739</v>
      </c>
      <c r="C12" s="3752"/>
      <c r="D12" s="3752"/>
      <c r="E12" s="3752"/>
      <c r="F12" s="2293">
        <f t="shared" si="1"/>
        <v>323</v>
      </c>
      <c r="G12" s="2293">
        <f t="shared" si="2"/>
        <v>298</v>
      </c>
      <c r="H12" s="2293">
        <f t="shared" si="3"/>
        <v>25</v>
      </c>
      <c r="I12" s="2293" t="str">
        <f t="shared" si="4"/>
        <v>-</v>
      </c>
      <c r="K12" s="80"/>
      <c r="L12" s="1800">
        <v>5</v>
      </c>
      <c r="M12" s="2354" t="s">
        <v>7478</v>
      </c>
      <c r="N12" s="2329">
        <v>263</v>
      </c>
      <c r="O12" s="2329">
        <v>242</v>
      </c>
      <c r="P12" s="2329">
        <v>21</v>
      </c>
      <c r="Q12" s="2329" t="s">
        <v>8763</v>
      </c>
    </row>
    <row r="13" spans="1:26" ht="24.95" customHeight="1">
      <c r="A13" s="1586">
        <v>5</v>
      </c>
      <c r="B13" s="3752" t="s">
        <v>1738</v>
      </c>
      <c r="C13" s="3752"/>
      <c r="D13" s="3752"/>
      <c r="E13" s="3752"/>
      <c r="F13" s="2293">
        <f t="shared" si="1"/>
        <v>263</v>
      </c>
      <c r="G13" s="2293">
        <f t="shared" si="2"/>
        <v>242</v>
      </c>
      <c r="H13" s="2293">
        <f t="shared" si="3"/>
        <v>21</v>
      </c>
      <c r="I13" s="2293" t="str">
        <f t="shared" si="4"/>
        <v>-</v>
      </c>
      <c r="K13" s="80"/>
    </row>
    <row r="14" spans="1:26" ht="15" customHeight="1">
      <c r="F14" s="80"/>
      <c r="H14" s="80"/>
      <c r="I14" s="225" t="s">
        <v>8227</v>
      </c>
      <c r="J14" s="80"/>
      <c r="K14" s="80"/>
    </row>
    <row r="15" spans="1:26" ht="15" customHeight="1">
      <c r="A15" s="762" t="s">
        <v>1737</v>
      </c>
      <c r="B15" s="80"/>
      <c r="E15" s="80"/>
      <c r="F15" s="80"/>
      <c r="G15" s="80"/>
      <c r="H15" s="80"/>
      <c r="I15" s="80"/>
      <c r="J15" s="80"/>
      <c r="K15" s="80"/>
      <c r="L15" s="1336" t="s">
        <v>6936</v>
      </c>
      <c r="M15" s="1337" t="s">
        <v>6118</v>
      </c>
      <c r="N15" s="1856" t="str">
        <f>設定!$B$11</f>
        <v>（令和4年度）</v>
      </c>
    </row>
    <row r="16" spans="1:26" ht="15" customHeight="1">
      <c r="A16" s="280" t="s">
        <v>1736</v>
      </c>
      <c r="D16" s="280"/>
      <c r="F16" s="307" t="str">
        <f>N15</f>
        <v>（令和4年度）</v>
      </c>
      <c r="I16" s="225"/>
      <c r="J16" s="80"/>
      <c r="K16" s="80"/>
      <c r="L16" s="1705"/>
      <c r="M16" s="1337" t="s">
        <v>6119</v>
      </c>
      <c r="N16" s="1789" t="s">
        <v>7468</v>
      </c>
      <c r="O16" s="2358" t="str">
        <f>HYPERLINK("#'["&amp;設定!$A$22&amp;"]"&amp;N16&amp;"'!A1","統計表リンク")</f>
        <v>統計表リンク</v>
      </c>
    </row>
    <row r="17" spans="1:16" ht="15" customHeight="1">
      <c r="A17" s="3750" t="s">
        <v>1679</v>
      </c>
      <c r="B17" s="3750"/>
      <c r="C17" s="3750"/>
      <c r="D17" s="3750"/>
      <c r="E17" s="3750"/>
      <c r="F17" s="659" t="s">
        <v>1735</v>
      </c>
      <c r="G17" s="80"/>
      <c r="I17" s="80"/>
      <c r="J17" s="80"/>
      <c r="K17" s="80"/>
      <c r="L17" s="2286" t="s">
        <v>7479</v>
      </c>
      <c r="M17" s="2286" t="s">
        <v>7480</v>
      </c>
      <c r="O17" s="2286" t="s">
        <v>7479</v>
      </c>
      <c r="P17" s="2286" t="s">
        <v>7480</v>
      </c>
    </row>
    <row r="18" spans="1:16" ht="15" customHeight="1">
      <c r="A18" s="3750" t="s">
        <v>352</v>
      </c>
      <c r="B18" s="3750"/>
      <c r="C18" s="3750"/>
      <c r="D18" s="3750"/>
      <c r="E18" s="3750"/>
      <c r="F18" s="2293">
        <f>M18</f>
        <v>3658</v>
      </c>
      <c r="G18" s="80"/>
      <c r="I18" s="80"/>
      <c r="J18" s="80"/>
      <c r="K18" s="80"/>
      <c r="L18" s="2286" t="s">
        <v>6420</v>
      </c>
      <c r="M18" s="2329">
        <v>3658</v>
      </c>
      <c r="O18" s="2357" t="s">
        <v>8838</v>
      </c>
      <c r="P18" s="2329">
        <v>341</v>
      </c>
    </row>
    <row r="19" spans="1:16" ht="15" customHeight="1">
      <c r="A19" s="3749" t="s">
        <v>8955</v>
      </c>
      <c r="B19" s="3749"/>
      <c r="C19" s="3749"/>
      <c r="D19" s="3749"/>
      <c r="E19" s="3749"/>
      <c r="F19" s="2842">
        <f t="shared" ref="F19:F26" si="5">M19</f>
        <v>574</v>
      </c>
      <c r="G19" s="80"/>
      <c r="I19" s="80"/>
      <c r="J19" s="80"/>
      <c r="K19" s="80"/>
      <c r="L19" s="2357" t="s">
        <v>8956</v>
      </c>
      <c r="M19" s="2329">
        <v>574</v>
      </c>
      <c r="O19" s="2357" t="s">
        <v>8839</v>
      </c>
      <c r="P19" s="2329">
        <v>39</v>
      </c>
    </row>
    <row r="20" spans="1:16" ht="15" customHeight="1">
      <c r="A20" s="3749" t="s">
        <v>1734</v>
      </c>
      <c r="B20" s="3749"/>
      <c r="C20" s="3749"/>
      <c r="D20" s="3749"/>
      <c r="E20" s="3749"/>
      <c r="F20" s="2842" t="str">
        <f t="shared" si="5"/>
        <v>-</v>
      </c>
      <c r="G20" s="80"/>
      <c r="I20" s="80"/>
      <c r="J20" s="80"/>
      <c r="K20" s="80"/>
      <c r="L20" s="2357" t="s">
        <v>8832</v>
      </c>
      <c r="M20" s="2329" t="s">
        <v>5184</v>
      </c>
      <c r="O20" s="2357" t="s">
        <v>8840</v>
      </c>
      <c r="P20" s="2329">
        <v>8</v>
      </c>
    </row>
    <row r="21" spans="1:16" ht="15" customHeight="1">
      <c r="A21" s="3749" t="s">
        <v>1733</v>
      </c>
      <c r="B21" s="3749"/>
      <c r="C21" s="3749"/>
      <c r="D21" s="3749"/>
      <c r="E21" s="3749"/>
      <c r="F21" s="2842">
        <f t="shared" si="5"/>
        <v>993</v>
      </c>
      <c r="G21" s="80"/>
      <c r="I21" s="80"/>
      <c r="J21" s="80"/>
      <c r="K21" s="80"/>
      <c r="L21" s="2357" t="s">
        <v>8833</v>
      </c>
      <c r="M21" s="2329">
        <v>993</v>
      </c>
      <c r="O21" s="2357" t="s">
        <v>8841</v>
      </c>
      <c r="P21" s="2329">
        <v>8</v>
      </c>
    </row>
    <row r="22" spans="1:16" ht="15" customHeight="1">
      <c r="A22" s="3749" t="s">
        <v>1732</v>
      </c>
      <c r="B22" s="3749"/>
      <c r="C22" s="3749"/>
      <c r="D22" s="3749"/>
      <c r="E22" s="3749"/>
      <c r="F22" s="2842" t="str">
        <f t="shared" si="5"/>
        <v>-</v>
      </c>
      <c r="G22" s="80"/>
      <c r="I22" s="80"/>
      <c r="J22" s="80"/>
      <c r="K22" s="80"/>
      <c r="L22" s="2357" t="s">
        <v>8834</v>
      </c>
      <c r="M22" s="2329" t="s">
        <v>5184</v>
      </c>
      <c r="O22" s="2357" t="s">
        <v>8842</v>
      </c>
      <c r="P22" s="2329" t="s">
        <v>5184</v>
      </c>
    </row>
    <row r="23" spans="1:16" ht="15" customHeight="1">
      <c r="A23" s="3749" t="s">
        <v>8963</v>
      </c>
      <c r="B23" s="3749"/>
      <c r="C23" s="3749"/>
      <c r="D23" s="3749"/>
      <c r="E23" s="3749"/>
      <c r="F23" s="2842">
        <f t="shared" si="5"/>
        <v>114</v>
      </c>
      <c r="G23" s="80"/>
      <c r="I23" s="80"/>
      <c r="J23" s="80"/>
      <c r="K23" s="80"/>
      <c r="L23" s="2357" t="s">
        <v>8964</v>
      </c>
      <c r="M23" s="2329">
        <v>114</v>
      </c>
      <c r="O23" s="2357" t="s">
        <v>8843</v>
      </c>
      <c r="P23" s="2329">
        <v>12</v>
      </c>
    </row>
    <row r="24" spans="1:16" ht="15" customHeight="1">
      <c r="A24" s="3749" t="s">
        <v>1731</v>
      </c>
      <c r="B24" s="3749"/>
      <c r="C24" s="3749"/>
      <c r="D24" s="3749"/>
      <c r="E24" s="3749"/>
      <c r="F24" s="2842">
        <f t="shared" si="5"/>
        <v>172</v>
      </c>
      <c r="G24" s="80"/>
      <c r="I24" s="80"/>
      <c r="J24" s="80"/>
      <c r="K24" s="80"/>
      <c r="L24" s="2357" t="s">
        <v>8835</v>
      </c>
      <c r="M24" s="2329">
        <v>172</v>
      </c>
      <c r="O24" s="2357" t="s">
        <v>8844</v>
      </c>
      <c r="P24" s="2329">
        <v>30</v>
      </c>
    </row>
    <row r="25" spans="1:16" ht="15" customHeight="1">
      <c r="A25" s="3749" t="s">
        <v>1730</v>
      </c>
      <c r="B25" s="3749"/>
      <c r="C25" s="3749"/>
      <c r="D25" s="3749"/>
      <c r="E25" s="3749"/>
      <c r="F25" s="2842" t="str">
        <f t="shared" si="5"/>
        <v>-</v>
      </c>
      <c r="G25" s="80"/>
      <c r="I25" s="80"/>
      <c r="J25" s="80"/>
      <c r="K25" s="80"/>
      <c r="L25" s="2357" t="s">
        <v>8836</v>
      </c>
      <c r="M25" s="2329" t="s">
        <v>5184</v>
      </c>
      <c r="O25" s="2357" t="s">
        <v>8845</v>
      </c>
      <c r="P25" s="2329">
        <v>32</v>
      </c>
    </row>
    <row r="26" spans="1:16" ht="15" customHeight="1">
      <c r="A26" s="3749" t="s">
        <v>1729</v>
      </c>
      <c r="B26" s="3749"/>
      <c r="C26" s="3749"/>
      <c r="D26" s="3749"/>
      <c r="E26" s="3749"/>
      <c r="F26" s="2842">
        <f t="shared" si="5"/>
        <v>3</v>
      </c>
      <c r="G26" s="80"/>
      <c r="I26" s="80"/>
      <c r="J26" s="80"/>
      <c r="K26" s="80"/>
      <c r="L26" s="2357" t="s">
        <v>8837</v>
      </c>
      <c r="M26" s="2329">
        <v>3</v>
      </c>
      <c r="O26" s="2357" t="s">
        <v>8846</v>
      </c>
      <c r="P26" s="2329">
        <v>1332</v>
      </c>
    </row>
    <row r="27" spans="1:16" ht="15" customHeight="1">
      <c r="A27" s="3749" t="s">
        <v>1728</v>
      </c>
      <c r="B27" s="3749"/>
      <c r="C27" s="3749"/>
      <c r="D27" s="3749"/>
      <c r="E27" s="3749"/>
      <c r="F27" s="2842">
        <f>P18</f>
        <v>341</v>
      </c>
      <c r="G27" s="80"/>
      <c r="I27" s="80"/>
      <c r="J27" s="80"/>
      <c r="K27" s="80"/>
      <c r="O27" s="2356"/>
    </row>
    <row r="28" spans="1:16" ht="15" customHeight="1">
      <c r="A28" s="3749" t="s">
        <v>1727</v>
      </c>
      <c r="B28" s="3749"/>
      <c r="C28" s="3749"/>
      <c r="D28" s="3749"/>
      <c r="E28" s="3749"/>
      <c r="F28" s="2842">
        <f t="shared" ref="F28:F35" si="6">P19</f>
        <v>39</v>
      </c>
      <c r="G28" s="80"/>
      <c r="I28" s="80"/>
      <c r="J28" s="80"/>
      <c r="K28" s="80"/>
    </row>
    <row r="29" spans="1:16" ht="15" customHeight="1">
      <c r="A29" s="3749" t="s">
        <v>1726</v>
      </c>
      <c r="B29" s="3749"/>
      <c r="C29" s="3749"/>
      <c r="D29" s="3749"/>
      <c r="E29" s="3749"/>
      <c r="F29" s="2842">
        <f t="shared" si="6"/>
        <v>8</v>
      </c>
      <c r="G29" s="80"/>
      <c r="I29" s="80"/>
      <c r="J29" s="80"/>
      <c r="K29" s="80"/>
    </row>
    <row r="30" spans="1:16" ht="15" customHeight="1">
      <c r="A30" s="3749" t="s">
        <v>1725</v>
      </c>
      <c r="B30" s="3749"/>
      <c r="C30" s="3749"/>
      <c r="D30" s="3749"/>
      <c r="E30" s="3749"/>
      <c r="F30" s="2842">
        <f t="shared" si="6"/>
        <v>8</v>
      </c>
      <c r="G30" s="80"/>
      <c r="I30" s="80"/>
      <c r="J30" s="80"/>
      <c r="K30" s="80"/>
    </row>
    <row r="31" spans="1:16" ht="15" customHeight="1">
      <c r="A31" s="3749" t="s">
        <v>1724</v>
      </c>
      <c r="B31" s="3749"/>
      <c r="C31" s="3749"/>
      <c r="D31" s="3749"/>
      <c r="E31" s="3749"/>
      <c r="F31" s="2842" t="str">
        <f t="shared" si="6"/>
        <v>-</v>
      </c>
      <c r="G31" s="80"/>
      <c r="I31" s="80"/>
      <c r="J31" s="80"/>
      <c r="K31" s="80"/>
    </row>
    <row r="32" spans="1:16" ht="15" customHeight="1">
      <c r="A32" s="3749" t="s">
        <v>1723</v>
      </c>
      <c r="B32" s="3749"/>
      <c r="C32" s="3749"/>
      <c r="D32" s="3749"/>
      <c r="E32" s="3749"/>
      <c r="F32" s="2842">
        <f t="shared" si="6"/>
        <v>12</v>
      </c>
      <c r="G32" s="80"/>
      <c r="I32" s="80"/>
      <c r="J32" s="80"/>
      <c r="K32" s="80"/>
    </row>
    <row r="33" spans="1:20" ht="15" customHeight="1">
      <c r="A33" s="3749" t="s">
        <v>1722</v>
      </c>
      <c r="B33" s="3749"/>
      <c r="C33" s="3749"/>
      <c r="D33" s="3749"/>
      <c r="E33" s="3749"/>
      <c r="F33" s="2842">
        <f t="shared" si="6"/>
        <v>30</v>
      </c>
      <c r="G33" s="80"/>
      <c r="I33" s="80"/>
      <c r="J33" s="80"/>
      <c r="K33" s="80"/>
    </row>
    <row r="34" spans="1:20" ht="15" customHeight="1">
      <c r="A34" s="3749" t="s">
        <v>1721</v>
      </c>
      <c r="B34" s="3749"/>
      <c r="C34" s="3749"/>
      <c r="D34" s="3749"/>
      <c r="E34" s="3749"/>
      <c r="F34" s="2842">
        <f t="shared" si="6"/>
        <v>32</v>
      </c>
      <c r="G34" s="80"/>
      <c r="I34" s="80"/>
      <c r="J34" s="80"/>
      <c r="K34" s="80"/>
    </row>
    <row r="35" spans="1:20" ht="15" customHeight="1">
      <c r="A35" s="3748" t="s">
        <v>1720</v>
      </c>
      <c r="B35" s="3748"/>
      <c r="C35" s="3748"/>
      <c r="D35" s="3748"/>
      <c r="E35" s="3748"/>
      <c r="F35" s="2842">
        <f t="shared" si="6"/>
        <v>1332</v>
      </c>
      <c r="G35" s="80"/>
      <c r="I35" s="80"/>
      <c r="J35" s="80"/>
      <c r="K35" s="80"/>
    </row>
    <row r="36" spans="1:20" ht="15" customHeight="1">
      <c r="F36" s="225" t="s">
        <v>8227</v>
      </c>
      <c r="I36" s="80"/>
      <c r="J36" s="80"/>
      <c r="K36" s="80"/>
    </row>
    <row r="37" spans="1:20" ht="15" customHeight="1">
      <c r="A37" s="80"/>
      <c r="B37" s="1452"/>
      <c r="C37" s="1452"/>
      <c r="D37" s="1452"/>
      <c r="E37" s="1452"/>
      <c r="F37" s="1452"/>
      <c r="G37" s="757"/>
      <c r="K37" s="80"/>
      <c r="R37" s="1752"/>
      <c r="S37" s="1752"/>
      <c r="T37" s="183"/>
    </row>
    <row r="38" spans="1:20" ht="12.95" customHeight="1">
      <c r="A38" s="3342" t="s">
        <v>4595</v>
      </c>
      <c r="B38" s="3342"/>
      <c r="C38" s="3342"/>
      <c r="D38" s="3342"/>
      <c r="E38" s="3342"/>
      <c r="F38" s="3342"/>
      <c r="G38" s="3342"/>
      <c r="H38" s="3342"/>
      <c r="I38" s="3342"/>
      <c r="J38" s="3342"/>
      <c r="L38" s="2352"/>
      <c r="M38" s="2352"/>
    </row>
    <row r="39" spans="1:20" ht="18" customHeight="1">
      <c r="A39" s="3342" t="s">
        <v>5131</v>
      </c>
      <c r="B39" s="3342"/>
      <c r="C39" s="3342"/>
      <c r="D39" s="3342"/>
      <c r="E39" s="3342"/>
      <c r="F39" s="3342"/>
      <c r="G39" s="3342"/>
      <c r="H39" s="3342"/>
      <c r="I39" s="3342"/>
      <c r="J39" s="3342"/>
      <c r="K39" s="1451"/>
      <c r="L39" s="2352"/>
      <c r="M39" s="2352"/>
    </row>
    <row r="40" spans="1:20" ht="18" customHeight="1">
      <c r="G40" s="2867"/>
      <c r="H40" s="2867"/>
      <c r="I40" s="2867"/>
      <c r="J40" s="2867"/>
      <c r="K40" s="1451"/>
    </row>
  </sheetData>
  <mergeCells count="36">
    <mergeCell ref="A39:J39"/>
    <mergeCell ref="A38:J38"/>
    <mergeCell ref="A1:D1"/>
    <mergeCell ref="A2:D2"/>
    <mergeCell ref="B11:E11"/>
    <mergeCell ref="B6:E7"/>
    <mergeCell ref="B9:E9"/>
    <mergeCell ref="B10:E10"/>
    <mergeCell ref="A32:E32"/>
    <mergeCell ref="A33:E33"/>
    <mergeCell ref="A28:E28"/>
    <mergeCell ref="A21:E21"/>
    <mergeCell ref="A23:E23"/>
    <mergeCell ref="A24:E24"/>
    <mergeCell ref="A25:E25"/>
    <mergeCell ref="B12:E12"/>
    <mergeCell ref="N5:Q5"/>
    <mergeCell ref="M5:M6"/>
    <mergeCell ref="L5:L6"/>
    <mergeCell ref="L7:M7"/>
    <mergeCell ref="A30:E30"/>
    <mergeCell ref="A26:E26"/>
    <mergeCell ref="B13:E13"/>
    <mergeCell ref="A29:E29"/>
    <mergeCell ref="A22:E22"/>
    <mergeCell ref="A18:E18"/>
    <mergeCell ref="A20:E20"/>
    <mergeCell ref="A35:E35"/>
    <mergeCell ref="A27:E27"/>
    <mergeCell ref="A6:A7"/>
    <mergeCell ref="A34:E34"/>
    <mergeCell ref="F6:I6"/>
    <mergeCell ref="A8:E8"/>
    <mergeCell ref="A17:E17"/>
    <mergeCell ref="A19:E19"/>
    <mergeCell ref="A31:E31"/>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7"/>
  <sheetViews>
    <sheetView view="pageBreakPreview" zoomScaleNormal="75" zoomScaleSheetLayoutView="100" workbookViewId="0">
      <selection sqref="A1:D1"/>
    </sheetView>
  </sheetViews>
  <sheetFormatPr defaultRowHeight="24" customHeight="1"/>
  <cols>
    <col min="1" max="1" width="2.625" style="80" customWidth="1"/>
    <col min="2" max="2" width="8.625" style="80" customWidth="1"/>
    <col min="3" max="3" width="12.625" style="80" customWidth="1"/>
    <col min="4" max="4" width="8.625" style="80" customWidth="1"/>
    <col min="5" max="8" width="6.875" style="80" customWidth="1"/>
    <col min="9" max="11" width="5.625" style="80" customWidth="1"/>
    <col min="12" max="12" width="14.625" style="80" customWidth="1"/>
    <col min="13" max="13" width="5.625" style="80" customWidth="1"/>
    <col min="14" max="17" width="10.625" style="80" customWidth="1"/>
    <col min="18" max="18" width="15.625" style="80" customWidth="1"/>
    <col min="19" max="22" width="10.625" style="80" customWidth="1"/>
    <col min="23" max="23" width="15.625" style="80" customWidth="1"/>
    <col min="24" max="31" width="10.625" style="80" customWidth="1"/>
    <col min="32" max="16384" width="9" style="80"/>
  </cols>
  <sheetData>
    <row r="1" spans="1:31"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31" s="130" customFormat="1" ht="20.100000000000001" customHeight="1">
      <c r="A2" s="3289"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31" s="95" customFormat="1" ht="15" customHeight="1">
      <c r="A3" s="95" t="s">
        <v>4432</v>
      </c>
      <c r="J3" s="93"/>
      <c r="K3" s="93"/>
      <c r="L3" s="93"/>
    </row>
    <row r="4" spans="1:31" s="95" customFormat="1" ht="15" customHeight="1">
      <c r="A4" s="131" t="s">
        <v>3029</v>
      </c>
      <c r="J4" s="93"/>
      <c r="K4" s="93"/>
      <c r="L4" s="93"/>
      <c r="N4" s="1336" t="s">
        <v>6725</v>
      </c>
      <c r="O4" s="1752"/>
      <c r="P4" s="1337" t="s">
        <v>6118</v>
      </c>
      <c r="Q4" s="1856" t="str">
        <f>設定!$B$15</f>
        <v>（令和5年5月1日現在）</v>
      </c>
      <c r="S4" s="229" t="s">
        <v>6808</v>
      </c>
      <c r="T4" s="2021" t="str">
        <f>設定!$B$4&amp;設定!$C$4&amp;"年度"</f>
        <v>令和5年度</v>
      </c>
    </row>
    <row r="5" spans="1:31" s="131" customFormat="1" ht="15" customHeight="1">
      <c r="A5" s="185" t="s">
        <v>3028</v>
      </c>
      <c r="J5" s="257"/>
      <c r="L5" s="85" t="str">
        <f>Q4</f>
        <v>（令和5年5月1日現在）</v>
      </c>
      <c r="N5" s="1705"/>
      <c r="O5" s="1340"/>
      <c r="P5" s="1337" t="s">
        <v>6119</v>
      </c>
      <c r="Q5" s="1789" t="s">
        <v>7089</v>
      </c>
      <c r="R5" s="2160" t="str">
        <f>HYPERLINK("#'["&amp;設定!$A$22&amp;"]"&amp;Q5&amp;"'!A1","統計表リンク")</f>
        <v>統計表リンク</v>
      </c>
      <c r="S5" s="2160"/>
    </row>
    <row r="6" spans="1:31" ht="12.95" customHeight="1">
      <c r="A6" s="3757" t="s">
        <v>3027</v>
      </c>
      <c r="B6" s="3758"/>
      <c r="C6" s="2914" t="s">
        <v>8922</v>
      </c>
      <c r="D6" s="2914"/>
      <c r="E6" s="2914" t="s">
        <v>3025</v>
      </c>
      <c r="F6" s="2914"/>
      <c r="G6" s="2914" t="s">
        <v>8923</v>
      </c>
      <c r="H6" s="2914"/>
      <c r="I6" s="3756" t="s">
        <v>8924</v>
      </c>
      <c r="J6" s="3486"/>
      <c r="K6" s="3754" t="s">
        <v>3023</v>
      </c>
      <c r="L6" s="3754" t="s">
        <v>3022</v>
      </c>
      <c r="Q6" s="1789" t="s">
        <v>7090</v>
      </c>
      <c r="R6" s="2160" t="str">
        <f>HYPERLINK("#'["&amp;設定!$A$22&amp;"]"&amp;Q6&amp;"'!A1","統計表リンク")</f>
        <v>統計表リンク</v>
      </c>
    </row>
    <row r="7" spans="1:31" ht="12.95" customHeight="1">
      <c r="A7" s="3759"/>
      <c r="B7" s="3760"/>
      <c r="C7" s="2914"/>
      <c r="D7" s="2914"/>
      <c r="E7" s="2914"/>
      <c r="F7" s="2914"/>
      <c r="G7" s="2914"/>
      <c r="H7" s="2914"/>
      <c r="I7" s="1579" t="s">
        <v>3021</v>
      </c>
      <c r="J7" s="350" t="s">
        <v>3020</v>
      </c>
      <c r="K7" s="3755"/>
      <c r="L7" s="3755"/>
      <c r="Q7" s="1789" t="s">
        <v>7091</v>
      </c>
      <c r="R7" s="2160" t="str">
        <f>HYPERLINK("#'["&amp;設定!$A$22&amp;"]"&amp;Q7&amp;"'!A1","統計表リンク")</f>
        <v>統計表リンク</v>
      </c>
    </row>
    <row r="8" spans="1:31" ht="20.100000000000001" customHeight="1">
      <c r="A8" s="158"/>
      <c r="B8" s="1089">
        <f>O12</f>
        <v>49</v>
      </c>
      <c r="C8" s="150">
        <f>T12</f>
        <v>20351</v>
      </c>
      <c r="D8" s="1088">
        <f>U12</f>
        <v>359</v>
      </c>
      <c r="E8" s="150">
        <f>R12</f>
        <v>748</v>
      </c>
      <c r="F8" s="1088">
        <f>S12</f>
        <v>45</v>
      </c>
      <c r="G8" s="150">
        <f>P12</f>
        <v>1154</v>
      </c>
      <c r="H8" s="1088">
        <f>Q12</f>
        <v>61</v>
      </c>
      <c r="I8" s="773">
        <f>V12</f>
        <v>73</v>
      </c>
      <c r="J8" s="1087">
        <f>W12</f>
        <v>21</v>
      </c>
      <c r="K8" s="773">
        <f>X12</f>
        <v>49</v>
      </c>
      <c r="L8" s="773">
        <f>Y12</f>
        <v>45</v>
      </c>
      <c r="Q8" s="1789" t="s">
        <v>7092</v>
      </c>
      <c r="R8" s="2160" t="str">
        <f>HYPERLINK("#'["&amp;設定!$A$22&amp;"]"&amp;Q8&amp;"'!A1","統計表リンク")</f>
        <v>統計表リンク</v>
      </c>
    </row>
    <row r="9" spans="1:31" ht="15" customHeight="1">
      <c r="Q9" s="1789" t="s">
        <v>7093</v>
      </c>
      <c r="R9" s="2160" t="str">
        <f>HYPERLINK("#'["&amp;設定!$A$22&amp;"]"&amp;Q9&amp;"'!A1","統計表リンク")</f>
        <v>統計表リンク</v>
      </c>
    </row>
    <row r="10" spans="1:31" ht="24.75" customHeight="1">
      <c r="A10" s="3757" t="s">
        <v>3019</v>
      </c>
      <c r="B10" s="3507"/>
      <c r="C10" s="3763" t="s">
        <v>3018</v>
      </c>
      <c r="D10" s="3764" t="s">
        <v>8925</v>
      </c>
      <c r="E10" s="3765" t="s">
        <v>3017</v>
      </c>
      <c r="F10" s="3766"/>
      <c r="G10" s="90"/>
      <c r="H10" s="90"/>
      <c r="N10" s="2951" t="s">
        <v>6179</v>
      </c>
      <c r="O10" s="2951" t="s">
        <v>3027</v>
      </c>
      <c r="P10" s="2951" t="s">
        <v>3024</v>
      </c>
      <c r="Q10" s="2951"/>
      <c r="R10" s="2951" t="s">
        <v>3025</v>
      </c>
      <c r="S10" s="2951"/>
      <c r="T10" s="2951" t="s">
        <v>3026</v>
      </c>
      <c r="U10" s="2951"/>
      <c r="V10" s="2951" t="s">
        <v>121</v>
      </c>
      <c r="W10" s="2951"/>
      <c r="X10" s="2951" t="s">
        <v>7481</v>
      </c>
      <c r="Y10" s="2951" t="s">
        <v>7482</v>
      </c>
      <c r="Z10" s="2951" t="s">
        <v>7483</v>
      </c>
      <c r="AA10" s="2951" t="s">
        <v>7484</v>
      </c>
      <c r="AB10" s="3751" t="s">
        <v>7485</v>
      </c>
      <c r="AC10" s="2951" t="s">
        <v>3017</v>
      </c>
      <c r="AD10" s="2951"/>
      <c r="AE10" s="1340"/>
    </row>
    <row r="11" spans="1:31" ht="24.75" customHeight="1">
      <c r="A11" s="3761"/>
      <c r="B11" s="3762"/>
      <c r="C11" s="2955"/>
      <c r="D11" s="3545"/>
      <c r="E11" s="1086" t="s">
        <v>3016</v>
      </c>
      <c r="F11" s="1086" t="s">
        <v>3015</v>
      </c>
      <c r="G11" s="90"/>
      <c r="H11" s="90"/>
      <c r="N11" s="2951"/>
      <c r="O11" s="2951"/>
      <c r="P11" s="2286" t="s">
        <v>6420</v>
      </c>
      <c r="Q11" s="2353" t="s">
        <v>7490</v>
      </c>
      <c r="R11" s="2286" t="s">
        <v>6420</v>
      </c>
      <c r="S11" s="2353" t="s">
        <v>7490</v>
      </c>
      <c r="T11" s="2286" t="s">
        <v>6420</v>
      </c>
      <c r="U11" s="2353" t="s">
        <v>7490</v>
      </c>
      <c r="V11" s="2286" t="s">
        <v>3021</v>
      </c>
      <c r="W11" s="2286" t="s">
        <v>7486</v>
      </c>
      <c r="X11" s="2951"/>
      <c r="Y11" s="2951"/>
      <c r="Z11" s="2951"/>
      <c r="AA11" s="2951"/>
      <c r="AB11" s="3751"/>
      <c r="AC11" s="2286" t="s">
        <v>7487</v>
      </c>
      <c r="AD11" s="2286" t="s">
        <v>7488</v>
      </c>
      <c r="AE11" s="1340"/>
    </row>
    <row r="12" spans="1:31" ht="20.100000000000001" customHeight="1">
      <c r="A12" s="158"/>
      <c r="B12" s="1085">
        <f>Z12</f>
        <v>255992</v>
      </c>
      <c r="C12" s="285">
        <f>AA12</f>
        <v>469753</v>
      </c>
      <c r="D12" s="1084">
        <f>AB12</f>
        <v>27.2</v>
      </c>
      <c r="E12" s="1083">
        <f>AC12</f>
        <v>12.6</v>
      </c>
      <c r="F12" s="1083">
        <f>AD12</f>
        <v>23.1</v>
      </c>
      <c r="G12" s="1082"/>
      <c r="H12" s="90"/>
      <c r="N12" s="2286" t="s">
        <v>7489</v>
      </c>
      <c r="O12" s="2375">
        <v>49</v>
      </c>
      <c r="P12" s="2375">
        <v>1154</v>
      </c>
      <c r="Q12" s="2375">
        <v>61</v>
      </c>
      <c r="R12" s="2375">
        <v>748</v>
      </c>
      <c r="S12" s="2375">
        <v>45</v>
      </c>
      <c r="T12" s="2375">
        <v>20351</v>
      </c>
      <c r="U12" s="2375">
        <v>359</v>
      </c>
      <c r="V12" s="2375">
        <v>73</v>
      </c>
      <c r="W12" s="2375">
        <v>21</v>
      </c>
      <c r="X12" s="2375">
        <v>49</v>
      </c>
      <c r="Y12" s="2375">
        <v>45</v>
      </c>
      <c r="Z12" s="2375">
        <v>255992</v>
      </c>
      <c r="AA12" s="2375">
        <v>469753</v>
      </c>
      <c r="AB12" s="2376">
        <v>27.2</v>
      </c>
      <c r="AC12" s="2376">
        <v>12.6</v>
      </c>
      <c r="AD12" s="2376">
        <v>23.1</v>
      </c>
      <c r="AE12" s="1340"/>
    </row>
    <row r="13" spans="1:31" s="1747" customFormat="1" ht="15" customHeight="1">
      <c r="A13" s="321" t="s">
        <v>8849</v>
      </c>
      <c r="B13" s="1446"/>
      <c r="C13" s="1080"/>
      <c r="D13" s="2868"/>
      <c r="E13" s="2869"/>
      <c r="F13" s="2869"/>
      <c r="G13" s="1082"/>
      <c r="H13" s="90"/>
      <c r="N13" s="2321"/>
      <c r="O13" s="2870"/>
      <c r="P13" s="2870"/>
      <c r="Q13" s="2870"/>
      <c r="R13" s="2870"/>
      <c r="S13" s="2870"/>
      <c r="T13" s="2870"/>
      <c r="U13" s="2870"/>
      <c r="V13" s="2870"/>
      <c r="W13" s="2870"/>
      <c r="X13" s="2870"/>
      <c r="Y13" s="2870"/>
      <c r="Z13" s="2870"/>
      <c r="AA13" s="2870"/>
      <c r="AB13" s="2871"/>
      <c r="AC13" s="2871"/>
      <c r="AD13" s="2871"/>
      <c r="AE13" s="1340"/>
    </row>
    <row r="14" spans="1:31" s="1747" customFormat="1" ht="15" customHeight="1">
      <c r="A14" s="321" t="s">
        <v>8850</v>
      </c>
      <c r="B14" s="1446"/>
      <c r="C14" s="1080"/>
      <c r="D14" s="2868"/>
      <c r="E14" s="2869"/>
      <c r="F14" s="2869"/>
      <c r="G14" s="1082"/>
      <c r="H14" s="90"/>
      <c r="N14" s="2321"/>
      <c r="O14" s="2870"/>
      <c r="P14" s="2870"/>
      <c r="Q14" s="2870"/>
      <c r="R14" s="2870"/>
      <c r="S14" s="2870"/>
      <c r="T14" s="2870"/>
      <c r="U14" s="2870"/>
      <c r="V14" s="2870"/>
      <c r="W14" s="2870"/>
      <c r="X14" s="2870"/>
      <c r="Y14" s="2870"/>
      <c r="Z14" s="2870"/>
      <c r="AA14" s="2870"/>
      <c r="AB14" s="2871"/>
      <c r="AC14" s="2871"/>
      <c r="AD14" s="2871"/>
      <c r="AE14" s="1340"/>
    </row>
    <row r="15" spans="1:31" ht="15" customHeight="1">
      <c r="A15" s="321" t="s">
        <v>8851</v>
      </c>
      <c r="B15" s="1047"/>
      <c r="C15" s="182"/>
      <c r="D15" s="1081"/>
      <c r="E15" s="182"/>
      <c r="F15" s="1081"/>
      <c r="G15" s="1080"/>
      <c r="H15" s="1080"/>
      <c r="I15" s="1080"/>
      <c r="J15" s="1080"/>
      <c r="K15" s="1080"/>
      <c r="L15" s="184"/>
      <c r="N15" s="1340"/>
      <c r="O15" s="1340"/>
      <c r="P15" s="1340"/>
      <c r="Q15" s="1340"/>
      <c r="R15" s="1340"/>
      <c r="S15" s="1340"/>
      <c r="T15" s="1340"/>
      <c r="U15" s="1340"/>
      <c r="V15" s="1340"/>
      <c r="W15" s="1340"/>
      <c r="X15" s="1340"/>
      <c r="Y15" s="1340"/>
      <c r="Z15" s="1340"/>
      <c r="AA15" s="1340"/>
      <c r="AB15" s="1340"/>
      <c r="AC15" s="1340"/>
      <c r="AD15" s="1340"/>
      <c r="AE15" s="1340"/>
    </row>
    <row r="16" spans="1:31" ht="15" customHeight="1">
      <c r="A16" s="691" t="s">
        <v>8852</v>
      </c>
      <c r="B16" s="184"/>
      <c r="C16" s="184"/>
      <c r="D16" s="184"/>
      <c r="E16" s="1079"/>
      <c r="F16" s="184"/>
      <c r="G16" s="184"/>
      <c r="H16" s="184"/>
      <c r="I16" s="184"/>
      <c r="J16" s="90"/>
      <c r="K16" s="90"/>
      <c r="L16" s="90"/>
      <c r="N16" s="1800" t="s">
        <v>7491</v>
      </c>
      <c r="O16" s="1800" t="s">
        <v>3024</v>
      </c>
      <c r="P16" s="1800" t="s">
        <v>3025</v>
      </c>
      <c r="Q16" s="1800" t="s">
        <v>3026</v>
      </c>
      <c r="R16" s="2357" t="s">
        <v>3008</v>
      </c>
      <c r="S16" s="1800" t="s">
        <v>7491</v>
      </c>
      <c r="T16" s="1800" t="s">
        <v>3024</v>
      </c>
      <c r="U16" s="1800" t="s">
        <v>3025</v>
      </c>
      <c r="V16" s="1800" t="s">
        <v>3026</v>
      </c>
      <c r="W16" s="2357" t="s">
        <v>3008</v>
      </c>
      <c r="X16" s="2355"/>
      <c r="Y16" s="2355"/>
      <c r="Z16" s="2355"/>
      <c r="AA16" s="1340"/>
      <c r="AB16" s="1340"/>
      <c r="AC16" s="1340"/>
      <c r="AD16" s="1340"/>
      <c r="AE16" s="1340"/>
    </row>
    <row r="17" spans="1:31" ht="15" customHeight="1">
      <c r="A17" s="14" t="s">
        <v>9016</v>
      </c>
      <c r="B17" s="90"/>
      <c r="C17" s="90"/>
      <c r="D17" s="90"/>
      <c r="E17" s="90"/>
      <c r="F17" s="90"/>
      <c r="G17" s="90"/>
      <c r="H17" s="90"/>
      <c r="I17" s="90"/>
      <c r="J17" s="90"/>
      <c r="K17" s="90"/>
      <c r="L17" s="90"/>
      <c r="M17" s="90"/>
      <c r="N17" s="2362" t="s">
        <v>6420</v>
      </c>
      <c r="O17" s="2362">
        <v>1154</v>
      </c>
      <c r="P17" s="2362">
        <v>748</v>
      </c>
      <c r="Q17" s="2362">
        <v>20351</v>
      </c>
      <c r="R17" s="2357"/>
      <c r="S17" s="2362" t="s">
        <v>7502</v>
      </c>
      <c r="T17" s="2362">
        <v>21</v>
      </c>
      <c r="U17" s="2362">
        <v>12</v>
      </c>
      <c r="V17" s="2362">
        <v>271</v>
      </c>
      <c r="W17" s="2357" t="s">
        <v>7503</v>
      </c>
      <c r="X17" s="2355"/>
      <c r="Y17" s="2355"/>
      <c r="Z17" s="2355"/>
      <c r="AA17" s="1340"/>
      <c r="AB17" s="1340"/>
      <c r="AC17" s="1340"/>
      <c r="AD17" s="1340"/>
      <c r="AE17" s="1340"/>
    </row>
    <row r="18" spans="1:31" ht="15" customHeight="1">
      <c r="A18" s="14"/>
      <c r="B18" s="90"/>
      <c r="C18" s="90"/>
      <c r="D18" s="90"/>
      <c r="E18" s="90"/>
      <c r="F18" s="90"/>
      <c r="G18" s="90"/>
      <c r="H18" s="90"/>
      <c r="I18" s="90"/>
      <c r="J18" s="90"/>
      <c r="K18" s="90"/>
      <c r="L18" s="90"/>
      <c r="M18" s="90"/>
      <c r="N18" s="2362" t="s">
        <v>2112</v>
      </c>
      <c r="O18" s="2367">
        <v>21</v>
      </c>
      <c r="P18" s="2367">
        <v>14</v>
      </c>
      <c r="Q18" s="2367">
        <v>342</v>
      </c>
      <c r="R18" s="2369" t="s">
        <v>7492</v>
      </c>
      <c r="S18" s="2362" t="s">
        <v>5620</v>
      </c>
      <c r="T18" s="2362">
        <v>12</v>
      </c>
      <c r="U18" s="2362">
        <v>6</v>
      </c>
      <c r="V18" s="2362">
        <v>73</v>
      </c>
      <c r="W18" s="2357" t="s">
        <v>7504</v>
      </c>
      <c r="X18" s="2355"/>
      <c r="Y18" s="2355"/>
      <c r="Z18" s="2355"/>
      <c r="AA18" s="1340"/>
      <c r="AB18" s="1340"/>
      <c r="AC18" s="1340"/>
      <c r="AD18" s="1340"/>
      <c r="AE18" s="1340"/>
    </row>
    <row r="19" spans="1:31" ht="15" customHeight="1">
      <c r="A19" s="2"/>
      <c r="B19" s="90"/>
      <c r="C19" s="90"/>
      <c r="D19" s="90"/>
      <c r="E19" s="90"/>
      <c r="F19" s="90"/>
      <c r="G19" s="90"/>
      <c r="H19" s="90"/>
      <c r="I19" s="90"/>
      <c r="J19" s="90"/>
      <c r="K19" s="90"/>
      <c r="L19" s="85" t="str">
        <f>Q4</f>
        <v>（令和5年5月1日現在）</v>
      </c>
      <c r="M19" s="90"/>
      <c r="N19" s="2362" t="s">
        <v>7493</v>
      </c>
      <c r="O19" s="2367">
        <v>18</v>
      </c>
      <c r="P19" s="2367">
        <v>12</v>
      </c>
      <c r="Q19" s="2367">
        <v>324</v>
      </c>
      <c r="R19" s="2369"/>
      <c r="S19" s="2362" t="s">
        <v>7505</v>
      </c>
      <c r="T19" s="2362">
        <v>23</v>
      </c>
      <c r="U19" s="2362">
        <v>16</v>
      </c>
      <c r="V19" s="2362">
        <v>384</v>
      </c>
      <c r="W19" s="2357" t="s">
        <v>8661</v>
      </c>
      <c r="X19" s="2355"/>
      <c r="Y19" s="2355"/>
      <c r="Z19" s="2355"/>
      <c r="AA19" s="1340"/>
      <c r="AB19" s="1340"/>
      <c r="AC19" s="1340"/>
      <c r="AD19" s="1340"/>
      <c r="AE19" s="1340"/>
    </row>
    <row r="20" spans="1:31" ht="39" customHeight="1">
      <c r="A20" s="1077"/>
      <c r="B20" s="385" t="s">
        <v>3014</v>
      </c>
      <c r="C20" s="1077" t="s">
        <v>493</v>
      </c>
      <c r="D20" s="1052" t="s">
        <v>3013</v>
      </c>
      <c r="E20" s="1052" t="s">
        <v>919</v>
      </c>
      <c r="F20" s="1052" t="s">
        <v>3012</v>
      </c>
      <c r="G20" s="1078" t="s">
        <v>3011</v>
      </c>
      <c r="H20" s="1052" t="s">
        <v>3010</v>
      </c>
      <c r="I20" s="2861" t="s">
        <v>8926</v>
      </c>
      <c r="J20" s="2361" t="s">
        <v>3009</v>
      </c>
      <c r="K20" s="2525" t="s">
        <v>8927</v>
      </c>
      <c r="L20" s="2360" t="s">
        <v>3008</v>
      </c>
      <c r="M20" s="1076"/>
      <c r="N20" s="2362" t="s">
        <v>2430</v>
      </c>
      <c r="O20" s="2367">
        <v>23</v>
      </c>
      <c r="P20" s="2367">
        <v>16</v>
      </c>
      <c r="Q20" s="2367">
        <v>426</v>
      </c>
      <c r="R20" s="2369" t="s">
        <v>7494</v>
      </c>
      <c r="S20" s="2362" t="s">
        <v>7506</v>
      </c>
      <c r="T20" s="2362">
        <v>19</v>
      </c>
      <c r="U20" s="2362">
        <v>13</v>
      </c>
      <c r="V20" s="2362">
        <v>383</v>
      </c>
      <c r="W20" s="2357"/>
      <c r="X20" s="2355"/>
      <c r="Y20" s="2355"/>
      <c r="Z20" s="2355"/>
      <c r="AA20" s="1340"/>
      <c r="AB20" s="1340"/>
      <c r="AC20" s="1340"/>
      <c r="AD20" s="1340"/>
      <c r="AE20" s="1340"/>
    </row>
    <row r="21" spans="1:31" ht="18" customHeight="1">
      <c r="A21" s="1072">
        <v>1</v>
      </c>
      <c r="B21" s="1071" t="s">
        <v>3007</v>
      </c>
      <c r="C21" s="1070" t="s">
        <v>1611</v>
      </c>
      <c r="D21" s="1069" t="s">
        <v>3006</v>
      </c>
      <c r="E21" s="619" t="s">
        <v>3005</v>
      </c>
      <c r="F21" s="996">
        <v>3564</v>
      </c>
      <c r="G21" s="996">
        <v>1134</v>
      </c>
      <c r="H21" s="996">
        <v>7439</v>
      </c>
      <c r="I21" s="1068">
        <f>Q18</f>
        <v>342</v>
      </c>
      <c r="J21" s="1067">
        <f>P18</f>
        <v>14</v>
      </c>
      <c r="K21" s="2526">
        <f>O18</f>
        <v>21</v>
      </c>
      <c r="L21" s="2374" t="str">
        <f>IF(R18="","",R18)</f>
        <v>(都)体育健康教育</v>
      </c>
      <c r="M21" s="1074"/>
      <c r="N21" s="2363" t="s">
        <v>2174</v>
      </c>
      <c r="O21" s="2368">
        <v>17</v>
      </c>
      <c r="P21" s="2368">
        <v>11</v>
      </c>
      <c r="Q21" s="2368">
        <v>271</v>
      </c>
      <c r="R21" s="2370"/>
      <c r="S21" s="2363" t="s">
        <v>7507</v>
      </c>
      <c r="T21" s="2553">
        <v>25</v>
      </c>
      <c r="U21" s="2553">
        <v>14</v>
      </c>
      <c r="V21" s="2553">
        <v>401</v>
      </c>
      <c r="W21" s="2366"/>
      <c r="X21" s="2364"/>
      <c r="Y21" s="2364"/>
      <c r="Z21" s="2364"/>
    </row>
    <row r="22" spans="1:31" ht="18" customHeight="1">
      <c r="A22" s="1072">
        <v>2</v>
      </c>
      <c r="B22" s="1071" t="s">
        <v>3004</v>
      </c>
      <c r="C22" s="1070" t="s">
        <v>6030</v>
      </c>
      <c r="D22" s="1069" t="s">
        <v>3003</v>
      </c>
      <c r="E22" s="619" t="s">
        <v>1438</v>
      </c>
      <c r="F22" s="996">
        <v>4009</v>
      </c>
      <c r="G22" s="996">
        <v>560</v>
      </c>
      <c r="H22" s="996">
        <v>9503</v>
      </c>
      <c r="I22" s="1068">
        <f t="shared" ref="I22:I45" si="0">Q19</f>
        <v>324</v>
      </c>
      <c r="J22" s="1067">
        <f t="shared" ref="J22:J45" si="1">P19</f>
        <v>12</v>
      </c>
      <c r="K22" s="2526">
        <f t="shared" ref="K22:K44" si="2">O19</f>
        <v>18</v>
      </c>
      <c r="L22" s="2374" t="str">
        <f t="shared" ref="L22:L45" si="3">IF(R19="","",R19)</f>
        <v/>
      </c>
      <c r="M22" s="1073"/>
      <c r="N22" s="2363" t="s">
        <v>7495</v>
      </c>
      <c r="O22" s="2368">
        <v>18</v>
      </c>
      <c r="P22" s="2368">
        <v>6</v>
      </c>
      <c r="Q22" s="2368">
        <v>176</v>
      </c>
      <c r="R22" s="2370"/>
      <c r="S22" s="2363" t="s">
        <v>2485</v>
      </c>
      <c r="T22" s="2553">
        <v>30</v>
      </c>
      <c r="U22" s="2553">
        <v>16</v>
      </c>
      <c r="V22" s="2553">
        <v>455</v>
      </c>
      <c r="W22" s="2366"/>
      <c r="X22" s="2364"/>
      <c r="Y22" s="2364"/>
      <c r="Z22" s="2364"/>
    </row>
    <row r="23" spans="1:31" ht="18" customHeight="1">
      <c r="A23" s="1072">
        <v>3</v>
      </c>
      <c r="B23" s="1071" t="s">
        <v>1356</v>
      </c>
      <c r="C23" s="1070" t="s">
        <v>6031</v>
      </c>
      <c r="D23" s="1069" t="s">
        <v>3002</v>
      </c>
      <c r="E23" s="619" t="s">
        <v>1433</v>
      </c>
      <c r="F23" s="996">
        <v>4502</v>
      </c>
      <c r="G23" s="996">
        <v>937</v>
      </c>
      <c r="H23" s="996">
        <v>10832</v>
      </c>
      <c r="I23" s="1068">
        <f t="shared" si="0"/>
        <v>426</v>
      </c>
      <c r="J23" s="1067">
        <f t="shared" si="1"/>
        <v>16</v>
      </c>
      <c r="K23" s="2526">
        <f t="shared" si="2"/>
        <v>23</v>
      </c>
      <c r="L23" s="2374" t="str">
        <f>IF(R20="","",R20)</f>
        <v>(指)体育科</v>
      </c>
      <c r="M23" s="1074"/>
      <c r="N23" s="2363" t="s">
        <v>2178</v>
      </c>
      <c r="O23" s="2368">
        <v>32</v>
      </c>
      <c r="P23" s="2368">
        <v>24</v>
      </c>
      <c r="Q23" s="2368">
        <v>706</v>
      </c>
      <c r="R23" s="2370"/>
      <c r="S23" s="2363" t="s">
        <v>2162</v>
      </c>
      <c r="T23" s="2553">
        <v>25</v>
      </c>
      <c r="U23" s="2553">
        <v>18</v>
      </c>
      <c r="V23" s="2553">
        <v>450</v>
      </c>
      <c r="W23" s="2366" t="s">
        <v>7508</v>
      </c>
      <c r="X23" s="2364"/>
      <c r="Y23" s="2364"/>
      <c r="Z23" s="2364"/>
    </row>
    <row r="24" spans="1:31" ht="18" customHeight="1">
      <c r="A24" s="1072">
        <v>4</v>
      </c>
      <c r="B24" s="1071" t="s">
        <v>1348</v>
      </c>
      <c r="C24" s="1070" t="s">
        <v>6032</v>
      </c>
      <c r="D24" s="1069" t="s">
        <v>3001</v>
      </c>
      <c r="E24" s="619" t="s">
        <v>1449</v>
      </c>
      <c r="F24" s="996">
        <v>4121</v>
      </c>
      <c r="G24" s="996">
        <v>998</v>
      </c>
      <c r="H24" s="996">
        <v>7662</v>
      </c>
      <c r="I24" s="1068">
        <f t="shared" si="0"/>
        <v>271</v>
      </c>
      <c r="J24" s="1067">
        <f t="shared" si="1"/>
        <v>11</v>
      </c>
      <c r="K24" s="2526">
        <f t="shared" si="2"/>
        <v>17</v>
      </c>
      <c r="L24" s="2374" t="str">
        <f t="shared" si="3"/>
        <v/>
      </c>
      <c r="M24" s="1073"/>
      <c r="N24" s="2363" t="s">
        <v>2168</v>
      </c>
      <c r="O24" s="2368">
        <v>18</v>
      </c>
      <c r="P24" s="2368">
        <v>12</v>
      </c>
      <c r="Q24" s="2368">
        <v>296</v>
      </c>
      <c r="R24" s="2370"/>
      <c r="S24" s="2363" t="s">
        <v>5606</v>
      </c>
      <c r="T24" s="2553">
        <v>28</v>
      </c>
      <c r="U24" s="2553">
        <v>20</v>
      </c>
      <c r="V24" s="2553">
        <v>535</v>
      </c>
      <c r="W24" s="2366"/>
      <c r="X24" s="2364"/>
      <c r="Y24" s="2364"/>
      <c r="Z24" s="2364"/>
    </row>
    <row r="25" spans="1:31" ht="18" customHeight="1">
      <c r="A25" s="1072">
        <v>5</v>
      </c>
      <c r="B25" s="1071" t="s">
        <v>3000</v>
      </c>
      <c r="C25" s="1070" t="s">
        <v>6033</v>
      </c>
      <c r="D25" s="1075">
        <v>975</v>
      </c>
      <c r="E25" s="619" t="s">
        <v>2999</v>
      </c>
      <c r="F25" s="996">
        <v>4373</v>
      </c>
      <c r="G25" s="996">
        <v>801</v>
      </c>
      <c r="H25" s="996">
        <v>9003</v>
      </c>
      <c r="I25" s="1068">
        <f t="shared" si="0"/>
        <v>176</v>
      </c>
      <c r="J25" s="1067">
        <f t="shared" si="1"/>
        <v>6</v>
      </c>
      <c r="K25" s="2526">
        <f t="shared" si="2"/>
        <v>18</v>
      </c>
      <c r="L25" s="2374" t="str">
        <f t="shared" si="3"/>
        <v/>
      </c>
      <c r="M25" s="1074"/>
      <c r="N25" s="2363" t="s">
        <v>5461</v>
      </c>
      <c r="O25" s="2368">
        <v>22</v>
      </c>
      <c r="P25" s="2368">
        <v>15</v>
      </c>
      <c r="Q25" s="2368">
        <v>365</v>
      </c>
      <c r="R25" s="2370"/>
      <c r="S25" s="2363" t="s">
        <v>7509</v>
      </c>
      <c r="T25" s="2553">
        <v>17</v>
      </c>
      <c r="U25" s="2553">
        <v>11</v>
      </c>
      <c r="V25" s="2553">
        <v>264</v>
      </c>
      <c r="W25" s="2366" t="s">
        <v>8662</v>
      </c>
      <c r="X25" s="2364"/>
      <c r="Y25" s="2364"/>
      <c r="Z25" s="2364"/>
    </row>
    <row r="26" spans="1:31" ht="18" customHeight="1">
      <c r="A26" s="1072">
        <v>6</v>
      </c>
      <c r="B26" s="1071" t="s">
        <v>2998</v>
      </c>
      <c r="C26" s="1070" t="s">
        <v>6034</v>
      </c>
      <c r="D26" s="1069" t="s">
        <v>2993</v>
      </c>
      <c r="E26" s="619" t="s">
        <v>1433</v>
      </c>
      <c r="F26" s="990">
        <v>5724</v>
      </c>
      <c r="G26" s="990">
        <v>1417</v>
      </c>
      <c r="H26" s="996">
        <v>12294</v>
      </c>
      <c r="I26" s="1068">
        <f t="shared" si="0"/>
        <v>706</v>
      </c>
      <c r="J26" s="1067">
        <f t="shared" si="1"/>
        <v>24</v>
      </c>
      <c r="K26" s="2526">
        <f t="shared" si="2"/>
        <v>32</v>
      </c>
      <c r="L26" s="2374" t="str">
        <f t="shared" si="3"/>
        <v/>
      </c>
      <c r="M26" s="1073"/>
      <c r="N26" s="2363" t="s">
        <v>2108</v>
      </c>
      <c r="O26" s="2368">
        <v>23</v>
      </c>
      <c r="P26" s="2368">
        <v>11</v>
      </c>
      <c r="Q26" s="2368">
        <v>291</v>
      </c>
      <c r="R26" s="2370"/>
      <c r="S26" s="2363" t="s">
        <v>2526</v>
      </c>
      <c r="T26" s="2553">
        <v>19</v>
      </c>
      <c r="U26" s="2553">
        <v>13</v>
      </c>
      <c r="V26" s="2553">
        <v>311</v>
      </c>
      <c r="W26" s="2366"/>
      <c r="X26" s="2364"/>
      <c r="Y26" s="2364"/>
      <c r="Z26" s="2364"/>
    </row>
    <row r="27" spans="1:31" ht="18" customHeight="1">
      <c r="A27" s="1072">
        <v>7</v>
      </c>
      <c r="B27" s="1071" t="s">
        <v>1325</v>
      </c>
      <c r="C27" s="1070" t="s">
        <v>6035</v>
      </c>
      <c r="D27" s="1069" t="s">
        <v>2974</v>
      </c>
      <c r="E27" s="619" t="s">
        <v>2973</v>
      </c>
      <c r="F27" s="996">
        <v>4004</v>
      </c>
      <c r="G27" s="996">
        <v>627</v>
      </c>
      <c r="H27" s="996">
        <v>8554</v>
      </c>
      <c r="I27" s="1068">
        <f t="shared" si="0"/>
        <v>296</v>
      </c>
      <c r="J27" s="1067">
        <f t="shared" si="1"/>
        <v>12</v>
      </c>
      <c r="K27" s="2526">
        <f t="shared" si="2"/>
        <v>18</v>
      </c>
      <c r="L27" s="2374" t="str">
        <f t="shared" si="3"/>
        <v/>
      </c>
      <c r="M27" s="1073"/>
      <c r="N27" s="2363" t="s">
        <v>7496</v>
      </c>
      <c r="O27" s="2368">
        <v>29</v>
      </c>
      <c r="P27" s="2368">
        <v>21</v>
      </c>
      <c r="Q27" s="2368">
        <v>537</v>
      </c>
      <c r="R27" s="2370"/>
      <c r="S27" s="2363" t="s">
        <v>7510</v>
      </c>
      <c r="T27" s="2553">
        <v>32</v>
      </c>
      <c r="U27" s="2553">
        <v>19</v>
      </c>
      <c r="V27" s="2553">
        <v>555</v>
      </c>
      <c r="W27" s="2366"/>
      <c r="X27" s="2364"/>
      <c r="Y27" s="2364"/>
      <c r="Z27" s="2364"/>
    </row>
    <row r="28" spans="1:31" ht="18" customHeight="1">
      <c r="A28" s="1072">
        <v>8</v>
      </c>
      <c r="B28" s="1071" t="s">
        <v>2997</v>
      </c>
      <c r="C28" s="1070" t="s">
        <v>6036</v>
      </c>
      <c r="D28" s="1069" t="s">
        <v>2996</v>
      </c>
      <c r="E28" s="619" t="s">
        <v>1449</v>
      </c>
      <c r="F28" s="996">
        <v>4441</v>
      </c>
      <c r="G28" s="996">
        <v>590</v>
      </c>
      <c r="H28" s="996">
        <v>7139</v>
      </c>
      <c r="I28" s="1068">
        <f t="shared" si="0"/>
        <v>365</v>
      </c>
      <c r="J28" s="1067">
        <f t="shared" si="1"/>
        <v>15</v>
      </c>
      <c r="K28" s="2526">
        <f t="shared" si="2"/>
        <v>22</v>
      </c>
      <c r="L28" s="2374" t="str">
        <f t="shared" si="3"/>
        <v/>
      </c>
      <c r="M28" s="1073"/>
      <c r="N28" s="2363" t="s">
        <v>7497</v>
      </c>
      <c r="O28" s="2368">
        <v>25</v>
      </c>
      <c r="P28" s="2368">
        <v>17</v>
      </c>
      <c r="Q28" s="2368">
        <v>465</v>
      </c>
      <c r="R28" s="2370" t="s">
        <v>7498</v>
      </c>
      <c r="S28" s="2363" t="s">
        <v>2140</v>
      </c>
      <c r="T28" s="2553">
        <v>26</v>
      </c>
      <c r="U28" s="2553">
        <v>13</v>
      </c>
      <c r="V28" s="2553">
        <v>407</v>
      </c>
      <c r="W28" s="2366"/>
      <c r="X28" s="2364"/>
      <c r="Y28" s="2364"/>
      <c r="Z28" s="2364"/>
    </row>
    <row r="29" spans="1:31" ht="18" customHeight="1">
      <c r="A29" s="1072">
        <v>9</v>
      </c>
      <c r="B29" s="1071" t="s">
        <v>1461</v>
      </c>
      <c r="C29" s="1070" t="s">
        <v>6037</v>
      </c>
      <c r="D29" s="1069" t="s">
        <v>2995</v>
      </c>
      <c r="E29" s="619" t="s">
        <v>2994</v>
      </c>
      <c r="F29" s="996">
        <v>4389</v>
      </c>
      <c r="G29" s="996">
        <v>799</v>
      </c>
      <c r="H29" s="996">
        <v>7530</v>
      </c>
      <c r="I29" s="1068">
        <f t="shared" si="0"/>
        <v>291</v>
      </c>
      <c r="J29" s="1067">
        <f t="shared" si="1"/>
        <v>11</v>
      </c>
      <c r="K29" s="2526">
        <f t="shared" si="2"/>
        <v>23</v>
      </c>
      <c r="L29" s="2374" t="str">
        <f t="shared" si="3"/>
        <v/>
      </c>
      <c r="M29" s="1074"/>
      <c r="N29" s="2363" t="s">
        <v>6373</v>
      </c>
      <c r="O29" s="2368">
        <v>26</v>
      </c>
      <c r="P29" s="2368">
        <v>18</v>
      </c>
      <c r="Q29" s="2368">
        <v>504</v>
      </c>
      <c r="R29" s="2370" t="s">
        <v>8659</v>
      </c>
      <c r="S29" s="2363" t="s">
        <v>7512</v>
      </c>
      <c r="T29" s="2553">
        <v>18</v>
      </c>
      <c r="U29" s="2553">
        <v>12</v>
      </c>
      <c r="V29" s="2553">
        <v>281</v>
      </c>
      <c r="W29" s="2366"/>
      <c r="X29" s="2364"/>
      <c r="Y29" s="2364"/>
      <c r="Z29" s="2364"/>
    </row>
    <row r="30" spans="1:31" ht="18" customHeight="1">
      <c r="A30" s="1072">
        <v>10</v>
      </c>
      <c r="B30" s="1071" t="s">
        <v>1423</v>
      </c>
      <c r="C30" s="1070" t="s">
        <v>6038</v>
      </c>
      <c r="D30" s="1069" t="s">
        <v>2993</v>
      </c>
      <c r="E30" s="619" t="s">
        <v>2973</v>
      </c>
      <c r="F30" s="996">
        <v>5179</v>
      </c>
      <c r="G30" s="996">
        <v>871</v>
      </c>
      <c r="H30" s="996">
        <v>9916</v>
      </c>
      <c r="I30" s="1068">
        <f t="shared" si="0"/>
        <v>537</v>
      </c>
      <c r="J30" s="1067">
        <f t="shared" si="1"/>
        <v>21</v>
      </c>
      <c r="K30" s="2526">
        <f t="shared" si="2"/>
        <v>29</v>
      </c>
      <c r="L30" s="2374" t="str">
        <f t="shared" si="3"/>
        <v/>
      </c>
      <c r="M30" s="1073"/>
      <c r="N30" s="2363" t="s">
        <v>2172</v>
      </c>
      <c r="O30" s="2368">
        <v>18</v>
      </c>
      <c r="P30" s="2368">
        <v>12</v>
      </c>
      <c r="Q30" s="2368">
        <v>316</v>
      </c>
      <c r="R30" s="2370"/>
      <c r="S30" s="2363" t="s">
        <v>2471</v>
      </c>
      <c r="T30" s="2553">
        <v>27</v>
      </c>
      <c r="U30" s="2553">
        <v>14</v>
      </c>
      <c r="V30" s="2553">
        <v>426</v>
      </c>
      <c r="W30" s="2366" t="s">
        <v>8663</v>
      </c>
      <c r="X30" s="2364"/>
      <c r="Y30" s="2364"/>
      <c r="Z30" s="2364"/>
    </row>
    <row r="31" spans="1:31" ht="18" customHeight="1">
      <c r="A31" s="1072">
        <v>11</v>
      </c>
      <c r="B31" s="1071" t="s">
        <v>2992</v>
      </c>
      <c r="C31" s="1070" t="s">
        <v>6039</v>
      </c>
      <c r="D31" s="1069" t="s">
        <v>2974</v>
      </c>
      <c r="E31" s="619" t="s">
        <v>2984</v>
      </c>
      <c r="F31" s="996">
        <v>4114</v>
      </c>
      <c r="G31" s="996">
        <v>648</v>
      </c>
      <c r="H31" s="996">
        <v>6373</v>
      </c>
      <c r="I31" s="1068">
        <f t="shared" si="0"/>
        <v>465</v>
      </c>
      <c r="J31" s="1067">
        <f t="shared" si="1"/>
        <v>17</v>
      </c>
      <c r="K31" s="2526">
        <f t="shared" si="2"/>
        <v>25</v>
      </c>
      <c r="L31" s="2374" t="str">
        <f t="shared" si="3"/>
        <v>(指)国語科</v>
      </c>
      <c r="M31" s="1073"/>
      <c r="N31" s="2363" t="s">
        <v>2092</v>
      </c>
      <c r="O31" s="2368">
        <v>24</v>
      </c>
      <c r="P31" s="2368">
        <v>17</v>
      </c>
      <c r="Q31" s="2368">
        <v>465</v>
      </c>
      <c r="R31" s="2370" t="s">
        <v>7498</v>
      </c>
      <c r="S31" s="2363" t="s">
        <v>7513</v>
      </c>
      <c r="T31" s="2553">
        <v>24</v>
      </c>
      <c r="U31" s="2553">
        <v>12</v>
      </c>
      <c r="V31" s="2553">
        <v>308</v>
      </c>
      <c r="W31" s="2366"/>
      <c r="X31" s="2364"/>
      <c r="Y31" s="2364"/>
      <c r="Z31" s="2364"/>
    </row>
    <row r="32" spans="1:31" s="229" customFormat="1" ht="21.75" customHeight="1">
      <c r="A32" s="1072">
        <v>12</v>
      </c>
      <c r="B32" s="1071" t="s">
        <v>1281</v>
      </c>
      <c r="C32" s="1070" t="s">
        <v>6040</v>
      </c>
      <c r="D32" s="1069" t="s">
        <v>2991</v>
      </c>
      <c r="E32" s="619" t="s">
        <v>8769</v>
      </c>
      <c r="F32" s="996">
        <v>5726</v>
      </c>
      <c r="G32" s="996">
        <v>800</v>
      </c>
      <c r="H32" s="996">
        <v>11365</v>
      </c>
      <c r="I32" s="1068">
        <f t="shared" si="0"/>
        <v>504</v>
      </c>
      <c r="J32" s="1067">
        <f t="shared" si="1"/>
        <v>18</v>
      </c>
      <c r="K32" s="2526">
        <f t="shared" si="2"/>
        <v>26</v>
      </c>
      <c r="L32" s="2821" t="str">
        <f t="shared" si="3"/>
        <v>(指)８つの教科部会による研究</v>
      </c>
      <c r="M32" s="1066"/>
      <c r="N32" s="2363" t="s">
        <v>2501</v>
      </c>
      <c r="O32" s="2368">
        <v>29</v>
      </c>
      <c r="P32" s="2368">
        <v>22</v>
      </c>
      <c r="Q32" s="2368">
        <v>477</v>
      </c>
      <c r="R32" s="2370"/>
      <c r="S32" s="2363" t="s">
        <v>7514</v>
      </c>
      <c r="T32" s="2553">
        <v>19</v>
      </c>
      <c r="U32" s="2553">
        <v>13</v>
      </c>
      <c r="V32" s="2553">
        <v>390</v>
      </c>
      <c r="W32" s="2366"/>
      <c r="X32" s="2364"/>
      <c r="Y32" s="2364"/>
      <c r="Z32" s="2364"/>
    </row>
    <row r="33" spans="1:26" s="229" customFormat="1" ht="18" customHeight="1">
      <c r="A33" s="1072">
        <v>13</v>
      </c>
      <c r="B33" s="1071" t="s">
        <v>2990</v>
      </c>
      <c r="C33" s="1070" t="s">
        <v>6041</v>
      </c>
      <c r="D33" s="1069" t="s">
        <v>2989</v>
      </c>
      <c r="E33" s="619" t="s">
        <v>2988</v>
      </c>
      <c r="F33" s="996">
        <v>5018</v>
      </c>
      <c r="G33" s="996">
        <v>567</v>
      </c>
      <c r="H33" s="996">
        <v>6621</v>
      </c>
      <c r="I33" s="1068">
        <f t="shared" si="0"/>
        <v>316</v>
      </c>
      <c r="J33" s="1067">
        <f t="shared" si="1"/>
        <v>12</v>
      </c>
      <c r="K33" s="2526">
        <f t="shared" si="2"/>
        <v>18</v>
      </c>
      <c r="L33" s="2374" t="str">
        <f t="shared" si="3"/>
        <v/>
      </c>
      <c r="M33" s="1066"/>
      <c r="N33" s="2363" t="s">
        <v>7499</v>
      </c>
      <c r="O33" s="2368">
        <v>26</v>
      </c>
      <c r="P33" s="2368">
        <v>18</v>
      </c>
      <c r="Q33" s="2368">
        <v>587</v>
      </c>
      <c r="R33" s="2370"/>
      <c r="S33" s="2363" t="s">
        <v>2467</v>
      </c>
      <c r="T33" s="2553">
        <v>30</v>
      </c>
      <c r="U33" s="2553">
        <v>16</v>
      </c>
      <c r="V33" s="2553">
        <v>478</v>
      </c>
      <c r="W33" s="2366" t="s">
        <v>8662</v>
      </c>
      <c r="X33" s="2364"/>
      <c r="Y33" s="2364"/>
      <c r="Z33" s="2364"/>
    </row>
    <row r="34" spans="1:26" ht="18" customHeight="1">
      <c r="A34" s="1072">
        <v>14</v>
      </c>
      <c r="B34" s="1071" t="s">
        <v>1432</v>
      </c>
      <c r="C34" s="1070" t="s">
        <v>6042</v>
      </c>
      <c r="D34" s="1069" t="s">
        <v>2987</v>
      </c>
      <c r="E34" s="619" t="s">
        <v>2969</v>
      </c>
      <c r="F34" s="996">
        <v>4543</v>
      </c>
      <c r="G34" s="996">
        <v>1138</v>
      </c>
      <c r="H34" s="996">
        <v>7096</v>
      </c>
      <c r="I34" s="1068">
        <f t="shared" si="0"/>
        <v>465</v>
      </c>
      <c r="J34" s="1067">
        <f t="shared" si="1"/>
        <v>17</v>
      </c>
      <c r="K34" s="2526">
        <f t="shared" si="2"/>
        <v>24</v>
      </c>
      <c r="L34" s="2374" t="str">
        <f t="shared" si="3"/>
        <v>(指)国語科</v>
      </c>
      <c r="M34" s="1073"/>
      <c r="N34" s="2363" t="s">
        <v>2182</v>
      </c>
      <c r="O34" s="2368">
        <v>19</v>
      </c>
      <c r="P34" s="2368">
        <v>13</v>
      </c>
      <c r="Q34" s="2368">
        <v>352</v>
      </c>
      <c r="R34" s="2370"/>
      <c r="S34" s="2363" t="s">
        <v>7515</v>
      </c>
      <c r="T34" s="2553">
        <v>27</v>
      </c>
      <c r="U34" s="2553">
        <v>19</v>
      </c>
      <c r="V34" s="2553">
        <v>575</v>
      </c>
      <c r="W34" s="2366" t="s">
        <v>8664</v>
      </c>
      <c r="X34" s="2364"/>
      <c r="Y34" s="2364"/>
      <c r="Z34" s="2364"/>
    </row>
    <row r="35" spans="1:26" ht="18" customHeight="1">
      <c r="A35" s="1072">
        <v>15</v>
      </c>
      <c r="B35" s="1071" t="s">
        <v>2986</v>
      </c>
      <c r="C35" s="1070" t="s">
        <v>6043</v>
      </c>
      <c r="D35" s="1069" t="s">
        <v>2985</v>
      </c>
      <c r="E35" s="619" t="s">
        <v>2984</v>
      </c>
      <c r="F35" s="996">
        <v>5377</v>
      </c>
      <c r="G35" s="996">
        <v>567</v>
      </c>
      <c r="H35" s="996">
        <v>8250</v>
      </c>
      <c r="I35" s="1068">
        <f t="shared" si="0"/>
        <v>477</v>
      </c>
      <c r="J35" s="1067">
        <f t="shared" si="1"/>
        <v>22</v>
      </c>
      <c r="K35" s="2526">
        <f t="shared" si="2"/>
        <v>29</v>
      </c>
      <c r="L35" s="2374" t="str">
        <f t="shared" si="3"/>
        <v/>
      </c>
      <c r="M35" s="1073"/>
      <c r="N35" s="2363" t="s">
        <v>2519</v>
      </c>
      <c r="O35" s="2368">
        <v>18</v>
      </c>
      <c r="P35" s="2368">
        <v>12</v>
      </c>
      <c r="Q35" s="2368">
        <v>394</v>
      </c>
      <c r="R35" s="2370"/>
      <c r="S35" s="2363" t="s">
        <v>2096</v>
      </c>
      <c r="T35" s="2553">
        <v>25</v>
      </c>
      <c r="U35" s="2553">
        <v>18</v>
      </c>
      <c r="V35" s="2553">
        <v>567</v>
      </c>
      <c r="W35" s="2366" t="s">
        <v>8665</v>
      </c>
      <c r="X35" s="2364"/>
      <c r="Y35" s="2364"/>
      <c r="Z35" s="2364"/>
    </row>
    <row r="36" spans="1:26" ht="18" customHeight="1">
      <c r="A36" s="1072">
        <v>16</v>
      </c>
      <c r="B36" s="1071" t="s">
        <v>1407</v>
      </c>
      <c r="C36" s="1070" t="s">
        <v>6044</v>
      </c>
      <c r="D36" s="1069" t="s">
        <v>2983</v>
      </c>
      <c r="E36" s="619" t="s">
        <v>1357</v>
      </c>
      <c r="F36" s="996">
        <v>1836</v>
      </c>
      <c r="G36" s="996">
        <v>569</v>
      </c>
      <c r="H36" s="996">
        <v>7927</v>
      </c>
      <c r="I36" s="1068">
        <f t="shared" si="0"/>
        <v>587</v>
      </c>
      <c r="J36" s="1067">
        <f t="shared" si="1"/>
        <v>18</v>
      </c>
      <c r="K36" s="2526">
        <f t="shared" si="2"/>
        <v>26</v>
      </c>
      <c r="L36" s="2374" t="str">
        <f t="shared" si="3"/>
        <v/>
      </c>
      <c r="M36" s="1073"/>
      <c r="N36" s="2363" t="s">
        <v>2221</v>
      </c>
      <c r="O36" s="2368">
        <v>22</v>
      </c>
      <c r="P36" s="2368">
        <v>15</v>
      </c>
      <c r="Q36" s="2368">
        <v>316</v>
      </c>
      <c r="R36" s="2370"/>
      <c r="S36" s="2363" t="s">
        <v>7516</v>
      </c>
      <c r="T36" s="2553">
        <v>32</v>
      </c>
      <c r="U36" s="2553">
        <v>20</v>
      </c>
      <c r="V36" s="2553">
        <v>573</v>
      </c>
      <c r="W36" s="2366"/>
      <c r="X36" s="2364"/>
      <c r="Y36" s="2364"/>
      <c r="Z36" s="2364"/>
    </row>
    <row r="37" spans="1:26" s="229" customFormat="1" ht="18" customHeight="1">
      <c r="A37" s="1072">
        <v>17</v>
      </c>
      <c r="B37" s="1071" t="s">
        <v>471</v>
      </c>
      <c r="C37" s="1070" t="s">
        <v>6045</v>
      </c>
      <c r="D37" s="1069" t="s">
        <v>2982</v>
      </c>
      <c r="E37" s="619" t="s">
        <v>2981</v>
      </c>
      <c r="F37" s="996">
        <v>4118</v>
      </c>
      <c r="G37" s="996">
        <v>525</v>
      </c>
      <c r="H37" s="996">
        <v>8890</v>
      </c>
      <c r="I37" s="1068">
        <f t="shared" si="0"/>
        <v>352</v>
      </c>
      <c r="J37" s="1067">
        <f t="shared" si="1"/>
        <v>13</v>
      </c>
      <c r="K37" s="2526">
        <f t="shared" si="2"/>
        <v>19</v>
      </c>
      <c r="L37" s="2374" t="str">
        <f t="shared" si="3"/>
        <v/>
      </c>
      <c r="M37" s="1066"/>
      <c r="N37" s="2363" t="s">
        <v>2229</v>
      </c>
      <c r="O37" s="2368">
        <v>18</v>
      </c>
      <c r="P37" s="2368">
        <v>12</v>
      </c>
      <c r="Q37" s="2368">
        <v>321</v>
      </c>
      <c r="R37" s="2370"/>
      <c r="S37" s="2363" t="s">
        <v>2189</v>
      </c>
      <c r="T37" s="2553">
        <v>23</v>
      </c>
      <c r="U37" s="2553">
        <v>16</v>
      </c>
      <c r="V37" s="2553">
        <v>469</v>
      </c>
      <c r="W37" s="2366"/>
      <c r="X37" s="2364"/>
      <c r="Y37" s="2364"/>
      <c r="Z37" s="2364"/>
    </row>
    <row r="38" spans="1:26" ht="24.95" customHeight="1">
      <c r="A38" s="1072">
        <v>18</v>
      </c>
      <c r="B38" s="1071" t="s">
        <v>1305</v>
      </c>
      <c r="C38" s="1070" t="s">
        <v>6046</v>
      </c>
      <c r="D38" s="1069" t="s">
        <v>2980</v>
      </c>
      <c r="E38" s="619" t="s">
        <v>1357</v>
      </c>
      <c r="F38" s="996">
        <v>3737</v>
      </c>
      <c r="G38" s="996">
        <v>953</v>
      </c>
      <c r="H38" s="996">
        <v>8956</v>
      </c>
      <c r="I38" s="1068">
        <f t="shared" si="0"/>
        <v>394</v>
      </c>
      <c r="J38" s="1067">
        <f t="shared" si="1"/>
        <v>12</v>
      </c>
      <c r="K38" s="2526">
        <f t="shared" si="2"/>
        <v>18</v>
      </c>
      <c r="L38" s="2374" t="str">
        <f t="shared" si="3"/>
        <v/>
      </c>
      <c r="M38" s="1073"/>
      <c r="N38" s="2363" t="s">
        <v>6374</v>
      </c>
      <c r="O38" s="2368">
        <v>31</v>
      </c>
      <c r="P38" s="2368">
        <v>23</v>
      </c>
      <c r="Q38" s="2368">
        <v>627</v>
      </c>
      <c r="R38" s="2370"/>
      <c r="S38" s="2363" t="s">
        <v>2455</v>
      </c>
      <c r="T38" s="2553">
        <v>31</v>
      </c>
      <c r="U38" s="2553">
        <v>22</v>
      </c>
      <c r="V38" s="2553">
        <v>571</v>
      </c>
      <c r="W38" s="2366" t="s">
        <v>8666</v>
      </c>
      <c r="X38" s="2364"/>
      <c r="Y38" s="2364"/>
      <c r="Z38" s="2364"/>
    </row>
    <row r="39" spans="1:26" ht="18" customHeight="1">
      <c r="A39" s="1072">
        <v>19</v>
      </c>
      <c r="B39" s="1071" t="s">
        <v>1345</v>
      </c>
      <c r="C39" s="1070" t="s">
        <v>6047</v>
      </c>
      <c r="D39" s="1069" t="s">
        <v>2979</v>
      </c>
      <c r="E39" s="619" t="s">
        <v>2978</v>
      </c>
      <c r="F39" s="996">
        <v>4493</v>
      </c>
      <c r="G39" s="996">
        <v>652</v>
      </c>
      <c r="H39" s="996">
        <v>7646</v>
      </c>
      <c r="I39" s="1068">
        <f t="shared" si="0"/>
        <v>316</v>
      </c>
      <c r="J39" s="1067">
        <f t="shared" si="1"/>
        <v>15</v>
      </c>
      <c r="K39" s="2526">
        <f t="shared" si="2"/>
        <v>22</v>
      </c>
      <c r="L39" s="2374" t="str">
        <f t="shared" si="3"/>
        <v/>
      </c>
      <c r="M39" s="1073"/>
      <c r="N39" s="2363" t="s">
        <v>7500</v>
      </c>
      <c r="O39" s="2368">
        <v>22</v>
      </c>
      <c r="P39" s="2368">
        <v>15</v>
      </c>
      <c r="Q39" s="2368">
        <v>333</v>
      </c>
      <c r="R39" s="2370"/>
      <c r="S39" s="2363" t="s">
        <v>2078</v>
      </c>
      <c r="T39" s="2553">
        <v>17</v>
      </c>
      <c r="U39" s="2553">
        <v>11</v>
      </c>
      <c r="V39" s="2553">
        <v>299</v>
      </c>
      <c r="W39" s="2366"/>
      <c r="X39" s="2364"/>
      <c r="Y39" s="2364"/>
      <c r="Z39" s="2364"/>
    </row>
    <row r="40" spans="1:26" s="229" customFormat="1" ht="24.95" customHeight="1">
      <c r="A40" s="1072">
        <v>20</v>
      </c>
      <c r="B40" s="1071" t="s">
        <v>1321</v>
      </c>
      <c r="C40" s="1070" t="s">
        <v>6048</v>
      </c>
      <c r="D40" s="1069" t="s">
        <v>2977</v>
      </c>
      <c r="E40" s="619" t="s">
        <v>1449</v>
      </c>
      <c r="F40" s="996">
        <v>4363</v>
      </c>
      <c r="G40" s="996">
        <v>1207</v>
      </c>
      <c r="H40" s="996">
        <v>8824</v>
      </c>
      <c r="I40" s="1068">
        <f t="shared" si="0"/>
        <v>321</v>
      </c>
      <c r="J40" s="1067">
        <f t="shared" si="1"/>
        <v>12</v>
      </c>
      <c r="K40" s="2526">
        <f t="shared" si="2"/>
        <v>18</v>
      </c>
      <c r="L40" s="2374" t="str">
        <f t="shared" si="3"/>
        <v/>
      </c>
      <c r="M40" s="1066"/>
      <c r="N40" s="2363" t="s">
        <v>2499</v>
      </c>
      <c r="O40" s="2368">
        <v>26</v>
      </c>
      <c r="P40" s="2368">
        <v>19</v>
      </c>
      <c r="Q40" s="2368">
        <v>580</v>
      </c>
      <c r="R40" s="2370"/>
      <c r="S40" s="2363" t="s">
        <v>7517</v>
      </c>
      <c r="T40" s="2553">
        <v>18</v>
      </c>
      <c r="U40" s="2553">
        <v>12</v>
      </c>
      <c r="V40" s="2553">
        <v>318</v>
      </c>
      <c r="W40" s="2366"/>
      <c r="X40" s="2364"/>
      <c r="Y40" s="2364"/>
      <c r="Z40" s="2364"/>
    </row>
    <row r="41" spans="1:26" ht="18" customHeight="1">
      <c r="A41" s="325">
        <v>21</v>
      </c>
      <c r="B41" s="374" t="s">
        <v>2812</v>
      </c>
      <c r="C41" s="126" t="s">
        <v>6049</v>
      </c>
      <c r="D41" s="1064" t="s">
        <v>2976</v>
      </c>
      <c r="E41" s="391" t="s">
        <v>855</v>
      </c>
      <c r="F41" s="990">
        <v>200</v>
      </c>
      <c r="G41" s="996">
        <v>544</v>
      </c>
      <c r="H41" s="996">
        <v>10787</v>
      </c>
      <c r="I41" s="1068">
        <f t="shared" si="0"/>
        <v>627</v>
      </c>
      <c r="J41" s="1067">
        <f t="shared" si="1"/>
        <v>23</v>
      </c>
      <c r="K41" s="2526">
        <f t="shared" si="2"/>
        <v>31</v>
      </c>
      <c r="L41" s="2374" t="str">
        <f t="shared" si="3"/>
        <v/>
      </c>
      <c r="N41" s="2363" t="s">
        <v>7501</v>
      </c>
      <c r="O41" s="2368">
        <v>27</v>
      </c>
      <c r="P41" s="2368">
        <v>13</v>
      </c>
      <c r="Q41" s="2368">
        <v>433</v>
      </c>
      <c r="R41" s="2370"/>
      <c r="S41" s="2363"/>
      <c r="T41" s="2363"/>
      <c r="U41" s="2363"/>
      <c r="V41" s="2363"/>
      <c r="W41" s="2366"/>
      <c r="X41" s="2364"/>
      <c r="Y41" s="2364"/>
      <c r="Z41" s="2364"/>
    </row>
    <row r="42" spans="1:26" ht="18" customHeight="1">
      <c r="A42" s="325">
        <v>22</v>
      </c>
      <c r="B42" s="374" t="s">
        <v>2975</v>
      </c>
      <c r="C42" s="126" t="s">
        <v>6050</v>
      </c>
      <c r="D42" s="1064" t="s">
        <v>2974</v>
      </c>
      <c r="E42" s="391" t="s">
        <v>1449</v>
      </c>
      <c r="F42" s="996">
        <v>4044</v>
      </c>
      <c r="G42" s="996">
        <v>1079</v>
      </c>
      <c r="H42" s="996">
        <v>10977</v>
      </c>
      <c r="I42" s="1068">
        <f t="shared" si="0"/>
        <v>333</v>
      </c>
      <c r="J42" s="1067">
        <f t="shared" si="1"/>
        <v>15</v>
      </c>
      <c r="K42" s="2526">
        <f t="shared" si="2"/>
        <v>22</v>
      </c>
      <c r="L42" s="2374" t="str">
        <f t="shared" si="3"/>
        <v/>
      </c>
      <c r="N42" s="2363" t="s">
        <v>6370</v>
      </c>
      <c r="O42" s="2368">
        <v>34</v>
      </c>
      <c r="P42" s="2368">
        <v>24</v>
      </c>
      <c r="Q42" s="2368">
        <v>703</v>
      </c>
      <c r="R42" s="2370" t="s">
        <v>8660</v>
      </c>
      <c r="S42" s="2363"/>
      <c r="T42" s="2363"/>
      <c r="U42" s="2363"/>
      <c r="V42" s="2363"/>
      <c r="W42" s="2366"/>
      <c r="X42" s="2364"/>
      <c r="Y42" s="2364"/>
      <c r="Z42" s="2364"/>
    </row>
    <row r="43" spans="1:26" ht="18" customHeight="1">
      <c r="A43" s="325">
        <v>23</v>
      </c>
      <c r="B43" s="374" t="s">
        <v>1448</v>
      </c>
      <c r="C43" s="126" t="s">
        <v>1613</v>
      </c>
      <c r="D43" s="1064" t="s">
        <v>2971</v>
      </c>
      <c r="E43" s="391" t="s">
        <v>2973</v>
      </c>
      <c r="F43" s="996">
        <v>5332</v>
      </c>
      <c r="G43" s="996">
        <v>635</v>
      </c>
      <c r="H43" s="996">
        <v>9743</v>
      </c>
      <c r="I43" s="1068">
        <f t="shared" si="0"/>
        <v>580</v>
      </c>
      <c r="J43" s="1067">
        <f t="shared" si="1"/>
        <v>19</v>
      </c>
      <c r="K43" s="2526">
        <f t="shared" si="2"/>
        <v>26</v>
      </c>
      <c r="L43" s="2374" t="str">
        <f t="shared" si="3"/>
        <v/>
      </c>
      <c r="N43" s="2364"/>
      <c r="O43" s="2364"/>
      <c r="P43" s="2364"/>
      <c r="Q43" s="2364"/>
      <c r="R43" s="2364"/>
      <c r="S43" s="2364"/>
      <c r="T43" s="2364"/>
      <c r="U43" s="2364"/>
      <c r="V43" s="2364"/>
      <c r="W43" s="2364"/>
      <c r="X43" s="2364"/>
      <c r="Y43" s="2364"/>
      <c r="Z43" s="2364"/>
    </row>
    <row r="44" spans="1:26" ht="18" customHeight="1">
      <c r="A44" s="325">
        <v>24</v>
      </c>
      <c r="B44" s="374" t="s">
        <v>2972</v>
      </c>
      <c r="C44" s="126" t="s">
        <v>6051</v>
      </c>
      <c r="D44" s="1064" t="s">
        <v>2971</v>
      </c>
      <c r="E44" s="391" t="s">
        <v>1449</v>
      </c>
      <c r="F44" s="996">
        <v>4397</v>
      </c>
      <c r="G44" s="996">
        <v>544</v>
      </c>
      <c r="H44" s="996">
        <v>8738</v>
      </c>
      <c r="I44" s="1068">
        <f t="shared" si="0"/>
        <v>433</v>
      </c>
      <c r="J44" s="1067">
        <f t="shared" si="1"/>
        <v>13</v>
      </c>
      <c r="K44" s="2526">
        <f t="shared" si="2"/>
        <v>27</v>
      </c>
      <c r="L44" s="2374" t="str">
        <f t="shared" si="3"/>
        <v/>
      </c>
      <c r="N44" s="2364"/>
      <c r="O44" s="2364"/>
      <c r="P44" s="2364"/>
      <c r="Q44" s="2364"/>
      <c r="R44" s="2364"/>
      <c r="S44" s="2364"/>
      <c r="T44" s="2364"/>
      <c r="U44" s="2364"/>
      <c r="V44" s="2364"/>
      <c r="W44" s="2364"/>
      <c r="X44" s="2364"/>
      <c r="Y44" s="2364"/>
      <c r="Z44" s="2364"/>
    </row>
    <row r="45" spans="1:26" ht="18" customHeight="1">
      <c r="A45" s="325">
        <v>25</v>
      </c>
      <c r="B45" s="374" t="s">
        <v>1309</v>
      </c>
      <c r="C45" s="126" t="s">
        <v>6052</v>
      </c>
      <c r="D45" s="1064" t="s">
        <v>2970</v>
      </c>
      <c r="E45" s="325" t="s">
        <v>2969</v>
      </c>
      <c r="F45" s="1063">
        <v>5063</v>
      </c>
      <c r="G45" s="1063">
        <v>656</v>
      </c>
      <c r="H45" s="126">
        <v>9759</v>
      </c>
      <c r="I45" s="1068">
        <f t="shared" si="0"/>
        <v>703</v>
      </c>
      <c r="J45" s="1067">
        <f t="shared" si="1"/>
        <v>24</v>
      </c>
      <c r="K45" s="2526">
        <f>O42</f>
        <v>34</v>
      </c>
      <c r="L45" s="2374" t="str">
        <f t="shared" si="3"/>
        <v>(都)小学校教科担任制等</v>
      </c>
      <c r="N45" s="2364"/>
      <c r="O45" s="2364"/>
      <c r="P45" s="2364"/>
      <c r="Q45" s="2364"/>
      <c r="R45" s="2364"/>
      <c r="S45" s="2364"/>
      <c r="T45" s="2364"/>
      <c r="U45" s="2364"/>
      <c r="V45" s="2364"/>
      <c r="W45" s="2364"/>
      <c r="X45" s="2364"/>
      <c r="Y45" s="2364"/>
      <c r="Z45" s="2364"/>
    </row>
    <row r="46" spans="1:26" s="1747" customFormat="1" ht="15" customHeight="1">
      <c r="L46" s="85" t="s">
        <v>8277</v>
      </c>
      <c r="M46" s="85"/>
      <c r="N46" s="2364"/>
      <c r="O46" s="2364"/>
      <c r="P46" s="2364"/>
      <c r="Q46" s="2364"/>
      <c r="R46" s="2364"/>
      <c r="S46" s="2364"/>
      <c r="T46" s="2364"/>
      <c r="U46" s="2364"/>
      <c r="V46" s="2364"/>
      <c r="W46" s="2364"/>
      <c r="X46" s="2364"/>
      <c r="Y46" s="2364"/>
      <c r="Z46" s="2364"/>
    </row>
    <row r="47" spans="1:26" ht="15" customHeight="1">
      <c r="L47" s="85" t="s">
        <v>8278</v>
      </c>
      <c r="M47" s="85"/>
      <c r="N47" s="2364"/>
      <c r="O47" s="2364"/>
      <c r="P47" s="2364"/>
      <c r="Q47" s="2364"/>
      <c r="R47" s="2364"/>
      <c r="S47" s="2364"/>
      <c r="T47" s="2364"/>
      <c r="U47" s="2364"/>
      <c r="V47" s="2364"/>
      <c r="W47" s="2364"/>
      <c r="X47" s="2364"/>
      <c r="Y47" s="2364"/>
      <c r="Z47" s="2364"/>
    </row>
  </sheetData>
  <mergeCells count="25">
    <mergeCell ref="A10:B11"/>
    <mergeCell ref="C10:C11"/>
    <mergeCell ref="D10:D11"/>
    <mergeCell ref="E10:F10"/>
    <mergeCell ref="C6:D7"/>
    <mergeCell ref="G6:H7"/>
    <mergeCell ref="L6:L7"/>
    <mergeCell ref="I6:J6"/>
    <mergeCell ref="A1:D1"/>
    <mergeCell ref="A2:D2"/>
    <mergeCell ref="A6:B7"/>
    <mergeCell ref="E6:F7"/>
    <mergeCell ref="K6:K7"/>
    <mergeCell ref="N10:N11"/>
    <mergeCell ref="O10:O11"/>
    <mergeCell ref="P10:Q10"/>
    <mergeCell ref="R10:S10"/>
    <mergeCell ref="T10:U10"/>
    <mergeCell ref="AB10:AB11"/>
    <mergeCell ref="AC10:AD10"/>
    <mergeCell ref="V10:W10"/>
    <mergeCell ref="X10:X11"/>
    <mergeCell ref="Y10:Y11"/>
    <mergeCell ref="Z10:Z11"/>
    <mergeCell ref="AA10:AA11"/>
  </mergeCells>
  <phoneticPr fontId="2"/>
  <printOptions horizontalCentered="1"/>
  <pageMargins left="0.78740157480314965" right="0.78740157480314965" top="0.98425196850393704" bottom="0.78740157480314965" header="0.51181102362204722" footer="0.51181102362204722"/>
  <pageSetup paperSize="9" scale="85"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104"/>
  <sheetViews>
    <sheetView view="pageBreakPreview" zoomScaleNormal="100" zoomScaleSheetLayoutView="100" workbookViewId="0">
      <selection sqref="A1:D1"/>
    </sheetView>
  </sheetViews>
  <sheetFormatPr defaultColWidth="12.625" defaultRowHeight="19.5" customHeight="1"/>
  <cols>
    <col min="1" max="7" width="13.125" style="1747" customWidth="1"/>
    <col min="8" max="8" width="5.625" style="1747" customWidth="1"/>
    <col min="9" max="53" width="8.625" style="1747" customWidth="1"/>
    <col min="54" max="16384" width="12.625" style="1747"/>
  </cols>
  <sheetData>
    <row r="1" spans="1:27" s="130" customFormat="1" ht="20.100000000000001" customHeight="1">
      <c r="A1" s="2912" t="str">
        <f>HYPERLINK("#目次!A1","【目次に戻る】")</f>
        <v>【目次に戻る】</v>
      </c>
      <c r="B1" s="2912"/>
      <c r="C1" s="2912"/>
      <c r="D1" s="2912"/>
      <c r="E1" s="2027"/>
      <c r="F1" s="2027"/>
      <c r="G1" s="2027"/>
      <c r="H1" s="2027"/>
      <c r="I1" s="2027"/>
      <c r="Q1" s="2027"/>
      <c r="R1" s="2027"/>
      <c r="S1" s="2027"/>
      <c r="T1" s="2027"/>
      <c r="U1" s="2027"/>
      <c r="V1" s="2027"/>
      <c r="W1" s="2027"/>
      <c r="X1" s="2027"/>
      <c r="Y1" s="2027"/>
      <c r="Z1" s="2027"/>
      <c r="AA1" s="2027"/>
    </row>
    <row r="2" spans="1:27" s="130" customFormat="1" ht="20.100000000000001" customHeight="1">
      <c r="A2" s="2912" t="str">
        <f>HYPERLINK("#業務所管課別目次!A1","【業務所管課別目次に戻る】")</f>
        <v>【業務所管課別目次に戻る】</v>
      </c>
      <c r="B2" s="2912"/>
      <c r="C2" s="2912"/>
      <c r="D2" s="2912"/>
      <c r="E2" s="2027"/>
      <c r="F2" s="2027"/>
      <c r="G2" s="2027"/>
      <c r="H2" s="2027"/>
      <c r="I2" s="2027"/>
      <c r="Q2" s="2027"/>
      <c r="R2" s="2027"/>
      <c r="S2" s="2027"/>
      <c r="T2" s="2027"/>
      <c r="U2" s="2027"/>
      <c r="V2" s="2027"/>
      <c r="W2" s="2027"/>
      <c r="X2" s="2027"/>
      <c r="Y2" s="2027"/>
      <c r="Z2" s="2027"/>
      <c r="AA2" s="2027"/>
    </row>
    <row r="3" spans="1:27" ht="25.9" customHeight="1">
      <c r="A3" s="3" t="s">
        <v>4188</v>
      </c>
      <c r="B3" s="183"/>
      <c r="C3" s="183"/>
      <c r="D3" s="183"/>
      <c r="E3" s="183"/>
      <c r="F3" s="183"/>
      <c r="I3" s="1706" t="s">
        <v>6486</v>
      </c>
      <c r="J3" s="183"/>
      <c r="K3" s="183"/>
      <c r="L3" s="183"/>
      <c r="M3" s="183"/>
      <c r="N3" s="183"/>
      <c r="O3" s="183"/>
      <c r="P3" s="183"/>
      <c r="Q3" s="183"/>
    </row>
    <row r="4" spans="1:27" ht="20.100000000000001" customHeight="1">
      <c r="A4" s="183" t="s">
        <v>6380</v>
      </c>
      <c r="B4" s="183"/>
      <c r="C4" s="183"/>
      <c r="D4" s="183"/>
      <c r="E4" s="183"/>
      <c r="F4" s="183"/>
      <c r="J4" s="183"/>
      <c r="L4" s="183"/>
      <c r="M4" s="183"/>
      <c r="N4" s="183"/>
      <c r="O4" s="183"/>
      <c r="P4" s="183"/>
      <c r="Q4" s="183"/>
    </row>
    <row r="5" spans="1:27" ht="20.100000000000001" customHeight="1">
      <c r="A5" s="183" t="s">
        <v>6381</v>
      </c>
      <c r="B5" s="183"/>
      <c r="C5" s="183"/>
      <c r="D5" s="183"/>
      <c r="E5" s="183"/>
      <c r="F5" s="183"/>
      <c r="I5" s="1830"/>
      <c r="J5" s="183"/>
      <c r="K5" s="183"/>
      <c r="L5" s="183"/>
      <c r="M5" s="183"/>
      <c r="N5" s="183"/>
      <c r="O5" s="183"/>
      <c r="P5" s="183"/>
      <c r="Q5" s="183"/>
    </row>
    <row r="6" spans="1:27" ht="20.100000000000001" customHeight="1">
      <c r="A6" s="183"/>
      <c r="B6" s="183"/>
      <c r="C6" s="183"/>
      <c r="D6" s="183"/>
      <c r="E6" s="183"/>
      <c r="F6" s="183"/>
      <c r="I6" s="183"/>
      <c r="J6" s="183"/>
      <c r="K6" s="183"/>
      <c r="L6" s="183"/>
      <c r="M6" s="183"/>
      <c r="N6" s="183"/>
      <c r="O6" s="183"/>
      <c r="P6" s="183"/>
      <c r="Q6" s="183"/>
    </row>
    <row r="7" spans="1:27" s="95" customFormat="1" ht="20.100000000000001" customHeight="1">
      <c r="A7" s="761" t="s">
        <v>4013</v>
      </c>
      <c r="B7" s="761"/>
      <c r="C7" s="761"/>
      <c r="D7" s="761"/>
      <c r="E7" s="761"/>
      <c r="F7" s="761"/>
      <c r="I7" s="1336" t="s">
        <v>6117</v>
      </c>
      <c r="J7" s="1752"/>
      <c r="K7" s="1337" t="s">
        <v>6118</v>
      </c>
      <c r="L7" s="1852" t="str">
        <f>設定!$B$13</f>
        <v>（令和5年1月1日現在）</v>
      </c>
      <c r="M7" s="1752"/>
      <c r="N7" s="1337" t="s">
        <v>6812</v>
      </c>
      <c r="O7" s="2021" t="str">
        <f>設定!$B$4&amp;設定!$C$4&amp;"年4月1日現在"</f>
        <v>令和5年4月1日現在</v>
      </c>
      <c r="P7" s="761"/>
      <c r="Q7" s="761"/>
    </row>
    <row r="8" spans="1:27" ht="20.100000000000001" customHeight="1">
      <c r="A8" s="183"/>
      <c r="B8" s="183"/>
      <c r="C8" s="183"/>
      <c r="D8" s="183"/>
      <c r="E8" s="183"/>
      <c r="F8" s="182" t="str">
        <f>L7</f>
        <v>（令和5年1月1日現在）</v>
      </c>
      <c r="I8" s="1745"/>
      <c r="J8" s="1340"/>
      <c r="K8" s="1337" t="s">
        <v>6119</v>
      </c>
      <c r="L8" s="1340" t="s">
        <v>6120</v>
      </c>
      <c r="M8" s="1752"/>
      <c r="N8" s="1746"/>
      <c r="O8" s="183"/>
      <c r="P8" s="183"/>
      <c r="Q8" s="183"/>
    </row>
    <row r="9" spans="1:27" ht="20.100000000000001" customHeight="1">
      <c r="A9" s="2913" t="s">
        <v>4012</v>
      </c>
      <c r="B9" s="2914" t="s">
        <v>4011</v>
      </c>
      <c r="C9" s="2915" t="s">
        <v>4010</v>
      </c>
      <c r="D9" s="2916"/>
      <c r="E9" s="2916"/>
      <c r="F9" s="2911" t="s">
        <v>4009</v>
      </c>
      <c r="G9" s="183"/>
      <c r="H9" s="183"/>
      <c r="I9" s="1696" t="s">
        <v>6121</v>
      </c>
      <c r="J9" s="1696" t="s">
        <v>6122</v>
      </c>
      <c r="K9" s="1697" t="s">
        <v>6128</v>
      </c>
      <c r="L9" s="1697" t="s">
        <v>6123</v>
      </c>
      <c r="M9" s="1696" t="s">
        <v>6124</v>
      </c>
      <c r="N9" s="1698" t="s">
        <v>6125</v>
      </c>
      <c r="O9" s="1698" t="s">
        <v>6126</v>
      </c>
    </row>
    <row r="10" spans="1:27" ht="20.100000000000001" customHeight="1">
      <c r="A10" s="2914"/>
      <c r="B10" s="2914"/>
      <c r="C10" s="2059" t="s">
        <v>4008</v>
      </c>
      <c r="D10" s="2060" t="s">
        <v>2</v>
      </c>
      <c r="E10" s="2061" t="s">
        <v>1</v>
      </c>
      <c r="F10" s="2911"/>
      <c r="G10" s="183"/>
      <c r="H10" s="183"/>
      <c r="I10" s="1696" t="s">
        <v>6129</v>
      </c>
      <c r="J10" s="1696" t="s">
        <v>6130</v>
      </c>
      <c r="K10" s="1696" t="s">
        <v>6130</v>
      </c>
      <c r="L10" s="1696" t="s">
        <v>6130</v>
      </c>
      <c r="M10" s="1696" t="s">
        <v>6130</v>
      </c>
      <c r="N10" s="1698" t="s">
        <v>6127</v>
      </c>
      <c r="O10" s="1698" t="s">
        <v>6127</v>
      </c>
    </row>
    <row r="11" spans="1:27" ht="20.100000000000001" customHeight="1">
      <c r="A11" s="1266">
        <f>I11</f>
        <v>34.799999999999997</v>
      </c>
      <c r="B11" s="60">
        <f>J11</f>
        <v>243962</v>
      </c>
      <c r="C11" s="2062">
        <f>K11</f>
        <v>464175</v>
      </c>
      <c r="D11" s="2063">
        <f>L11</f>
        <v>231362</v>
      </c>
      <c r="E11" s="2064">
        <f>M11</f>
        <v>232813</v>
      </c>
      <c r="F11" s="1776">
        <f>ROUND(C11/A11,2)</f>
        <v>13338.36</v>
      </c>
      <c r="G11" s="183"/>
      <c r="H11" s="183"/>
      <c r="I11" s="1818">
        <v>34.799999999999997</v>
      </c>
      <c r="J11" s="1819">
        <v>243962</v>
      </c>
      <c r="K11" s="1819">
        <v>464175</v>
      </c>
      <c r="L11" s="1819">
        <v>231362</v>
      </c>
      <c r="M11" s="1819">
        <v>232813</v>
      </c>
      <c r="N11" s="1820">
        <v>245787</v>
      </c>
      <c r="O11" s="1820">
        <v>465285</v>
      </c>
    </row>
    <row r="12" spans="1:27" ht="20.100000000000001" customHeight="1">
      <c r="A12" s="183" t="str">
        <f>"注："&amp;O7&amp;"の世帯数は"&amp;TEXT(N11,"###,#")&amp;"世帯、人口は"&amp;TEXT(O11,"###,#")&amp;"人"</f>
        <v>注：令和5年4月1日現在の世帯数は245,787世帯、人口は465,285人</v>
      </c>
      <c r="B12" s="1777"/>
      <c r="C12" s="1777"/>
      <c r="D12" s="1777"/>
      <c r="E12" s="1777"/>
      <c r="F12" s="182" t="s">
        <v>4005</v>
      </c>
      <c r="G12" s="183"/>
      <c r="H12" s="183"/>
      <c r="I12" s="1775"/>
      <c r="J12" s="1752"/>
      <c r="K12" s="1752"/>
      <c r="L12" s="1752"/>
      <c r="M12" s="1752"/>
      <c r="N12" s="1746"/>
      <c r="O12" s="1746"/>
    </row>
    <row r="13" spans="1:27" ht="19.5" customHeight="1">
      <c r="A13" s="183"/>
      <c r="B13" s="1777"/>
      <c r="C13" s="1777"/>
      <c r="D13" s="1777"/>
      <c r="E13" s="1777"/>
      <c r="F13" s="182"/>
      <c r="G13" s="183"/>
      <c r="H13" s="183"/>
      <c r="I13" s="1775"/>
      <c r="J13" s="1752"/>
      <c r="K13" s="1752"/>
      <c r="L13" s="1752"/>
      <c r="M13" s="1752"/>
      <c r="N13" s="1746"/>
      <c r="O13" s="1746"/>
    </row>
    <row r="14" spans="1:27" s="95" customFormat="1" ht="19.5" customHeight="1">
      <c r="A14" s="95" t="s">
        <v>6942</v>
      </c>
      <c r="G14" s="85" t="str">
        <f>L14</f>
        <v>（各年1月1日現在）</v>
      </c>
      <c r="I14" s="1336" t="s">
        <v>6434</v>
      </c>
      <c r="J14" s="1752"/>
      <c r="K14" s="1337" t="s">
        <v>6118</v>
      </c>
      <c r="L14" s="1857" t="s">
        <v>6177</v>
      </c>
    </row>
    <row r="15" spans="1:27" ht="19.5" customHeight="1">
      <c r="A15" s="1753"/>
      <c r="I15" s="1705"/>
      <c r="J15" s="1340"/>
      <c r="K15" s="1337" t="s">
        <v>6119</v>
      </c>
      <c r="L15" s="1715" t="s">
        <v>6351</v>
      </c>
      <c r="M15" s="2160" t="str">
        <f>HYPERLINK("#'["&amp;設定!$A$22&amp;"]"&amp;L15&amp;"'!A1","統計表リンク")</f>
        <v>統計表リンク</v>
      </c>
      <c r="N15" s="2144"/>
      <c r="O15" s="2143"/>
    </row>
    <row r="16" spans="1:27" ht="19.5" customHeight="1">
      <c r="I16" s="2046" t="s">
        <v>4038</v>
      </c>
      <c r="J16" s="2046" t="s">
        <v>4037</v>
      </c>
      <c r="K16" s="2046" t="s">
        <v>4036</v>
      </c>
      <c r="L16" s="1340"/>
    </row>
    <row r="17" spans="1:53" ht="19.5" customHeight="1">
      <c r="I17" s="2058" t="s">
        <v>8285</v>
      </c>
      <c r="J17" s="1827">
        <v>215472</v>
      </c>
      <c r="K17" s="1827">
        <v>448186</v>
      </c>
    </row>
    <row r="18" spans="1:53" ht="19.5" customHeight="1">
      <c r="I18" s="1826">
        <v>27</v>
      </c>
      <c r="J18" s="1827">
        <v>217836</v>
      </c>
      <c r="K18" s="1827">
        <v>449527</v>
      </c>
    </row>
    <row r="19" spans="1:53" ht="19.5" customHeight="1">
      <c r="A19" s="85"/>
      <c r="B19" s="85"/>
      <c r="C19" s="85"/>
      <c r="D19" s="85"/>
      <c r="E19" s="132"/>
      <c r="I19" s="1826">
        <v>28</v>
      </c>
      <c r="J19" s="1827">
        <v>221587</v>
      </c>
      <c r="K19" s="1827">
        <v>452789</v>
      </c>
    </row>
    <row r="20" spans="1:53" ht="19.5" customHeight="1">
      <c r="I20" s="1826">
        <v>29</v>
      </c>
      <c r="J20" s="1827">
        <v>225737</v>
      </c>
      <c r="K20" s="1827">
        <v>456893</v>
      </c>
    </row>
    <row r="21" spans="1:53" ht="19.5" customHeight="1">
      <c r="A21" s="85"/>
      <c r="I21" s="1826">
        <v>30</v>
      </c>
      <c r="J21" s="1827">
        <v>229819</v>
      </c>
      <c r="K21" s="1827">
        <v>460423</v>
      </c>
    </row>
    <row r="22" spans="1:53" ht="19.5" customHeight="1">
      <c r="A22" s="85"/>
      <c r="I22" s="1826">
        <v>31</v>
      </c>
      <c r="J22" s="1827">
        <v>233158</v>
      </c>
      <c r="K22" s="1827">
        <v>462591</v>
      </c>
    </row>
    <row r="23" spans="1:53" ht="19.5" customHeight="1">
      <c r="A23" s="85"/>
      <c r="I23" s="1826" t="s">
        <v>8995</v>
      </c>
      <c r="J23" s="1827">
        <v>236600</v>
      </c>
      <c r="K23" s="1827">
        <v>464550</v>
      </c>
    </row>
    <row r="24" spans="1:53" ht="19.5" customHeight="1">
      <c r="A24" s="85"/>
      <c r="I24" s="2058">
        <v>3</v>
      </c>
      <c r="J24" s="1827">
        <v>238563</v>
      </c>
      <c r="K24" s="1827">
        <v>463691</v>
      </c>
    </row>
    <row r="25" spans="1:53" ht="19.5" customHeight="1">
      <c r="F25" s="183"/>
      <c r="I25" s="1826">
        <v>4</v>
      </c>
      <c r="J25" s="1827">
        <v>239622</v>
      </c>
      <c r="K25" s="1827">
        <v>462083</v>
      </c>
    </row>
    <row r="26" spans="1:53" ht="19.5" customHeight="1">
      <c r="I26" s="1826">
        <v>5</v>
      </c>
      <c r="J26" s="1827">
        <v>243962</v>
      </c>
      <c r="K26" s="1827">
        <v>464175</v>
      </c>
    </row>
    <row r="27" spans="1:53" ht="19.5" customHeight="1">
      <c r="A27" s="86"/>
      <c r="G27" s="85" t="s">
        <v>4035</v>
      </c>
      <c r="J27" s="130"/>
      <c r="K27" s="239"/>
      <c r="L27" s="239"/>
      <c r="M27" s="239"/>
      <c r="N27" s="239"/>
    </row>
    <row r="28" spans="1:53" ht="19.5" customHeight="1">
      <c r="A28" s="86"/>
      <c r="G28" s="85"/>
      <c r="J28" s="130"/>
      <c r="K28" s="239"/>
      <c r="L28" s="239"/>
      <c r="M28" s="239"/>
      <c r="N28" s="239"/>
    </row>
    <row r="29" spans="1:53" s="95" customFormat="1" ht="19.5" customHeight="1">
      <c r="A29" s="95" t="s">
        <v>6941</v>
      </c>
      <c r="I29" s="1336" t="s">
        <v>6176</v>
      </c>
      <c r="J29" s="1752"/>
      <c r="K29" s="1337" t="s">
        <v>6118</v>
      </c>
      <c r="L29" s="1857" t="str">
        <f>設定!$B$13</f>
        <v>（令和5年1月1日現在）</v>
      </c>
      <c r="M29" s="1340"/>
      <c r="N29" s="1340"/>
      <c r="O29" s="1340"/>
      <c r="P29" s="1340"/>
      <c r="Q29" s="1340"/>
      <c r="R29" s="1340"/>
      <c r="S29" s="1340"/>
      <c r="T29" s="1340"/>
      <c r="U29" s="1340"/>
      <c r="V29" s="1340"/>
      <c r="W29" s="1340"/>
      <c r="X29" s="1340"/>
      <c r="Y29" s="1340"/>
      <c r="Z29" s="1340"/>
      <c r="AA29" s="1340"/>
      <c r="AB29" s="1340"/>
      <c r="AC29" s="1340"/>
      <c r="AD29" s="1340"/>
      <c r="AE29" s="1340"/>
      <c r="AF29" s="1340"/>
      <c r="AG29" s="1340"/>
      <c r="AH29" s="1340"/>
      <c r="AI29" s="1340"/>
      <c r="AJ29" s="1340"/>
      <c r="AK29" s="1340"/>
      <c r="AL29" s="1340"/>
      <c r="AM29" s="1340"/>
      <c r="AN29" s="1340"/>
      <c r="AO29" s="1340"/>
      <c r="AP29" s="1340"/>
      <c r="AQ29" s="1340"/>
      <c r="AR29" s="1340"/>
      <c r="AS29" s="1340"/>
      <c r="AT29" s="1340"/>
      <c r="AU29" s="1340"/>
      <c r="AV29" s="1340"/>
      <c r="AW29" s="1340"/>
      <c r="AX29" s="1340"/>
      <c r="AY29" s="1704"/>
      <c r="AZ29" s="1704"/>
      <c r="BA29" s="1704"/>
    </row>
    <row r="30" spans="1:53" ht="19.5" customHeight="1">
      <c r="A30" s="1771" t="s">
        <v>4034</v>
      </c>
      <c r="B30" s="1268">
        <f>S58+V58</f>
        <v>464175</v>
      </c>
      <c r="G30" s="1267" t="str">
        <f>L29</f>
        <v>（令和5年1月1日現在）</v>
      </c>
      <c r="I30" s="1705"/>
      <c r="J30" s="1340"/>
      <c r="K30" s="1337" t="s">
        <v>6119</v>
      </c>
      <c r="L30" s="1700" t="s">
        <v>7153</v>
      </c>
      <c r="M30" s="2160" t="str">
        <f>HYPERLINK("#'["&amp;設定!$A$22&amp;"]"&amp;L30&amp;"'!A1","統計表リンク")</f>
        <v>統計表リンク</v>
      </c>
      <c r="N30" s="1340"/>
      <c r="O30" s="1340"/>
      <c r="P30" s="1340"/>
      <c r="Q30" s="1340"/>
      <c r="R30" s="1340"/>
      <c r="S30" s="1340"/>
      <c r="T30" s="1340"/>
      <c r="U30" s="1340"/>
      <c r="V30" s="1340"/>
      <c r="W30" s="1340"/>
      <c r="X30" s="1340"/>
      <c r="Y30" s="1340"/>
      <c r="Z30" s="1340"/>
      <c r="AA30" s="1340"/>
      <c r="AB30" s="1340"/>
      <c r="AC30" s="1340"/>
      <c r="AD30" s="1340"/>
      <c r="AE30" s="1340"/>
      <c r="AF30" s="1340"/>
      <c r="AG30" s="1340"/>
      <c r="AH30" s="1340"/>
      <c r="AI30" s="1340"/>
      <c r="AJ30" s="1340"/>
      <c r="AK30" s="1340"/>
      <c r="AL30" s="1340"/>
      <c r="AM30" s="1340"/>
      <c r="AN30" s="1340"/>
      <c r="AO30" s="1340"/>
      <c r="AP30" s="1340"/>
      <c r="AQ30" s="1340"/>
      <c r="AR30" s="1340"/>
      <c r="AS30" s="1340"/>
      <c r="AT30" s="1340"/>
      <c r="AU30" s="1340"/>
      <c r="AV30" s="1340"/>
      <c r="AW30" s="1340"/>
      <c r="AX30" s="1340"/>
      <c r="AY30" s="1745"/>
      <c r="AZ30" s="1745"/>
      <c r="BA30" s="1745"/>
    </row>
    <row r="31" spans="1:53" ht="19.5" customHeight="1">
      <c r="I31" s="1705"/>
      <c r="J31" s="1340"/>
      <c r="K31" s="1337"/>
      <c r="L31" s="1700" t="s">
        <v>7154</v>
      </c>
      <c r="M31" s="2160" t="str">
        <f>HYPERLINK("#'["&amp;設定!$A$22&amp;"]"&amp;L31&amp;"'!A1","統計表リンク")</f>
        <v>統計表リンク</v>
      </c>
      <c r="N31" s="1340"/>
      <c r="O31" s="1340"/>
      <c r="P31" s="1340"/>
      <c r="Q31" s="1340"/>
      <c r="R31" s="1340"/>
      <c r="S31" s="1340"/>
      <c r="T31" s="1340"/>
      <c r="U31" s="1340"/>
      <c r="V31" s="1340"/>
      <c r="W31" s="1340"/>
      <c r="X31" s="1340"/>
      <c r="Y31" s="1340"/>
      <c r="Z31" s="1340"/>
      <c r="AA31" s="1340"/>
      <c r="AB31" s="1340"/>
      <c r="AC31" s="1340"/>
      <c r="AD31" s="1340"/>
      <c r="AE31" s="1340"/>
      <c r="AF31" s="1340"/>
      <c r="AG31" s="1340"/>
      <c r="AH31" s="1340"/>
      <c r="AI31" s="1340"/>
      <c r="AJ31" s="1340"/>
      <c r="AK31" s="1340"/>
      <c r="AL31" s="1340"/>
      <c r="AM31" s="1340"/>
      <c r="AN31" s="1340"/>
      <c r="AO31" s="1340"/>
      <c r="AP31" s="1340"/>
      <c r="AQ31" s="1340"/>
      <c r="AR31" s="1340"/>
      <c r="AS31" s="1340"/>
      <c r="AT31" s="1340"/>
      <c r="AU31" s="1340"/>
      <c r="AV31" s="1340"/>
      <c r="AW31" s="1340"/>
      <c r="AX31" s="1340"/>
      <c r="AY31" s="1745"/>
      <c r="AZ31" s="1745"/>
      <c r="BA31" s="1745"/>
    </row>
    <row r="32" spans="1:53" ht="19.5" customHeight="1">
      <c r="C32" s="183"/>
      <c r="D32" s="183"/>
      <c r="E32" s="183"/>
      <c r="I32" s="1705"/>
      <c r="J32" s="1340"/>
      <c r="K32" s="1337"/>
      <c r="L32" s="1700" t="s">
        <v>7155</v>
      </c>
      <c r="M32" s="2160" t="str">
        <f>HYPERLINK("#'["&amp;設定!$A$22&amp;"]"&amp;L32&amp;"'!A1","統計表リンク")</f>
        <v>統計表リンク</v>
      </c>
      <c r="N32" s="1340"/>
      <c r="O32" s="1340"/>
      <c r="P32" s="1340"/>
      <c r="Q32" s="1340"/>
      <c r="R32" s="1340"/>
      <c r="S32" s="1340"/>
      <c r="T32" s="1340"/>
      <c r="U32" s="1340"/>
      <c r="V32" s="1340"/>
      <c r="W32" s="1340"/>
      <c r="X32" s="1340"/>
      <c r="Y32" s="1340"/>
      <c r="Z32" s="1340"/>
      <c r="AA32" s="1340"/>
      <c r="AB32" s="1340"/>
      <c r="AC32" s="1340"/>
      <c r="AD32" s="1340"/>
      <c r="AE32" s="1340"/>
      <c r="AF32" s="1340"/>
      <c r="AG32" s="1340"/>
      <c r="AH32" s="1340"/>
      <c r="AI32" s="1340"/>
      <c r="AJ32" s="1340"/>
      <c r="AK32" s="1340"/>
      <c r="AL32" s="1340"/>
      <c r="AM32" s="1340"/>
      <c r="AN32" s="1340"/>
      <c r="AO32" s="1340"/>
      <c r="AP32" s="1340"/>
      <c r="AQ32" s="1340"/>
      <c r="AR32" s="1340"/>
      <c r="AS32" s="1340"/>
      <c r="AT32" s="1340"/>
      <c r="AU32" s="1340"/>
      <c r="AV32" s="1340"/>
      <c r="AW32" s="1340"/>
      <c r="AX32" s="1340"/>
      <c r="AY32" s="1745"/>
      <c r="AZ32" s="1745"/>
      <c r="BA32" s="1745"/>
    </row>
    <row r="33" spans="1:53" ht="19.5" customHeight="1">
      <c r="I33" s="2906" t="s">
        <v>979</v>
      </c>
      <c r="J33" s="2910"/>
      <c r="K33" s="2907"/>
      <c r="L33" s="2906" t="s">
        <v>6152</v>
      </c>
      <c r="M33" s="2907"/>
      <c r="N33" s="2906" t="s">
        <v>6153</v>
      </c>
      <c r="O33" s="2907"/>
      <c r="P33" s="2906" t="s">
        <v>6154</v>
      </c>
      <c r="Q33" s="2907"/>
      <c r="R33" s="2906" t="s">
        <v>6155</v>
      </c>
      <c r="S33" s="2907"/>
      <c r="T33" s="2906" t="s">
        <v>6156</v>
      </c>
      <c r="U33" s="2907"/>
      <c r="V33" s="2906" t="s">
        <v>6157</v>
      </c>
      <c r="W33" s="2907"/>
      <c r="X33" s="2906" t="s">
        <v>6158</v>
      </c>
      <c r="Y33" s="2907"/>
      <c r="Z33" s="2906" t="s">
        <v>6159</v>
      </c>
      <c r="AA33" s="2907"/>
      <c r="AB33" s="2906" t="s">
        <v>6160</v>
      </c>
      <c r="AC33" s="2907"/>
      <c r="AD33" s="2906" t="s">
        <v>6161</v>
      </c>
      <c r="AE33" s="2907"/>
      <c r="AF33" s="2906" t="s">
        <v>6162</v>
      </c>
      <c r="AG33" s="2907"/>
      <c r="AH33" s="2906" t="s">
        <v>6163</v>
      </c>
      <c r="AI33" s="2907"/>
      <c r="AJ33" s="2906" t="s">
        <v>6164</v>
      </c>
      <c r="AK33" s="2907"/>
      <c r="AL33" s="2906" t="s">
        <v>6165</v>
      </c>
      <c r="AM33" s="2907"/>
      <c r="AN33" s="2906" t="s">
        <v>6166</v>
      </c>
      <c r="AO33" s="2907"/>
      <c r="AP33" s="2906" t="s">
        <v>6167</v>
      </c>
      <c r="AQ33" s="2907"/>
      <c r="AR33" s="2906" t="s">
        <v>6168</v>
      </c>
      <c r="AS33" s="2907"/>
      <c r="AT33" s="2906" t="s">
        <v>6169</v>
      </c>
      <c r="AU33" s="2907"/>
      <c r="AV33" s="2906" t="s">
        <v>6170</v>
      </c>
      <c r="AW33" s="2907"/>
      <c r="AX33" s="2908" t="s">
        <v>6171</v>
      </c>
      <c r="AY33" s="2909"/>
      <c r="AZ33" s="2908" t="s">
        <v>6172</v>
      </c>
      <c r="BA33" s="2909"/>
    </row>
    <row r="34" spans="1:53" ht="20.100000000000001" customHeight="1">
      <c r="I34" s="2033" t="s">
        <v>979</v>
      </c>
      <c r="J34" s="2033" t="s">
        <v>6143</v>
      </c>
      <c r="K34" s="2033" t="s">
        <v>6144</v>
      </c>
      <c r="L34" s="2033" t="s">
        <v>6143</v>
      </c>
      <c r="M34" s="2033" t="s">
        <v>6144</v>
      </c>
      <c r="N34" s="2033" t="s">
        <v>6143</v>
      </c>
      <c r="O34" s="2033" t="s">
        <v>6144</v>
      </c>
      <c r="P34" s="2033" t="s">
        <v>6143</v>
      </c>
      <c r="Q34" s="2033" t="s">
        <v>6144</v>
      </c>
      <c r="R34" s="2033" t="s">
        <v>6143</v>
      </c>
      <c r="S34" s="2033" t="s">
        <v>6144</v>
      </c>
      <c r="T34" s="2033" t="s">
        <v>6143</v>
      </c>
      <c r="U34" s="2033" t="s">
        <v>6144</v>
      </c>
      <c r="V34" s="2033" t="s">
        <v>6143</v>
      </c>
      <c r="W34" s="2033" t="s">
        <v>6144</v>
      </c>
      <c r="X34" s="2033" t="s">
        <v>6143</v>
      </c>
      <c r="Y34" s="2033" t="s">
        <v>6144</v>
      </c>
      <c r="Z34" s="2033" t="s">
        <v>6143</v>
      </c>
      <c r="AA34" s="2033" t="s">
        <v>6144</v>
      </c>
      <c r="AB34" s="2033" t="s">
        <v>6143</v>
      </c>
      <c r="AC34" s="2033" t="s">
        <v>6144</v>
      </c>
      <c r="AD34" s="2033" t="s">
        <v>6143</v>
      </c>
      <c r="AE34" s="2033" t="s">
        <v>6144</v>
      </c>
      <c r="AF34" s="2033" t="s">
        <v>6143</v>
      </c>
      <c r="AG34" s="2033" t="s">
        <v>6144</v>
      </c>
      <c r="AH34" s="2033" t="s">
        <v>6143</v>
      </c>
      <c r="AI34" s="2033" t="s">
        <v>6144</v>
      </c>
      <c r="AJ34" s="2033" t="s">
        <v>6143</v>
      </c>
      <c r="AK34" s="2033" t="s">
        <v>6144</v>
      </c>
      <c r="AL34" s="2033" t="s">
        <v>6173</v>
      </c>
      <c r="AM34" s="2033" t="s">
        <v>6174</v>
      </c>
      <c r="AN34" s="2033" t="s">
        <v>6173</v>
      </c>
      <c r="AO34" s="2033" t="s">
        <v>6174</v>
      </c>
      <c r="AP34" s="2033" t="s">
        <v>6173</v>
      </c>
      <c r="AQ34" s="2033" t="s">
        <v>6174</v>
      </c>
      <c r="AR34" s="2033" t="s">
        <v>6173</v>
      </c>
      <c r="AS34" s="2033" t="s">
        <v>6174</v>
      </c>
      <c r="AT34" s="2033" t="s">
        <v>6173</v>
      </c>
      <c r="AU34" s="2033" t="s">
        <v>6174</v>
      </c>
      <c r="AV34" s="2033" t="s">
        <v>6173</v>
      </c>
      <c r="AW34" s="2033" t="s">
        <v>6174</v>
      </c>
      <c r="AX34" s="2033" t="s">
        <v>6173</v>
      </c>
      <c r="AY34" s="1767" t="s">
        <v>6174</v>
      </c>
      <c r="AZ34" s="1767" t="s">
        <v>6173</v>
      </c>
      <c r="BA34" s="1767" t="s">
        <v>6174</v>
      </c>
    </row>
    <row r="35" spans="1:53" ht="19.5" customHeight="1">
      <c r="I35" s="1696">
        <v>464175</v>
      </c>
      <c r="J35" s="1696">
        <v>231362</v>
      </c>
      <c r="K35" s="1696">
        <v>232813</v>
      </c>
      <c r="L35" s="1696">
        <v>8201</v>
      </c>
      <c r="M35" s="1696">
        <v>7714</v>
      </c>
      <c r="N35" s="1696">
        <v>9068</v>
      </c>
      <c r="O35" s="1696">
        <v>8568</v>
      </c>
      <c r="P35" s="1696">
        <v>9182</v>
      </c>
      <c r="Q35" s="1696">
        <v>8683</v>
      </c>
      <c r="R35" s="1696">
        <v>9446</v>
      </c>
      <c r="S35" s="1696">
        <v>8850</v>
      </c>
      <c r="T35" s="1696">
        <v>13393</v>
      </c>
      <c r="U35" s="1696">
        <v>12925</v>
      </c>
      <c r="V35" s="1696">
        <v>15955</v>
      </c>
      <c r="W35" s="1696">
        <v>15433</v>
      </c>
      <c r="X35" s="1696">
        <v>15015</v>
      </c>
      <c r="Y35" s="1696">
        <v>13977</v>
      </c>
      <c r="Z35" s="1696">
        <v>15332</v>
      </c>
      <c r="AA35" s="1696">
        <v>14155</v>
      </c>
      <c r="AB35" s="1696">
        <v>16312</v>
      </c>
      <c r="AC35" s="1696">
        <v>15129</v>
      </c>
      <c r="AD35" s="1696">
        <v>18821</v>
      </c>
      <c r="AE35" s="1696">
        <v>17160</v>
      </c>
      <c r="AF35" s="1696">
        <v>19835</v>
      </c>
      <c r="AG35" s="1696">
        <v>18206</v>
      </c>
      <c r="AH35" s="1696">
        <v>16872</v>
      </c>
      <c r="AI35" s="1696">
        <v>15872</v>
      </c>
      <c r="AJ35" s="1696">
        <v>13739</v>
      </c>
      <c r="AK35" s="1696">
        <v>12641</v>
      </c>
      <c r="AL35" s="1696">
        <v>11973</v>
      </c>
      <c r="AM35" s="1696">
        <v>11422</v>
      </c>
      <c r="AN35" s="1696">
        <v>13549</v>
      </c>
      <c r="AO35" s="1696">
        <v>13859</v>
      </c>
      <c r="AP35" s="1696">
        <v>10237</v>
      </c>
      <c r="AQ35" s="1696">
        <v>12569</v>
      </c>
      <c r="AR35" s="1696">
        <v>7687</v>
      </c>
      <c r="AS35" s="1696">
        <v>11554</v>
      </c>
      <c r="AT35" s="1696">
        <v>4725</v>
      </c>
      <c r="AU35" s="1696">
        <v>8718</v>
      </c>
      <c r="AV35" s="1696">
        <v>1661</v>
      </c>
      <c r="AW35" s="1696">
        <v>4043</v>
      </c>
      <c r="AX35" s="1696">
        <v>330</v>
      </c>
      <c r="AY35" s="1698">
        <v>1175</v>
      </c>
      <c r="AZ35" s="1698">
        <v>29</v>
      </c>
      <c r="BA35" s="1698">
        <v>160</v>
      </c>
    </row>
    <row r="36" spans="1:53" ht="20.100000000000001" customHeight="1">
      <c r="I36" s="132" t="s">
        <v>6192</v>
      </c>
    </row>
    <row r="37" spans="1:53" ht="20.100000000000001" customHeight="1">
      <c r="I37" s="132" t="s">
        <v>6391</v>
      </c>
      <c r="J37" s="132" t="s">
        <v>6391</v>
      </c>
      <c r="K37" s="132" t="s">
        <v>6391</v>
      </c>
      <c r="L37" s="132" t="s">
        <v>6391</v>
      </c>
      <c r="M37" s="132" t="s">
        <v>6391</v>
      </c>
      <c r="N37" s="132" t="s">
        <v>6391</v>
      </c>
      <c r="O37" s="132" t="s">
        <v>6391</v>
      </c>
      <c r="P37" s="132" t="s">
        <v>6391</v>
      </c>
      <c r="Q37" s="132" t="s">
        <v>6391</v>
      </c>
      <c r="R37" s="1340" t="s">
        <v>6175</v>
      </c>
    </row>
    <row r="38" spans="1:53" ht="19.5" customHeight="1">
      <c r="R38" s="2046" t="s">
        <v>4033</v>
      </c>
      <c r="S38" s="2046" t="s">
        <v>4007</v>
      </c>
      <c r="U38" s="2046" t="s">
        <v>4033</v>
      </c>
      <c r="V38" s="2046" t="s">
        <v>4006</v>
      </c>
    </row>
    <row r="39" spans="1:53" ht="19.5" customHeight="1">
      <c r="R39" s="1827" t="s">
        <v>4032</v>
      </c>
      <c r="S39" s="1827">
        <f>L35</f>
        <v>8201</v>
      </c>
      <c r="U39" s="1827" t="s">
        <v>4032</v>
      </c>
      <c r="V39" s="1827">
        <f>M35</f>
        <v>7714</v>
      </c>
    </row>
    <row r="40" spans="1:53" ht="19.5" customHeight="1">
      <c r="R40" s="1828" t="s">
        <v>4031</v>
      </c>
      <c r="S40" s="1827">
        <f>N35</f>
        <v>9068</v>
      </c>
      <c r="U40" s="1828" t="s">
        <v>4031</v>
      </c>
      <c r="V40" s="1827">
        <f>O35</f>
        <v>8568</v>
      </c>
    </row>
    <row r="41" spans="1:53" ht="19.5" customHeight="1">
      <c r="R41" s="1828" t="s">
        <v>4030</v>
      </c>
      <c r="S41" s="1827">
        <f>P35</f>
        <v>9182</v>
      </c>
      <c r="U41" s="1828" t="s">
        <v>4030</v>
      </c>
      <c r="V41" s="1827">
        <f>Q35</f>
        <v>8683</v>
      </c>
    </row>
    <row r="42" spans="1:53" ht="19.5" customHeight="1">
      <c r="R42" s="1827" t="s">
        <v>4029</v>
      </c>
      <c r="S42" s="1827">
        <f>R35</f>
        <v>9446</v>
      </c>
      <c r="U42" s="1827" t="s">
        <v>4029</v>
      </c>
      <c r="V42" s="1827">
        <f>S35</f>
        <v>8850</v>
      </c>
    </row>
    <row r="43" spans="1:53" ht="19.5" customHeight="1">
      <c r="R43" s="1827" t="s">
        <v>4028</v>
      </c>
      <c r="S43" s="1827">
        <f>T35</f>
        <v>13393</v>
      </c>
      <c r="U43" s="1827" t="s">
        <v>4028</v>
      </c>
      <c r="V43" s="1827">
        <f>U35</f>
        <v>12925</v>
      </c>
    </row>
    <row r="44" spans="1:53" ht="19.5" customHeight="1">
      <c r="G44" s="85" t="s">
        <v>3998</v>
      </c>
      <c r="R44" s="1827" t="s">
        <v>4027</v>
      </c>
      <c r="S44" s="1827">
        <f>V35</f>
        <v>15955</v>
      </c>
      <c r="U44" s="1827" t="s">
        <v>4027</v>
      </c>
      <c r="V44" s="1827">
        <f>W35</f>
        <v>15433</v>
      </c>
    </row>
    <row r="45" spans="1:53" ht="20.100000000000001" customHeight="1">
      <c r="A45" s="2"/>
      <c r="B45" s="2"/>
      <c r="C45" s="2"/>
      <c r="D45" s="2"/>
      <c r="E45" s="2"/>
      <c r="F45" s="2"/>
      <c r="G45" s="2"/>
      <c r="R45" s="1827" t="s">
        <v>4026</v>
      </c>
      <c r="S45" s="1827">
        <f>X35</f>
        <v>15015</v>
      </c>
      <c r="U45" s="1827" t="s">
        <v>4026</v>
      </c>
      <c r="V45" s="1827">
        <f>Y35</f>
        <v>13977</v>
      </c>
    </row>
    <row r="46" spans="1:53" ht="20.100000000000001" customHeight="1">
      <c r="R46" s="1827" t="s">
        <v>4025</v>
      </c>
      <c r="S46" s="1827">
        <f>Z35</f>
        <v>15332</v>
      </c>
      <c r="U46" s="1827" t="s">
        <v>4025</v>
      </c>
      <c r="V46" s="1827">
        <f>AA35</f>
        <v>14155</v>
      </c>
    </row>
    <row r="47" spans="1:53" ht="20.100000000000001" customHeight="1">
      <c r="R47" s="1827" t="s">
        <v>4024</v>
      </c>
      <c r="S47" s="1827">
        <f>AB35</f>
        <v>16312</v>
      </c>
      <c r="U47" s="1827" t="s">
        <v>4024</v>
      </c>
      <c r="V47" s="1827">
        <f>AC35</f>
        <v>15129</v>
      </c>
    </row>
    <row r="48" spans="1:53" ht="20.100000000000001" customHeight="1">
      <c r="N48" s="761"/>
      <c r="O48" s="761"/>
      <c r="R48" s="1827" t="s">
        <v>4023</v>
      </c>
      <c r="S48" s="1827">
        <f>AD35</f>
        <v>18821</v>
      </c>
      <c r="U48" s="1827" t="s">
        <v>4023</v>
      </c>
      <c r="V48" s="1827">
        <f>AE35</f>
        <v>17160</v>
      </c>
    </row>
    <row r="49" spans="1:63" ht="24.95" customHeight="1">
      <c r="I49" s="761"/>
      <c r="J49" s="761"/>
      <c r="K49" s="761"/>
      <c r="L49" s="761"/>
      <c r="M49" s="761"/>
      <c r="N49" s="1754"/>
      <c r="O49" s="1754"/>
      <c r="R49" s="1827" t="s">
        <v>4022</v>
      </c>
      <c r="S49" s="1827">
        <f>AF35</f>
        <v>19835</v>
      </c>
      <c r="U49" s="1827" t="s">
        <v>4022</v>
      </c>
      <c r="V49" s="1827">
        <f>AG35</f>
        <v>18206</v>
      </c>
    </row>
    <row r="50" spans="1:63" ht="20.100000000000001" customHeight="1">
      <c r="H50" s="761"/>
      <c r="I50" s="1753"/>
      <c r="J50" s="1753"/>
      <c r="K50" s="1753"/>
      <c r="L50" s="1753"/>
      <c r="M50" s="1753"/>
      <c r="N50" s="183"/>
      <c r="O50" s="183"/>
      <c r="R50" s="1827" t="s">
        <v>4021</v>
      </c>
      <c r="S50" s="1827">
        <f>AH35</f>
        <v>16872</v>
      </c>
      <c r="U50" s="1827" t="s">
        <v>4021</v>
      </c>
      <c r="V50" s="1827">
        <f>AI35</f>
        <v>15872</v>
      </c>
    </row>
    <row r="51" spans="1:63" ht="20.100000000000001" customHeight="1">
      <c r="H51" s="1754"/>
      <c r="N51" s="183"/>
      <c r="O51" s="183"/>
      <c r="Q51" s="95"/>
      <c r="R51" s="1827" t="s">
        <v>4020</v>
      </c>
      <c r="S51" s="1827">
        <f>AJ35</f>
        <v>13739</v>
      </c>
      <c r="U51" s="1827" t="s">
        <v>4020</v>
      </c>
      <c r="V51" s="1827">
        <f>AK35</f>
        <v>12641</v>
      </c>
    </row>
    <row r="52" spans="1:63" ht="20.100000000000001" customHeight="1">
      <c r="H52" s="183"/>
      <c r="Q52" s="1754"/>
      <c r="R52" s="1827" t="s">
        <v>4019</v>
      </c>
      <c r="S52" s="1827">
        <f>AL35</f>
        <v>11973</v>
      </c>
      <c r="U52" s="1827" t="s">
        <v>4019</v>
      </c>
      <c r="V52" s="1827">
        <f>AM35</f>
        <v>11422</v>
      </c>
    </row>
    <row r="53" spans="1:63" ht="20.100000000000001" customHeight="1">
      <c r="H53" s="183"/>
      <c r="P53" s="95"/>
      <c r="Q53" s="183"/>
      <c r="R53" s="1827" t="s">
        <v>4018</v>
      </c>
      <c r="S53" s="1827">
        <f>AN35</f>
        <v>13549</v>
      </c>
      <c r="U53" s="1827" t="s">
        <v>4018</v>
      </c>
      <c r="V53" s="1827">
        <f>AO35</f>
        <v>13859</v>
      </c>
    </row>
    <row r="54" spans="1:63" ht="20.100000000000001" customHeight="1">
      <c r="H54" s="183"/>
      <c r="P54" s="1754"/>
      <c r="Q54" s="183"/>
      <c r="R54" s="1827" t="s">
        <v>4017</v>
      </c>
      <c r="S54" s="1827">
        <f>AP35</f>
        <v>10237</v>
      </c>
      <c r="U54" s="1827" t="s">
        <v>4017</v>
      </c>
      <c r="V54" s="1827">
        <f>AQ35</f>
        <v>12569</v>
      </c>
    </row>
    <row r="55" spans="1:63" ht="20.100000000000001" customHeight="1">
      <c r="H55" s="183"/>
      <c r="N55" s="183"/>
      <c r="P55" s="183"/>
      <c r="R55" s="1827" t="s">
        <v>4016</v>
      </c>
      <c r="S55" s="1827">
        <f>AR35</f>
        <v>7687</v>
      </c>
      <c r="U55" s="1827" t="s">
        <v>4016</v>
      </c>
      <c r="V55" s="1827">
        <f>AS35</f>
        <v>11554</v>
      </c>
    </row>
    <row r="56" spans="1:63" ht="20.100000000000001" customHeight="1">
      <c r="H56" s="183"/>
      <c r="N56" s="183"/>
      <c r="O56" s="183"/>
      <c r="P56" s="183"/>
      <c r="R56" s="1827" t="s">
        <v>4015</v>
      </c>
      <c r="S56" s="1827">
        <f>AT35</f>
        <v>4725</v>
      </c>
      <c r="U56" s="1827" t="s">
        <v>4015</v>
      </c>
      <c r="V56" s="1827">
        <f>AU35</f>
        <v>8718</v>
      </c>
    </row>
    <row r="57" spans="1:63" ht="20.100000000000001" customHeight="1">
      <c r="H57" s="183"/>
      <c r="N57" s="183"/>
      <c r="O57" s="183"/>
      <c r="R57" s="1827" t="s">
        <v>4014</v>
      </c>
      <c r="S57" s="1827">
        <f>SUM(AV35,AX35,AZ35)</f>
        <v>2020</v>
      </c>
      <c r="U57" s="1827" t="s">
        <v>4014</v>
      </c>
      <c r="V57" s="1827">
        <f>SUM(AW35,AY35,BA35)</f>
        <v>5378</v>
      </c>
    </row>
    <row r="58" spans="1:63" ht="20.100000000000001" customHeight="1">
      <c r="H58" s="183"/>
      <c r="N58" s="1754"/>
      <c r="O58" s="1754"/>
      <c r="R58" s="2046" t="s">
        <v>352</v>
      </c>
      <c r="S58" s="1827">
        <f>SUM(S39:S57)</f>
        <v>231362</v>
      </c>
      <c r="T58" s="947"/>
      <c r="U58" s="2046" t="s">
        <v>352</v>
      </c>
      <c r="V58" s="1827">
        <f>SUM(V39:V57)</f>
        <v>232813</v>
      </c>
    </row>
    <row r="59" spans="1:63" ht="20.100000000000001" customHeight="1">
      <c r="H59" s="183"/>
      <c r="I59" s="1753"/>
      <c r="J59" s="1753"/>
      <c r="K59" s="1753"/>
      <c r="L59" s="1753"/>
      <c r="M59" s="1753"/>
      <c r="N59" s="183"/>
      <c r="O59" s="183"/>
      <c r="Q59" s="183"/>
    </row>
    <row r="60" spans="1:63" ht="20.100000000000001" customHeight="1">
      <c r="H60" s="1754"/>
      <c r="N60" s="183"/>
      <c r="O60" s="183"/>
      <c r="Q60" s="183"/>
    </row>
    <row r="61" spans="1:63" ht="20.100000000000001" customHeight="1">
      <c r="H61" s="1754"/>
      <c r="N61" s="183"/>
      <c r="O61" s="183"/>
      <c r="P61" s="183"/>
      <c r="Q61" s="1754"/>
    </row>
    <row r="62" spans="1:63" ht="20.100000000000001" customHeight="1">
      <c r="H62" s="183"/>
      <c r="N62" s="183"/>
      <c r="O62" s="183"/>
      <c r="P62" s="183"/>
      <c r="Q62" s="183"/>
    </row>
    <row r="63" spans="1:63" s="95" customFormat="1" ht="20.100000000000001" customHeight="1">
      <c r="A63" s="1747"/>
      <c r="B63" s="1747"/>
      <c r="C63" s="1747"/>
      <c r="D63" s="1747"/>
      <c r="E63" s="1747"/>
      <c r="F63" s="1747"/>
      <c r="G63" s="1747"/>
      <c r="H63" s="183"/>
      <c r="I63" s="1747"/>
      <c r="J63" s="1747"/>
      <c r="K63" s="1747"/>
      <c r="L63" s="1747"/>
      <c r="M63" s="1747"/>
      <c r="N63" s="183"/>
      <c r="O63" s="183"/>
      <c r="P63" s="1754"/>
      <c r="Q63" s="183"/>
      <c r="R63" s="1747"/>
      <c r="S63" s="1747"/>
      <c r="T63" s="1747"/>
      <c r="U63" s="1747"/>
      <c r="V63" s="1747"/>
      <c r="W63" s="1747"/>
      <c r="X63" s="1747"/>
      <c r="Y63" s="1747"/>
      <c r="Z63" s="1747"/>
      <c r="AA63" s="1747"/>
      <c r="AB63" s="1747"/>
      <c r="AC63" s="1747"/>
      <c r="AD63" s="1747"/>
      <c r="AE63" s="1747"/>
      <c r="AF63" s="1747"/>
      <c r="AG63" s="1747"/>
      <c r="AH63" s="1747"/>
      <c r="AI63" s="1747"/>
      <c r="AJ63" s="1747"/>
      <c r="AK63" s="1747"/>
      <c r="AL63" s="1747"/>
      <c r="AM63" s="1747"/>
      <c r="AN63" s="1747"/>
      <c r="AO63" s="1747"/>
      <c r="AP63" s="1747"/>
      <c r="AQ63" s="1747"/>
      <c r="AR63" s="1747"/>
      <c r="AS63" s="1747"/>
      <c r="AT63" s="1747"/>
      <c r="AU63" s="1747"/>
      <c r="AV63" s="1747"/>
      <c r="AW63" s="1747"/>
      <c r="AX63" s="1747"/>
      <c r="AY63" s="1747"/>
      <c r="AZ63" s="1747"/>
      <c r="BA63" s="1747"/>
      <c r="BB63" s="1747"/>
      <c r="BC63" s="1747"/>
      <c r="BD63" s="1747"/>
      <c r="BE63" s="1747"/>
      <c r="BF63" s="1747"/>
      <c r="BG63" s="1747"/>
      <c r="BH63" s="1747"/>
      <c r="BI63" s="1747"/>
      <c r="BJ63" s="1747"/>
      <c r="BK63" s="1747"/>
    </row>
    <row r="64" spans="1:63" s="1753" customFormat="1" ht="20.100000000000001" customHeight="1">
      <c r="A64" s="1747"/>
      <c r="B64" s="1747"/>
      <c r="C64" s="1747"/>
      <c r="D64" s="1747"/>
      <c r="E64" s="1747"/>
      <c r="F64" s="1747"/>
      <c r="G64" s="1747"/>
      <c r="H64" s="183"/>
      <c r="I64" s="1747"/>
      <c r="J64" s="1747"/>
      <c r="K64" s="1747"/>
      <c r="L64" s="1747"/>
      <c r="M64" s="1747"/>
      <c r="N64" s="183"/>
      <c r="O64" s="183"/>
      <c r="P64" s="183"/>
      <c r="Q64" s="183"/>
      <c r="R64" s="95"/>
      <c r="S64" s="95"/>
      <c r="T64" s="95"/>
      <c r="U64" s="95"/>
      <c r="V64" s="95"/>
      <c r="W64" s="95"/>
      <c r="X64" s="95"/>
      <c r="Y64" s="1747"/>
      <c r="Z64" s="1747"/>
      <c r="AA64" s="1747"/>
      <c r="AB64" s="1747"/>
      <c r="AC64" s="1747"/>
      <c r="AD64" s="1747"/>
      <c r="AE64" s="1747"/>
      <c r="AF64" s="1747"/>
      <c r="AG64" s="1747"/>
      <c r="AH64" s="1747"/>
      <c r="AI64" s="1747"/>
      <c r="AJ64" s="1747"/>
      <c r="AK64" s="1747"/>
      <c r="AL64" s="1747"/>
      <c r="AM64" s="1747"/>
      <c r="AN64" s="1747"/>
      <c r="AO64" s="1747"/>
      <c r="AP64" s="1747"/>
      <c r="AQ64" s="1747"/>
      <c r="AR64" s="1747"/>
      <c r="AS64" s="1747"/>
      <c r="AT64" s="1747"/>
      <c r="AU64" s="1747"/>
      <c r="AV64" s="1747"/>
      <c r="AW64" s="1747"/>
      <c r="AX64" s="1747"/>
      <c r="AY64" s="1747"/>
      <c r="AZ64" s="1747"/>
      <c r="BA64" s="1747"/>
      <c r="BB64" s="1747"/>
      <c r="BC64" s="1747"/>
      <c r="BD64" s="1747"/>
      <c r="BE64" s="1747"/>
      <c r="BF64" s="1747"/>
      <c r="BG64" s="1747"/>
      <c r="BH64" s="1747"/>
      <c r="BI64" s="1747"/>
      <c r="BJ64" s="1747"/>
      <c r="BK64" s="1747"/>
    </row>
    <row r="65" spans="1:63" ht="20.100000000000001" customHeight="1">
      <c r="H65" s="183"/>
      <c r="P65" s="183"/>
      <c r="Q65" s="183"/>
      <c r="R65" s="1753"/>
      <c r="S65" s="1753"/>
      <c r="T65" s="1753"/>
      <c r="U65" s="1753"/>
      <c r="V65" s="1753"/>
      <c r="W65" s="1753"/>
      <c r="X65" s="1753"/>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row>
    <row r="66" spans="1:63" ht="20.100000000000001" customHeight="1">
      <c r="H66" s="183"/>
      <c r="P66" s="183"/>
      <c r="Q66" s="183"/>
      <c r="Y66" s="1753"/>
      <c r="Z66" s="1753"/>
      <c r="AA66" s="1753"/>
      <c r="AB66" s="1753"/>
      <c r="AC66" s="1753"/>
      <c r="AD66" s="1753"/>
      <c r="AE66" s="1753"/>
      <c r="AF66" s="1753"/>
      <c r="AG66" s="1753"/>
      <c r="AH66" s="1753"/>
      <c r="AI66" s="1753"/>
      <c r="AJ66" s="1753"/>
      <c r="AK66" s="1753"/>
      <c r="AL66" s="1753"/>
      <c r="AM66" s="1753"/>
      <c r="AN66" s="1753"/>
      <c r="AO66" s="1753"/>
      <c r="AP66" s="1753"/>
      <c r="AQ66" s="1753"/>
      <c r="AR66" s="1753"/>
      <c r="AS66" s="1753"/>
      <c r="AT66" s="1753"/>
      <c r="AU66" s="1753"/>
      <c r="AV66" s="1753"/>
      <c r="AW66" s="1753"/>
      <c r="AX66" s="1753"/>
      <c r="AY66" s="1753"/>
      <c r="AZ66" s="1753"/>
      <c r="BA66" s="1753"/>
      <c r="BB66" s="1753"/>
      <c r="BC66" s="1753"/>
      <c r="BD66" s="1753"/>
      <c r="BE66" s="1753"/>
      <c r="BF66" s="1753"/>
      <c r="BG66" s="1753"/>
      <c r="BH66" s="1753"/>
      <c r="BI66" s="1753"/>
      <c r="BJ66" s="1753"/>
      <c r="BK66" s="1753"/>
    </row>
    <row r="67" spans="1:63" ht="20.100000000000001" customHeight="1">
      <c r="H67" s="183"/>
      <c r="P67" s="183"/>
      <c r="Q67" s="183"/>
    </row>
    <row r="68" spans="1:63" ht="20.100000000000001" customHeight="1">
      <c r="H68" s="183"/>
      <c r="P68" s="183"/>
    </row>
    <row r="69" spans="1:63" ht="15" customHeight="1">
      <c r="H69" s="183"/>
      <c r="P69" s="183"/>
    </row>
    <row r="70" spans="1:63" ht="15" customHeight="1">
      <c r="H70" s="183"/>
    </row>
    <row r="71" spans="1:63" ht="15" customHeight="1">
      <c r="H71" s="183"/>
    </row>
    <row r="72" spans="1:63" ht="15" customHeight="1">
      <c r="H72" s="183"/>
    </row>
    <row r="73" spans="1:63" s="1753" customFormat="1" ht="15" customHeight="1">
      <c r="A73" s="1747"/>
      <c r="B73" s="1747"/>
      <c r="C73" s="1747"/>
      <c r="D73" s="1747"/>
      <c r="E73" s="1747"/>
      <c r="F73" s="1747"/>
      <c r="G73" s="1747"/>
      <c r="H73" s="183"/>
      <c r="I73" s="1747"/>
      <c r="J73" s="1747"/>
      <c r="K73" s="1747"/>
      <c r="L73" s="1747"/>
      <c r="M73" s="1747"/>
      <c r="N73" s="1747"/>
      <c r="O73" s="1747"/>
      <c r="P73" s="1747"/>
      <c r="Q73" s="1747"/>
      <c r="R73" s="183"/>
      <c r="S73" s="1747"/>
      <c r="T73" s="1747"/>
      <c r="U73" s="1747"/>
      <c r="V73" s="1747"/>
      <c r="W73" s="1747"/>
      <c r="X73" s="1747"/>
      <c r="Y73" s="1747"/>
      <c r="Z73" s="1747"/>
      <c r="AA73" s="1747"/>
      <c r="AB73" s="1747"/>
      <c r="AC73" s="1747"/>
      <c r="AD73" s="1747"/>
      <c r="AE73" s="1747"/>
      <c r="AF73" s="1747"/>
      <c r="AG73" s="1747"/>
      <c r="AH73" s="1747"/>
      <c r="AI73" s="1747"/>
      <c r="AJ73" s="1747"/>
      <c r="AK73" s="1747"/>
      <c r="AL73" s="1747"/>
      <c r="AM73" s="1747"/>
      <c r="AN73" s="1747"/>
      <c r="AO73" s="1747"/>
      <c r="AP73" s="1747"/>
      <c r="AQ73" s="1747"/>
      <c r="AR73" s="1747"/>
      <c r="AS73" s="1747"/>
      <c r="AT73" s="1747"/>
      <c r="AU73" s="1747"/>
      <c r="AV73" s="1747"/>
      <c r="AW73" s="1747"/>
      <c r="AX73" s="1747"/>
      <c r="AY73" s="1747"/>
      <c r="AZ73" s="1747"/>
      <c r="BA73" s="1747"/>
      <c r="BB73" s="1747"/>
      <c r="BC73" s="1747"/>
      <c r="BD73" s="1747"/>
      <c r="BE73" s="1747"/>
      <c r="BF73" s="1747"/>
      <c r="BG73" s="1747"/>
      <c r="BH73" s="1747"/>
      <c r="BI73" s="1747"/>
      <c r="BJ73" s="1747"/>
      <c r="BK73" s="1747"/>
    </row>
    <row r="74" spans="1:63" ht="15" customHeight="1">
      <c r="H74" s="183"/>
      <c r="R74" s="1754"/>
      <c r="S74" s="1753"/>
      <c r="T74" s="1753"/>
      <c r="U74" s="1753"/>
      <c r="V74" s="1753"/>
      <c r="W74" s="1753"/>
      <c r="X74" s="1753"/>
    </row>
    <row r="75" spans="1:63" ht="15" customHeight="1">
      <c r="H75" s="183"/>
      <c r="R75" s="183"/>
      <c r="Y75" s="1753"/>
      <c r="Z75" s="1753"/>
      <c r="AA75" s="1753"/>
      <c r="AB75" s="1753"/>
      <c r="AC75" s="1753"/>
      <c r="AD75" s="1753"/>
      <c r="AE75" s="1753"/>
      <c r="AF75" s="1753"/>
      <c r="AG75" s="1753"/>
      <c r="AH75" s="1753"/>
      <c r="AI75" s="1753"/>
      <c r="AJ75" s="1753"/>
      <c r="AK75" s="1753"/>
      <c r="AL75" s="1753"/>
      <c r="AM75" s="1753"/>
      <c r="AN75" s="1753"/>
      <c r="AO75" s="1753"/>
      <c r="AP75" s="1753"/>
      <c r="AQ75" s="1753"/>
      <c r="AR75" s="1753"/>
      <c r="AS75" s="1753"/>
      <c r="AT75" s="1753"/>
      <c r="AU75" s="1753"/>
      <c r="AV75" s="1753"/>
      <c r="AW75" s="1753"/>
      <c r="AX75" s="1753"/>
      <c r="AY75" s="1753"/>
      <c r="AZ75" s="1753"/>
      <c r="BA75" s="1753"/>
      <c r="BB75" s="1753"/>
      <c r="BC75" s="1753"/>
      <c r="BD75" s="1753"/>
      <c r="BE75" s="1753"/>
      <c r="BF75" s="1753"/>
      <c r="BG75" s="1753"/>
      <c r="BH75" s="1753"/>
      <c r="BI75" s="1753"/>
      <c r="BJ75" s="1753"/>
      <c r="BK75" s="1753"/>
    </row>
    <row r="76" spans="1:63" ht="15" customHeight="1">
      <c r="H76" s="183"/>
      <c r="R76" s="183"/>
    </row>
    <row r="77" spans="1:63" ht="15" customHeight="1">
      <c r="H77" s="183"/>
      <c r="R77" s="183"/>
      <c r="S77" s="183"/>
    </row>
    <row r="78" spans="1:63" ht="15" customHeight="1">
      <c r="H78" s="183"/>
      <c r="R78" s="183"/>
      <c r="S78" s="183"/>
    </row>
    <row r="79" spans="1:63" ht="15" customHeight="1">
      <c r="H79" s="183"/>
      <c r="N79" s="183"/>
      <c r="R79" s="183"/>
      <c r="S79" s="183"/>
    </row>
    <row r="80" spans="1:63" ht="15" customHeight="1">
      <c r="H80" s="183"/>
      <c r="I80" s="183"/>
      <c r="J80" s="183"/>
      <c r="K80" s="183"/>
      <c r="L80" s="183"/>
      <c r="M80" s="183"/>
      <c r="N80" s="183"/>
      <c r="R80" s="183"/>
      <c r="S80" s="183"/>
    </row>
    <row r="81" spans="8:14" ht="15" customHeight="1">
      <c r="H81" s="183"/>
      <c r="I81" s="183"/>
      <c r="J81" s="183"/>
      <c r="K81" s="183"/>
      <c r="L81" s="183"/>
      <c r="M81" s="183"/>
      <c r="N81" s="183"/>
    </row>
    <row r="82" spans="8:14" ht="15" customHeight="1">
      <c r="H82" s="183"/>
      <c r="I82" s="183"/>
      <c r="J82" s="183"/>
      <c r="K82" s="183"/>
      <c r="L82" s="183"/>
      <c r="M82" s="183"/>
      <c r="N82" s="183"/>
    </row>
    <row r="83" spans="8:14" ht="15" customHeight="1">
      <c r="H83" s="183"/>
      <c r="I83" s="183"/>
      <c r="J83" s="183"/>
      <c r="K83" s="183"/>
      <c r="L83" s="183"/>
      <c r="M83" s="183"/>
      <c r="N83" s="183"/>
    </row>
    <row r="84" spans="8:14" ht="15" customHeight="1">
      <c r="H84" s="183"/>
      <c r="I84" s="183"/>
      <c r="J84" s="183"/>
      <c r="K84" s="183"/>
      <c r="L84" s="183"/>
      <c r="M84" s="183"/>
      <c r="N84" s="183"/>
    </row>
    <row r="85" spans="8:14" ht="15" customHeight="1">
      <c r="H85" s="183"/>
      <c r="I85" s="183"/>
      <c r="J85" s="183"/>
      <c r="K85" s="183"/>
      <c r="L85" s="183"/>
      <c r="M85" s="183"/>
      <c r="N85" s="183"/>
    </row>
    <row r="86" spans="8:14" ht="15" customHeight="1">
      <c r="H86" s="183"/>
      <c r="I86" s="183"/>
      <c r="J86" s="183"/>
      <c r="K86" s="183"/>
      <c r="L86" s="183"/>
      <c r="M86" s="183"/>
      <c r="N86" s="183"/>
    </row>
    <row r="87" spans="8:14" ht="15" customHeight="1">
      <c r="H87" s="183"/>
      <c r="I87" s="183"/>
      <c r="J87" s="183"/>
      <c r="K87" s="183"/>
      <c r="L87" s="183"/>
      <c r="M87" s="183"/>
      <c r="N87" s="183"/>
    </row>
    <row r="88" spans="8:14" ht="15" customHeight="1">
      <c r="H88" s="183"/>
      <c r="I88" s="183"/>
      <c r="J88" s="183"/>
      <c r="K88" s="183"/>
      <c r="L88" s="183"/>
      <c r="M88" s="183"/>
      <c r="N88" s="183"/>
    </row>
    <row r="89" spans="8:14" ht="15" customHeight="1">
      <c r="H89" s="183"/>
      <c r="I89" s="183"/>
      <c r="J89" s="183"/>
      <c r="K89" s="183"/>
      <c r="L89" s="183"/>
      <c r="M89" s="183"/>
      <c r="N89" s="183"/>
    </row>
    <row r="90" spans="8:14" ht="15" customHeight="1">
      <c r="H90" s="183"/>
      <c r="I90" s="183"/>
      <c r="J90" s="183"/>
      <c r="K90" s="183"/>
      <c r="L90" s="183"/>
      <c r="M90" s="183"/>
      <c r="N90" s="183"/>
    </row>
    <row r="91" spans="8:14" ht="15" customHeight="1">
      <c r="H91" s="183"/>
      <c r="I91" s="183"/>
      <c r="J91" s="183"/>
      <c r="K91" s="183"/>
      <c r="L91" s="183"/>
      <c r="M91" s="183"/>
      <c r="N91" s="183"/>
    </row>
    <row r="92" spans="8:14" ht="15" customHeight="1">
      <c r="H92" s="183"/>
      <c r="I92" s="183"/>
      <c r="J92" s="183"/>
      <c r="K92" s="183"/>
      <c r="L92" s="183"/>
      <c r="M92" s="183"/>
      <c r="N92" s="183"/>
    </row>
    <row r="93" spans="8:14" ht="15" customHeight="1">
      <c r="H93" s="183"/>
      <c r="I93" s="183"/>
      <c r="J93" s="183"/>
      <c r="K93" s="183"/>
      <c r="L93" s="183"/>
      <c r="M93" s="183"/>
    </row>
    <row r="94" spans="8:14" ht="15" customHeight="1">
      <c r="H94" s="183"/>
    </row>
    <row r="95" spans="8:14" ht="15" customHeight="1">
      <c r="H95" s="183"/>
      <c r="L95" s="183"/>
    </row>
    <row r="96" spans="8:14" ht="15" customHeight="1">
      <c r="H96" s="183"/>
    </row>
    <row r="97" spans="8:8" ht="15" customHeight="1">
      <c r="H97" s="183"/>
    </row>
    <row r="98" spans="8:8" ht="15" customHeight="1"/>
    <row r="99" spans="8:8" ht="15" customHeight="1"/>
    <row r="100" spans="8:8" ht="15" customHeight="1"/>
    <row r="101" spans="8:8" ht="15" customHeight="1"/>
    <row r="102" spans="8:8" ht="15" customHeight="1"/>
    <row r="103" spans="8:8" ht="15" customHeight="1"/>
    <row r="104" spans="8:8" ht="15" customHeight="1"/>
  </sheetData>
  <mergeCells count="28">
    <mergeCell ref="F9:F10"/>
    <mergeCell ref="A1:D1"/>
    <mergeCell ref="A2:D2"/>
    <mergeCell ref="A9:A10"/>
    <mergeCell ref="B9:B10"/>
    <mergeCell ref="C9:E9"/>
    <mergeCell ref="AF33:AG33"/>
    <mergeCell ref="I33:K33"/>
    <mergeCell ref="L33:M33"/>
    <mergeCell ref="N33:O33"/>
    <mergeCell ref="P33:Q33"/>
    <mergeCell ref="R33:S33"/>
    <mergeCell ref="T33:U33"/>
    <mergeCell ref="V33:W33"/>
    <mergeCell ref="X33:Y33"/>
    <mergeCell ref="Z33:AA33"/>
    <mergeCell ref="AB33:AC33"/>
    <mergeCell ref="AD33:AE33"/>
    <mergeCell ref="AT33:AU33"/>
    <mergeCell ref="AV33:AW33"/>
    <mergeCell ref="AX33:AY33"/>
    <mergeCell ref="AZ33:BA33"/>
    <mergeCell ref="AH33:AI33"/>
    <mergeCell ref="AJ33:AK33"/>
    <mergeCell ref="AL33:AM33"/>
    <mergeCell ref="AN33:AO33"/>
    <mergeCell ref="AP33:AQ33"/>
    <mergeCell ref="AR33:AS33"/>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2"/>
  <sheetViews>
    <sheetView view="pageBreakPreview" zoomScaleNormal="75" zoomScaleSheetLayoutView="100" workbookViewId="0">
      <selection sqref="A1:D1"/>
    </sheetView>
  </sheetViews>
  <sheetFormatPr defaultRowHeight="30" customHeight="1"/>
  <cols>
    <col min="1" max="1" width="2.625" style="80" customWidth="1"/>
    <col min="2" max="2" width="8.625" style="80" customWidth="1"/>
    <col min="3" max="3" width="12.625" style="80" customWidth="1"/>
    <col min="4" max="4" width="7.625" style="1091" customWidth="1"/>
    <col min="5" max="5" width="6.875" style="80" customWidth="1"/>
    <col min="6" max="6" width="7.125" style="80" customWidth="1"/>
    <col min="7" max="7" width="6.875" style="80" customWidth="1"/>
    <col min="8" max="8" width="7.125" style="80" customWidth="1"/>
    <col min="9" max="10" width="5.625" style="80" customWidth="1"/>
    <col min="11" max="11" width="5.625" style="228" customWidth="1"/>
    <col min="12" max="12" width="14.625" style="80" customWidth="1"/>
    <col min="13" max="13" width="5.625" style="80" customWidth="1"/>
    <col min="14" max="17" width="10.625" style="80" customWidth="1"/>
    <col min="18" max="18" width="15.625" style="80" customWidth="1"/>
    <col min="19" max="22" width="10.625" style="80" customWidth="1"/>
    <col min="23" max="23" width="15.625" style="80" customWidth="1"/>
    <col min="24"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8" customHeight="1">
      <c r="A3" s="185" t="s">
        <v>3077</v>
      </c>
      <c r="D3" s="80"/>
      <c r="L3" s="85" t="str">
        <f>Q3</f>
        <v>（令和5年5月1日現在）</v>
      </c>
      <c r="N3" s="1336" t="s">
        <v>6725</v>
      </c>
      <c r="O3" s="1752"/>
      <c r="P3" s="1337" t="s">
        <v>6118</v>
      </c>
      <c r="Q3" s="1856" t="str">
        <f>設定!$B$15</f>
        <v>（令和5年5月1日現在）</v>
      </c>
      <c r="S3" s="229" t="s">
        <v>6808</v>
      </c>
      <c r="T3" s="2021" t="str">
        <f>設定!$B$4&amp;設定!$C$4&amp;"年度"</f>
        <v>令和5年度</v>
      </c>
    </row>
    <row r="4" spans="1:26" ht="39.950000000000003" customHeight="1">
      <c r="A4" s="385"/>
      <c r="B4" s="385" t="s">
        <v>3014</v>
      </c>
      <c r="C4" s="385" t="s">
        <v>493</v>
      </c>
      <c r="D4" s="763" t="s">
        <v>3013</v>
      </c>
      <c r="E4" s="763" t="s">
        <v>919</v>
      </c>
      <c r="F4" s="1052" t="s">
        <v>3012</v>
      </c>
      <c r="G4" s="1078" t="s">
        <v>3011</v>
      </c>
      <c r="H4" s="1052" t="s">
        <v>3010</v>
      </c>
      <c r="I4" s="2861" t="s">
        <v>8926</v>
      </c>
      <c r="J4" s="2361" t="s">
        <v>3009</v>
      </c>
      <c r="K4" s="2525" t="s">
        <v>8927</v>
      </c>
      <c r="L4" s="2360" t="s">
        <v>3008</v>
      </c>
      <c r="N4" s="1705"/>
      <c r="O4" s="1340"/>
      <c r="P4" s="1337" t="s">
        <v>6119</v>
      </c>
      <c r="Q4" s="1789" t="s">
        <v>7089</v>
      </c>
      <c r="R4" s="2160" t="str">
        <f>HYPERLINK("#'["&amp;設定!$A$22&amp;"]"&amp;Q4&amp;"'!A1","統計表リンク")</f>
        <v>統計表リンク</v>
      </c>
    </row>
    <row r="5" spans="1:26" ht="18" customHeight="1">
      <c r="A5" s="325">
        <v>26</v>
      </c>
      <c r="B5" s="374" t="s">
        <v>3076</v>
      </c>
      <c r="C5" s="126" t="s">
        <v>6053</v>
      </c>
      <c r="D5" s="1064" t="s">
        <v>3075</v>
      </c>
      <c r="E5" s="325" t="s">
        <v>1438</v>
      </c>
      <c r="F5" s="1063">
        <v>4141</v>
      </c>
      <c r="G5" s="1063">
        <v>560</v>
      </c>
      <c r="H5" s="126">
        <v>8805</v>
      </c>
      <c r="I5" s="1062">
        <f>V10</f>
        <v>271</v>
      </c>
      <c r="J5" s="1062">
        <f>U10</f>
        <v>12</v>
      </c>
      <c r="K5" s="1062">
        <f>T10</f>
        <v>21</v>
      </c>
      <c r="L5" s="2527" t="str">
        <f>IF(W10="","",W10)</f>
        <v>(指)全科</v>
      </c>
      <c r="Q5" s="1789" t="s">
        <v>7090</v>
      </c>
      <c r="R5" s="2160" t="str">
        <f>HYPERLINK("#'["&amp;設定!$A$22&amp;"]"&amp;Q5&amp;"'!A1","統計表リンク")</f>
        <v>統計表リンク</v>
      </c>
    </row>
    <row r="6" spans="1:26" ht="18" customHeight="1">
      <c r="A6" s="325">
        <v>27</v>
      </c>
      <c r="B6" s="374" t="s">
        <v>1452</v>
      </c>
      <c r="C6" s="81" t="s">
        <v>6054</v>
      </c>
      <c r="D6" s="1064" t="s">
        <v>3074</v>
      </c>
      <c r="E6" s="325" t="s">
        <v>1449</v>
      </c>
      <c r="F6" s="1063">
        <v>3782</v>
      </c>
      <c r="G6" s="1063">
        <v>567</v>
      </c>
      <c r="H6" s="126">
        <v>11463</v>
      </c>
      <c r="I6" s="1062">
        <f t="shared" ref="I6:I27" si="0">V11</f>
        <v>73</v>
      </c>
      <c r="J6" s="1062">
        <f t="shared" ref="J6:J28" si="1">U11</f>
        <v>6</v>
      </c>
      <c r="K6" s="1062">
        <f t="shared" ref="K6:K28" si="2">T11</f>
        <v>12</v>
      </c>
      <c r="L6" s="2527" t="str">
        <f t="shared" ref="L6:L28" si="3">IF(W11="","",W11)</f>
        <v>(都)人権尊重教育</v>
      </c>
      <c r="Q6" s="1789" t="s">
        <v>7091</v>
      </c>
      <c r="R6" s="2160" t="str">
        <f>HYPERLINK("#'["&amp;設定!$A$22&amp;"]"&amp;Q6&amp;"'!A1","統計表リンク")</f>
        <v>統計表リンク</v>
      </c>
    </row>
    <row r="7" spans="1:26" ht="18" customHeight="1">
      <c r="A7" s="325">
        <v>28</v>
      </c>
      <c r="B7" s="374" t="s">
        <v>3073</v>
      </c>
      <c r="C7" s="126" t="s">
        <v>6055</v>
      </c>
      <c r="D7" s="1064" t="s">
        <v>3072</v>
      </c>
      <c r="E7" s="325" t="s">
        <v>2988</v>
      </c>
      <c r="F7" s="1063">
        <v>3911</v>
      </c>
      <c r="G7" s="1063">
        <v>1000</v>
      </c>
      <c r="H7" s="126">
        <v>9206</v>
      </c>
      <c r="I7" s="1062">
        <f t="shared" si="0"/>
        <v>384</v>
      </c>
      <c r="J7" s="1062">
        <f t="shared" si="1"/>
        <v>16</v>
      </c>
      <c r="K7" s="1062">
        <f t="shared" si="2"/>
        <v>23</v>
      </c>
      <c r="L7" s="2527" t="str">
        <f t="shared" si="3"/>
        <v>(指)体育科</v>
      </c>
      <c r="Q7" s="1789" t="s">
        <v>7092</v>
      </c>
      <c r="R7" s="2160" t="str">
        <f>HYPERLINK("#'["&amp;設定!$A$22&amp;"]"&amp;Q7&amp;"'!A1","統計表リンク")</f>
        <v>統計表リンク</v>
      </c>
    </row>
    <row r="8" spans="1:26" ht="18" customHeight="1">
      <c r="A8" s="325">
        <v>29</v>
      </c>
      <c r="B8" s="374" t="s">
        <v>3071</v>
      </c>
      <c r="C8" s="126" t="s">
        <v>6056</v>
      </c>
      <c r="D8" s="1064" t="s">
        <v>3070</v>
      </c>
      <c r="E8" s="325" t="s">
        <v>1449</v>
      </c>
      <c r="F8" s="1063">
        <v>3703</v>
      </c>
      <c r="G8" s="1063">
        <v>560</v>
      </c>
      <c r="H8" s="126">
        <v>10746</v>
      </c>
      <c r="I8" s="1062">
        <f t="shared" si="0"/>
        <v>383</v>
      </c>
      <c r="J8" s="1062">
        <f t="shared" si="1"/>
        <v>13</v>
      </c>
      <c r="K8" s="1062">
        <f t="shared" si="2"/>
        <v>19</v>
      </c>
      <c r="L8" s="2527" t="str">
        <f t="shared" si="3"/>
        <v/>
      </c>
      <c r="Q8" s="1789" t="s">
        <v>7093</v>
      </c>
      <c r="R8" s="2160" t="str">
        <f>HYPERLINK("#'["&amp;設定!$A$22&amp;"]"&amp;Q8&amp;"'!A1","統計表リンク")</f>
        <v>統計表リンク</v>
      </c>
    </row>
    <row r="9" spans="1:26" ht="18" customHeight="1">
      <c r="A9" s="325">
        <v>30</v>
      </c>
      <c r="B9" s="374" t="s">
        <v>3069</v>
      </c>
      <c r="C9" s="126" t="s">
        <v>6057</v>
      </c>
      <c r="D9" s="1064" t="s">
        <v>3065</v>
      </c>
      <c r="E9" s="325" t="s">
        <v>3068</v>
      </c>
      <c r="F9" s="1063">
        <v>4652</v>
      </c>
      <c r="G9" s="1063">
        <v>544</v>
      </c>
      <c r="H9" s="126">
        <v>7925</v>
      </c>
      <c r="I9" s="1062">
        <f t="shared" si="0"/>
        <v>401</v>
      </c>
      <c r="J9" s="1062">
        <f t="shared" si="1"/>
        <v>14</v>
      </c>
      <c r="K9" s="1062">
        <f t="shared" si="2"/>
        <v>25</v>
      </c>
      <c r="L9" s="2527" t="str">
        <f t="shared" si="3"/>
        <v/>
      </c>
      <c r="N9" s="1800" t="s">
        <v>7491</v>
      </c>
      <c r="O9" s="1800" t="s">
        <v>3024</v>
      </c>
      <c r="P9" s="1800" t="s">
        <v>3025</v>
      </c>
      <c r="Q9" s="1800" t="s">
        <v>3026</v>
      </c>
      <c r="R9" s="2357" t="s">
        <v>7543</v>
      </c>
      <c r="S9" s="1800" t="s">
        <v>7491</v>
      </c>
      <c r="T9" s="1800" t="s">
        <v>3024</v>
      </c>
      <c r="U9" s="1800" t="s">
        <v>3025</v>
      </c>
      <c r="V9" s="1800" t="s">
        <v>3026</v>
      </c>
      <c r="W9" s="2357" t="s">
        <v>3008</v>
      </c>
    </row>
    <row r="10" spans="1:26" ht="18" customHeight="1">
      <c r="A10" s="325">
        <v>31</v>
      </c>
      <c r="B10" s="374" t="s">
        <v>3067</v>
      </c>
      <c r="C10" s="126" t="s">
        <v>6058</v>
      </c>
      <c r="D10" s="1064" t="s">
        <v>3066</v>
      </c>
      <c r="E10" s="325" t="s">
        <v>1357</v>
      </c>
      <c r="F10" s="1063">
        <v>4710</v>
      </c>
      <c r="G10" s="1063">
        <v>1063</v>
      </c>
      <c r="H10" s="126">
        <v>12245</v>
      </c>
      <c r="I10" s="1062">
        <f t="shared" si="0"/>
        <v>455</v>
      </c>
      <c r="J10" s="1062">
        <f t="shared" si="1"/>
        <v>16</v>
      </c>
      <c r="K10" s="1062">
        <f t="shared" si="2"/>
        <v>30</v>
      </c>
      <c r="L10" s="2527" t="str">
        <f t="shared" si="3"/>
        <v/>
      </c>
      <c r="N10" s="2362" t="s">
        <v>6420</v>
      </c>
      <c r="O10" s="2362">
        <v>1154</v>
      </c>
      <c r="P10" s="2362">
        <v>748</v>
      </c>
      <c r="Q10" s="2362">
        <v>20351</v>
      </c>
      <c r="R10" s="2357"/>
      <c r="S10" s="2362" t="s">
        <v>7502</v>
      </c>
      <c r="T10" s="2367">
        <v>21</v>
      </c>
      <c r="U10" s="2367">
        <v>12</v>
      </c>
      <c r="V10" s="2367">
        <v>271</v>
      </c>
      <c r="W10" s="2369" t="s">
        <v>7503</v>
      </c>
    </row>
    <row r="11" spans="1:26" ht="18" customHeight="1">
      <c r="A11" s="325">
        <v>32</v>
      </c>
      <c r="B11" s="374" t="s">
        <v>1352</v>
      </c>
      <c r="C11" s="126" t="s">
        <v>6059</v>
      </c>
      <c r="D11" s="1064" t="s">
        <v>3065</v>
      </c>
      <c r="E11" s="325" t="s">
        <v>2973</v>
      </c>
      <c r="F11" s="1063">
        <v>5079</v>
      </c>
      <c r="G11" s="1063">
        <v>1249</v>
      </c>
      <c r="H11" s="126">
        <v>10606</v>
      </c>
      <c r="I11" s="1062">
        <f t="shared" si="0"/>
        <v>450</v>
      </c>
      <c r="J11" s="1062">
        <f t="shared" si="1"/>
        <v>18</v>
      </c>
      <c r="K11" s="1062">
        <f t="shared" si="2"/>
        <v>25</v>
      </c>
      <c r="L11" s="2527" t="str">
        <f t="shared" si="3"/>
        <v>(指)算数科</v>
      </c>
      <c r="N11" s="2362" t="s">
        <v>2112</v>
      </c>
      <c r="O11" s="2362">
        <v>21</v>
      </c>
      <c r="P11" s="2362">
        <v>14</v>
      </c>
      <c r="Q11" s="2362">
        <v>342</v>
      </c>
      <c r="R11" s="2357" t="s">
        <v>7492</v>
      </c>
      <c r="S11" s="2362" t="s">
        <v>5620</v>
      </c>
      <c r="T11" s="2367">
        <v>12</v>
      </c>
      <c r="U11" s="2367">
        <v>6</v>
      </c>
      <c r="V11" s="2367">
        <v>73</v>
      </c>
      <c r="W11" s="2369" t="s">
        <v>7504</v>
      </c>
    </row>
    <row r="12" spans="1:26" ht="18" customHeight="1">
      <c r="A12" s="325">
        <v>33</v>
      </c>
      <c r="B12" s="374" t="s">
        <v>3064</v>
      </c>
      <c r="C12" s="126" t="s">
        <v>6060</v>
      </c>
      <c r="D12" s="1064" t="s">
        <v>3063</v>
      </c>
      <c r="E12" s="325" t="s">
        <v>1298</v>
      </c>
      <c r="F12" s="1063">
        <v>4590</v>
      </c>
      <c r="G12" s="1063">
        <v>965</v>
      </c>
      <c r="H12" s="126">
        <v>10594</v>
      </c>
      <c r="I12" s="1062">
        <f t="shared" si="0"/>
        <v>535</v>
      </c>
      <c r="J12" s="1062">
        <f t="shared" si="1"/>
        <v>20</v>
      </c>
      <c r="K12" s="1062">
        <f t="shared" si="2"/>
        <v>28</v>
      </c>
      <c r="L12" s="2527" t="str">
        <f t="shared" si="3"/>
        <v/>
      </c>
      <c r="N12" s="2362" t="s">
        <v>7493</v>
      </c>
      <c r="O12" s="2362">
        <v>18</v>
      </c>
      <c r="P12" s="2362">
        <v>12</v>
      </c>
      <c r="Q12" s="2362">
        <v>324</v>
      </c>
      <c r="R12" s="2357"/>
      <c r="S12" s="2362" t="s">
        <v>7505</v>
      </c>
      <c r="T12" s="2367">
        <v>23</v>
      </c>
      <c r="U12" s="2367">
        <v>16</v>
      </c>
      <c r="V12" s="2367">
        <v>384</v>
      </c>
      <c r="W12" s="2369" t="s">
        <v>8661</v>
      </c>
    </row>
    <row r="13" spans="1:26" ht="18" customHeight="1">
      <c r="A13" s="325">
        <v>34</v>
      </c>
      <c r="B13" s="374" t="s">
        <v>3062</v>
      </c>
      <c r="C13" s="126" t="s">
        <v>6061</v>
      </c>
      <c r="D13" s="1064" t="s">
        <v>3061</v>
      </c>
      <c r="E13" s="325" t="s">
        <v>1408</v>
      </c>
      <c r="F13" s="1102">
        <v>4508</v>
      </c>
      <c r="G13" s="1063">
        <v>625</v>
      </c>
      <c r="H13" s="126">
        <v>8463</v>
      </c>
      <c r="I13" s="1062">
        <f t="shared" si="0"/>
        <v>264</v>
      </c>
      <c r="J13" s="1062">
        <f t="shared" si="1"/>
        <v>11</v>
      </c>
      <c r="K13" s="1062">
        <f t="shared" si="2"/>
        <v>17</v>
      </c>
      <c r="L13" s="2527" t="str">
        <f t="shared" si="3"/>
        <v>(指)国語科</v>
      </c>
      <c r="N13" s="2362" t="s">
        <v>2430</v>
      </c>
      <c r="O13" s="2362">
        <v>23</v>
      </c>
      <c r="P13" s="2362">
        <v>16</v>
      </c>
      <c r="Q13" s="2362">
        <v>426</v>
      </c>
      <c r="R13" s="2357" t="s">
        <v>7494</v>
      </c>
      <c r="S13" s="2362" t="s">
        <v>7506</v>
      </c>
      <c r="T13" s="2367">
        <v>19</v>
      </c>
      <c r="U13" s="2367">
        <v>13</v>
      </c>
      <c r="V13" s="2367">
        <v>383</v>
      </c>
      <c r="W13" s="2369"/>
    </row>
    <row r="14" spans="1:26" ht="18" customHeight="1">
      <c r="A14" s="325">
        <v>35</v>
      </c>
      <c r="B14" s="374" t="s">
        <v>3060</v>
      </c>
      <c r="C14" s="126" t="s">
        <v>6062</v>
      </c>
      <c r="D14" s="1064" t="s">
        <v>3055</v>
      </c>
      <c r="E14" s="325" t="s">
        <v>1469</v>
      </c>
      <c r="F14" s="1063">
        <v>3739</v>
      </c>
      <c r="G14" s="1063">
        <v>560</v>
      </c>
      <c r="H14" s="126">
        <v>8617</v>
      </c>
      <c r="I14" s="1062">
        <f t="shared" si="0"/>
        <v>311</v>
      </c>
      <c r="J14" s="1062">
        <f t="shared" si="1"/>
        <v>13</v>
      </c>
      <c r="K14" s="1062">
        <f t="shared" si="2"/>
        <v>19</v>
      </c>
      <c r="L14" s="2527" t="str">
        <f t="shared" si="3"/>
        <v/>
      </c>
      <c r="N14" s="2363" t="s">
        <v>2174</v>
      </c>
      <c r="O14" s="2363">
        <v>17</v>
      </c>
      <c r="P14" s="2363">
        <v>11</v>
      </c>
      <c r="Q14" s="2363">
        <v>271</v>
      </c>
      <c r="R14" s="2366"/>
      <c r="S14" s="2363" t="s">
        <v>7507</v>
      </c>
      <c r="T14" s="2368">
        <v>25</v>
      </c>
      <c r="U14" s="2368">
        <v>14</v>
      </c>
      <c r="V14" s="2368">
        <v>401</v>
      </c>
      <c r="W14" s="2370"/>
    </row>
    <row r="15" spans="1:26" ht="18" customHeight="1">
      <c r="A15" s="325">
        <v>36</v>
      </c>
      <c r="B15" s="374" t="s">
        <v>1391</v>
      </c>
      <c r="C15" s="126" t="s">
        <v>6063</v>
      </c>
      <c r="D15" s="1064" t="s">
        <v>3059</v>
      </c>
      <c r="E15" s="325" t="s">
        <v>855</v>
      </c>
      <c r="F15" s="1063">
        <v>7812</v>
      </c>
      <c r="G15" s="1063">
        <v>948</v>
      </c>
      <c r="H15" s="126">
        <v>8683</v>
      </c>
      <c r="I15" s="1062">
        <f t="shared" si="0"/>
        <v>555</v>
      </c>
      <c r="J15" s="1062">
        <f t="shared" si="1"/>
        <v>19</v>
      </c>
      <c r="K15" s="1062">
        <f t="shared" si="2"/>
        <v>32</v>
      </c>
      <c r="L15" s="2527" t="str">
        <f t="shared" si="3"/>
        <v/>
      </c>
      <c r="N15" s="2363" t="s">
        <v>7495</v>
      </c>
      <c r="O15" s="2363">
        <v>18</v>
      </c>
      <c r="P15" s="2363">
        <v>6</v>
      </c>
      <c r="Q15" s="2363">
        <v>176</v>
      </c>
      <c r="R15" s="2366"/>
      <c r="S15" s="2363" t="s">
        <v>2485</v>
      </c>
      <c r="T15" s="2368">
        <v>30</v>
      </c>
      <c r="U15" s="2368">
        <v>16</v>
      </c>
      <c r="V15" s="2368">
        <v>455</v>
      </c>
      <c r="W15" s="2370"/>
    </row>
    <row r="16" spans="1:26" ht="18" customHeight="1">
      <c r="A16" s="325">
        <v>37</v>
      </c>
      <c r="B16" s="374" t="s">
        <v>1341</v>
      </c>
      <c r="C16" s="126" t="s">
        <v>6064</v>
      </c>
      <c r="D16" s="1064" t="s">
        <v>3058</v>
      </c>
      <c r="E16" s="325" t="s">
        <v>3057</v>
      </c>
      <c r="F16" s="1063">
        <v>5599</v>
      </c>
      <c r="G16" s="1063">
        <v>1135</v>
      </c>
      <c r="H16" s="126">
        <v>12846</v>
      </c>
      <c r="I16" s="1062">
        <f t="shared" si="0"/>
        <v>407</v>
      </c>
      <c r="J16" s="1062">
        <f t="shared" si="1"/>
        <v>13</v>
      </c>
      <c r="K16" s="1062">
        <f t="shared" si="2"/>
        <v>26</v>
      </c>
      <c r="L16" s="2527" t="str">
        <f t="shared" si="3"/>
        <v/>
      </c>
      <c r="N16" s="2363" t="s">
        <v>2178</v>
      </c>
      <c r="O16" s="2363">
        <v>32</v>
      </c>
      <c r="P16" s="2363">
        <v>24</v>
      </c>
      <c r="Q16" s="2363">
        <v>706</v>
      </c>
      <c r="R16" s="2366"/>
      <c r="S16" s="2363" t="s">
        <v>2162</v>
      </c>
      <c r="T16" s="2368">
        <v>25</v>
      </c>
      <c r="U16" s="2368">
        <v>18</v>
      </c>
      <c r="V16" s="2368">
        <v>450</v>
      </c>
      <c r="W16" s="2370" t="s">
        <v>7508</v>
      </c>
    </row>
    <row r="17" spans="1:23" ht="18" customHeight="1">
      <c r="A17" s="325">
        <v>38</v>
      </c>
      <c r="B17" s="374" t="s">
        <v>3056</v>
      </c>
      <c r="C17" s="126" t="s">
        <v>6065</v>
      </c>
      <c r="D17" s="1064" t="s">
        <v>3055</v>
      </c>
      <c r="E17" s="325" t="s">
        <v>3054</v>
      </c>
      <c r="F17" s="1063">
        <v>5037</v>
      </c>
      <c r="G17" s="1063">
        <v>560</v>
      </c>
      <c r="H17" s="126">
        <v>9072</v>
      </c>
      <c r="I17" s="1062">
        <f t="shared" si="0"/>
        <v>281</v>
      </c>
      <c r="J17" s="1062">
        <f t="shared" si="1"/>
        <v>12</v>
      </c>
      <c r="K17" s="1062">
        <f t="shared" si="2"/>
        <v>18</v>
      </c>
      <c r="L17" s="2527" t="str">
        <f t="shared" si="3"/>
        <v/>
      </c>
      <c r="N17" s="2363" t="s">
        <v>2168</v>
      </c>
      <c r="O17" s="2363">
        <v>18</v>
      </c>
      <c r="P17" s="2363">
        <v>12</v>
      </c>
      <c r="Q17" s="2363">
        <v>296</v>
      </c>
      <c r="R17" s="2366"/>
      <c r="S17" s="2363" t="s">
        <v>5606</v>
      </c>
      <c r="T17" s="2368">
        <v>28</v>
      </c>
      <c r="U17" s="2368">
        <v>20</v>
      </c>
      <c r="V17" s="2368">
        <v>535</v>
      </c>
      <c r="W17" s="2370"/>
    </row>
    <row r="18" spans="1:23" ht="18" customHeight="1">
      <c r="A18" s="325">
        <v>39</v>
      </c>
      <c r="B18" s="374" t="s">
        <v>3053</v>
      </c>
      <c r="C18" s="126" t="s">
        <v>6066</v>
      </c>
      <c r="D18" s="1064" t="s">
        <v>3052</v>
      </c>
      <c r="E18" s="325" t="s">
        <v>3051</v>
      </c>
      <c r="F18" s="1063">
        <v>4540</v>
      </c>
      <c r="G18" s="1063">
        <v>560</v>
      </c>
      <c r="H18" s="126">
        <v>11547</v>
      </c>
      <c r="I18" s="1062">
        <f t="shared" si="0"/>
        <v>426</v>
      </c>
      <c r="J18" s="1062">
        <f t="shared" si="1"/>
        <v>14</v>
      </c>
      <c r="K18" s="1062">
        <f t="shared" si="2"/>
        <v>27</v>
      </c>
      <c r="L18" s="2527" t="str">
        <f t="shared" si="3"/>
        <v>(指)社会科・生活科</v>
      </c>
      <c r="N18" s="2363" t="s">
        <v>5461</v>
      </c>
      <c r="O18" s="2363">
        <v>22</v>
      </c>
      <c r="P18" s="2363">
        <v>15</v>
      </c>
      <c r="Q18" s="2363">
        <v>365</v>
      </c>
      <c r="R18" s="2366"/>
      <c r="S18" s="2363" t="s">
        <v>7509</v>
      </c>
      <c r="T18" s="2368">
        <v>17</v>
      </c>
      <c r="U18" s="2368">
        <v>11</v>
      </c>
      <c r="V18" s="2368">
        <v>264</v>
      </c>
      <c r="W18" s="2370" t="s">
        <v>8662</v>
      </c>
    </row>
    <row r="19" spans="1:23" ht="18" customHeight="1">
      <c r="A19" s="325">
        <v>40</v>
      </c>
      <c r="B19" s="374" t="s">
        <v>3050</v>
      </c>
      <c r="C19" s="126" t="s">
        <v>6067</v>
      </c>
      <c r="D19" s="1064" t="s">
        <v>3049</v>
      </c>
      <c r="E19" s="325" t="s">
        <v>3034</v>
      </c>
      <c r="F19" s="1063">
        <v>3887</v>
      </c>
      <c r="G19" s="1063">
        <v>560</v>
      </c>
      <c r="H19" s="126">
        <v>10215</v>
      </c>
      <c r="I19" s="1062">
        <f t="shared" si="0"/>
        <v>308</v>
      </c>
      <c r="J19" s="1062">
        <f t="shared" si="1"/>
        <v>12</v>
      </c>
      <c r="K19" s="1062">
        <f t="shared" si="2"/>
        <v>24</v>
      </c>
      <c r="L19" s="2527" t="str">
        <f t="shared" si="3"/>
        <v/>
      </c>
      <c r="N19" s="2363" t="s">
        <v>2108</v>
      </c>
      <c r="O19" s="2363">
        <v>23</v>
      </c>
      <c r="P19" s="2363">
        <v>11</v>
      </c>
      <c r="Q19" s="2363">
        <v>291</v>
      </c>
      <c r="R19" s="2366"/>
      <c r="S19" s="2363" t="s">
        <v>2526</v>
      </c>
      <c r="T19" s="2368">
        <v>19</v>
      </c>
      <c r="U19" s="2368">
        <v>13</v>
      </c>
      <c r="V19" s="2368">
        <v>311</v>
      </c>
      <c r="W19" s="2370"/>
    </row>
    <row r="20" spans="1:23" ht="18" customHeight="1">
      <c r="A20" s="325">
        <v>41</v>
      </c>
      <c r="B20" s="374" t="s">
        <v>3048</v>
      </c>
      <c r="C20" s="126" t="s">
        <v>6068</v>
      </c>
      <c r="D20" s="1064" t="s">
        <v>3047</v>
      </c>
      <c r="E20" s="325" t="s">
        <v>3046</v>
      </c>
      <c r="F20" s="1063">
        <v>4252</v>
      </c>
      <c r="G20" s="1063">
        <v>560</v>
      </c>
      <c r="H20" s="126">
        <v>10845</v>
      </c>
      <c r="I20" s="1062">
        <f t="shared" si="0"/>
        <v>390</v>
      </c>
      <c r="J20" s="1062">
        <f t="shared" si="1"/>
        <v>13</v>
      </c>
      <c r="K20" s="1062">
        <f t="shared" si="2"/>
        <v>19</v>
      </c>
      <c r="L20" s="2527" t="str">
        <f t="shared" si="3"/>
        <v/>
      </c>
      <c r="N20" s="2363" t="s">
        <v>7496</v>
      </c>
      <c r="O20" s="2363">
        <v>29</v>
      </c>
      <c r="P20" s="2363">
        <v>21</v>
      </c>
      <c r="Q20" s="2363">
        <v>537</v>
      </c>
      <c r="R20" s="2366"/>
      <c r="S20" s="2363" t="s">
        <v>7510</v>
      </c>
      <c r="T20" s="2368">
        <v>32</v>
      </c>
      <c r="U20" s="2368">
        <v>19</v>
      </c>
      <c r="V20" s="2368">
        <v>555</v>
      </c>
      <c r="W20" s="2370"/>
    </row>
    <row r="21" spans="1:23" ht="18" customHeight="1">
      <c r="A21" s="325">
        <v>42</v>
      </c>
      <c r="B21" s="374" t="s">
        <v>1277</v>
      </c>
      <c r="C21" s="126" t="s">
        <v>6069</v>
      </c>
      <c r="D21" s="1064" t="s">
        <v>3045</v>
      </c>
      <c r="E21" s="325" t="s">
        <v>3044</v>
      </c>
      <c r="F21" s="1063">
        <v>4739</v>
      </c>
      <c r="G21" s="1063">
        <v>648</v>
      </c>
      <c r="H21" s="126">
        <v>9390</v>
      </c>
      <c r="I21" s="1062">
        <f t="shared" si="0"/>
        <v>478</v>
      </c>
      <c r="J21" s="1062">
        <f t="shared" si="1"/>
        <v>16</v>
      </c>
      <c r="K21" s="1062">
        <f t="shared" si="2"/>
        <v>30</v>
      </c>
      <c r="L21" s="2527" t="str">
        <f t="shared" si="3"/>
        <v>(指)国語科</v>
      </c>
      <c r="N21" s="2363" t="s">
        <v>7497</v>
      </c>
      <c r="O21" s="2363">
        <v>25</v>
      </c>
      <c r="P21" s="2363">
        <v>17</v>
      </c>
      <c r="Q21" s="2363">
        <v>465</v>
      </c>
      <c r="R21" s="2366" t="s">
        <v>7498</v>
      </c>
      <c r="S21" s="2363" t="s">
        <v>2140</v>
      </c>
      <c r="T21" s="2368">
        <v>26</v>
      </c>
      <c r="U21" s="2368">
        <v>13</v>
      </c>
      <c r="V21" s="2368">
        <v>407</v>
      </c>
      <c r="W21" s="2370"/>
    </row>
    <row r="22" spans="1:23" ht="18" customHeight="1">
      <c r="A22" s="325">
        <v>43</v>
      </c>
      <c r="B22" s="374" t="s">
        <v>1313</v>
      </c>
      <c r="C22" s="126" t="s">
        <v>6070</v>
      </c>
      <c r="D22" s="1064" t="s">
        <v>3043</v>
      </c>
      <c r="E22" s="325" t="s">
        <v>2988</v>
      </c>
      <c r="F22" s="1063">
        <v>4936</v>
      </c>
      <c r="G22" s="1063">
        <v>601</v>
      </c>
      <c r="H22" s="126">
        <v>9814</v>
      </c>
      <c r="I22" s="1062">
        <f t="shared" si="0"/>
        <v>575</v>
      </c>
      <c r="J22" s="1062">
        <f t="shared" si="1"/>
        <v>19</v>
      </c>
      <c r="K22" s="1062">
        <f t="shared" si="2"/>
        <v>27</v>
      </c>
      <c r="L22" s="2527" t="str">
        <f t="shared" si="3"/>
        <v>(指)安全教育</v>
      </c>
      <c r="N22" s="2363" t="s">
        <v>6373</v>
      </c>
      <c r="O22" s="2363">
        <v>26</v>
      </c>
      <c r="P22" s="2363">
        <v>18</v>
      </c>
      <c r="Q22" s="2363">
        <v>504</v>
      </c>
      <c r="R22" s="2366" t="s">
        <v>8659</v>
      </c>
      <c r="S22" s="2363" t="s">
        <v>7512</v>
      </c>
      <c r="T22" s="2368">
        <v>18</v>
      </c>
      <c r="U22" s="2368">
        <v>12</v>
      </c>
      <c r="V22" s="2368">
        <v>281</v>
      </c>
      <c r="W22" s="2370"/>
    </row>
    <row r="23" spans="1:23" ht="18" customHeight="1">
      <c r="A23" s="325">
        <v>44</v>
      </c>
      <c r="B23" s="374" t="s">
        <v>3042</v>
      </c>
      <c r="C23" s="126" t="s">
        <v>1608</v>
      </c>
      <c r="D23" s="1064" t="s">
        <v>1429</v>
      </c>
      <c r="E23" s="325" t="s">
        <v>1353</v>
      </c>
      <c r="F23" s="1063">
        <v>4592</v>
      </c>
      <c r="G23" s="1063">
        <v>545</v>
      </c>
      <c r="H23" s="126">
        <v>11251</v>
      </c>
      <c r="I23" s="1062">
        <f t="shared" si="0"/>
        <v>567</v>
      </c>
      <c r="J23" s="1062">
        <f t="shared" si="1"/>
        <v>18</v>
      </c>
      <c r="K23" s="1062">
        <f t="shared" si="2"/>
        <v>25</v>
      </c>
      <c r="L23" s="2527" t="str">
        <f t="shared" si="3"/>
        <v>(指)ユニバーサルデザイン</v>
      </c>
      <c r="N23" s="2363" t="s">
        <v>2172</v>
      </c>
      <c r="O23" s="2363">
        <v>18</v>
      </c>
      <c r="P23" s="2363">
        <v>12</v>
      </c>
      <c r="Q23" s="2363">
        <v>316</v>
      </c>
      <c r="R23" s="2366"/>
      <c r="S23" s="2363" t="s">
        <v>2471</v>
      </c>
      <c r="T23" s="2368">
        <v>27</v>
      </c>
      <c r="U23" s="2368">
        <v>14</v>
      </c>
      <c r="V23" s="2368">
        <v>426</v>
      </c>
      <c r="W23" s="2370" t="s">
        <v>8663</v>
      </c>
    </row>
    <row r="24" spans="1:23" ht="18" customHeight="1">
      <c r="A24" s="325">
        <v>45</v>
      </c>
      <c r="B24" s="374" t="s">
        <v>1327</v>
      </c>
      <c r="C24" s="126" t="s">
        <v>6071</v>
      </c>
      <c r="D24" s="1064" t="s">
        <v>1425</v>
      </c>
      <c r="E24" s="325" t="s">
        <v>1346</v>
      </c>
      <c r="F24" s="1063">
        <v>5272</v>
      </c>
      <c r="G24" s="1063">
        <v>580</v>
      </c>
      <c r="H24" s="126">
        <v>13884</v>
      </c>
      <c r="I24" s="1062">
        <f t="shared" si="0"/>
        <v>573</v>
      </c>
      <c r="J24" s="1062">
        <f t="shared" si="1"/>
        <v>20</v>
      </c>
      <c r="K24" s="1062">
        <f t="shared" si="2"/>
        <v>32</v>
      </c>
      <c r="L24" s="2527" t="str">
        <f t="shared" si="3"/>
        <v/>
      </c>
      <c r="N24" s="2363" t="s">
        <v>2092</v>
      </c>
      <c r="O24" s="2363">
        <v>24</v>
      </c>
      <c r="P24" s="2363">
        <v>17</v>
      </c>
      <c r="Q24" s="2363">
        <v>465</v>
      </c>
      <c r="R24" s="2366" t="s">
        <v>7498</v>
      </c>
      <c r="S24" s="2363" t="s">
        <v>7513</v>
      </c>
      <c r="T24" s="2368">
        <v>24</v>
      </c>
      <c r="U24" s="2368">
        <v>12</v>
      </c>
      <c r="V24" s="2368">
        <v>308</v>
      </c>
      <c r="W24" s="2370"/>
    </row>
    <row r="25" spans="1:23" ht="18" customHeight="1">
      <c r="A25" s="325">
        <v>46</v>
      </c>
      <c r="B25" s="374" t="s">
        <v>1360</v>
      </c>
      <c r="C25" s="126" t="s">
        <v>6072</v>
      </c>
      <c r="D25" s="1064" t="s">
        <v>3041</v>
      </c>
      <c r="E25" s="325" t="s">
        <v>3040</v>
      </c>
      <c r="F25" s="1063">
        <v>4728</v>
      </c>
      <c r="G25" s="1063">
        <v>573</v>
      </c>
      <c r="H25" s="126">
        <v>10467</v>
      </c>
      <c r="I25" s="1062">
        <f t="shared" si="0"/>
        <v>469</v>
      </c>
      <c r="J25" s="1062">
        <f t="shared" si="1"/>
        <v>16</v>
      </c>
      <c r="K25" s="1062">
        <f t="shared" si="2"/>
        <v>23</v>
      </c>
      <c r="L25" s="2527" t="str">
        <f t="shared" si="3"/>
        <v/>
      </c>
      <c r="N25" s="2363" t="s">
        <v>2501</v>
      </c>
      <c r="O25" s="2363">
        <v>29</v>
      </c>
      <c r="P25" s="2363">
        <v>22</v>
      </c>
      <c r="Q25" s="2363">
        <v>477</v>
      </c>
      <c r="R25" s="2366"/>
      <c r="S25" s="2363" t="s">
        <v>7514</v>
      </c>
      <c r="T25" s="2368">
        <v>19</v>
      </c>
      <c r="U25" s="2368">
        <v>13</v>
      </c>
      <c r="V25" s="2368">
        <v>390</v>
      </c>
      <c r="W25" s="2370"/>
    </row>
    <row r="26" spans="1:23" ht="21.75" customHeight="1">
      <c r="A26" s="325">
        <v>47</v>
      </c>
      <c r="B26" s="374" t="s">
        <v>1329</v>
      </c>
      <c r="C26" s="126" t="s">
        <v>6073</v>
      </c>
      <c r="D26" s="1064" t="s">
        <v>1396</v>
      </c>
      <c r="E26" s="325" t="s">
        <v>6074</v>
      </c>
      <c r="F26" s="1102">
        <v>6778</v>
      </c>
      <c r="G26" s="1063">
        <v>914</v>
      </c>
      <c r="H26" s="126">
        <v>12605</v>
      </c>
      <c r="I26" s="1062">
        <f t="shared" si="0"/>
        <v>571</v>
      </c>
      <c r="J26" s="1062">
        <f t="shared" si="1"/>
        <v>22</v>
      </c>
      <c r="K26" s="1062">
        <f t="shared" si="2"/>
        <v>31</v>
      </c>
      <c r="L26" s="2371" t="str">
        <f t="shared" si="3"/>
        <v>(都)デジタル教科書、地域人材・資源活用</v>
      </c>
      <c r="N26" s="2363" t="s">
        <v>7499</v>
      </c>
      <c r="O26" s="2363">
        <v>26</v>
      </c>
      <c r="P26" s="2363">
        <v>18</v>
      </c>
      <c r="Q26" s="2363">
        <v>587</v>
      </c>
      <c r="R26" s="2366"/>
      <c r="S26" s="2363" t="s">
        <v>2467</v>
      </c>
      <c r="T26" s="2368">
        <v>30</v>
      </c>
      <c r="U26" s="2368">
        <v>16</v>
      </c>
      <c r="V26" s="2368">
        <v>478</v>
      </c>
      <c r="W26" s="2370" t="s">
        <v>8662</v>
      </c>
    </row>
    <row r="27" spans="1:23" ht="18" customHeight="1">
      <c r="A27" s="325">
        <v>48</v>
      </c>
      <c r="B27" s="374" t="s">
        <v>3039</v>
      </c>
      <c r="C27" s="126" t="s">
        <v>6075</v>
      </c>
      <c r="D27" s="1064" t="s">
        <v>3038</v>
      </c>
      <c r="E27" s="325" t="s">
        <v>3037</v>
      </c>
      <c r="F27" s="1063">
        <v>3653</v>
      </c>
      <c r="G27" s="1063">
        <v>988</v>
      </c>
      <c r="H27" s="126">
        <v>11808</v>
      </c>
      <c r="I27" s="1062">
        <f t="shared" si="0"/>
        <v>299</v>
      </c>
      <c r="J27" s="1062">
        <f t="shared" si="1"/>
        <v>11</v>
      </c>
      <c r="K27" s="1062">
        <f t="shared" si="2"/>
        <v>17</v>
      </c>
      <c r="L27" s="2527" t="str">
        <f t="shared" si="3"/>
        <v/>
      </c>
      <c r="N27" s="2363" t="s">
        <v>2182</v>
      </c>
      <c r="O27" s="2363">
        <v>19</v>
      </c>
      <c r="P27" s="2363">
        <v>13</v>
      </c>
      <c r="Q27" s="2363">
        <v>352</v>
      </c>
      <c r="R27" s="2366"/>
      <c r="S27" s="2363" t="s">
        <v>7515</v>
      </c>
      <c r="T27" s="2368">
        <v>27</v>
      </c>
      <c r="U27" s="2368">
        <v>19</v>
      </c>
      <c r="V27" s="2368">
        <v>575</v>
      </c>
      <c r="W27" s="2370" t="s">
        <v>8664</v>
      </c>
    </row>
    <row r="28" spans="1:23" ht="18" customHeight="1">
      <c r="A28" s="325">
        <v>49</v>
      </c>
      <c r="B28" s="374" t="s">
        <v>3036</v>
      </c>
      <c r="C28" s="126" t="s">
        <v>6076</v>
      </c>
      <c r="D28" s="1064" t="s">
        <v>3035</v>
      </c>
      <c r="E28" s="325" t="s">
        <v>3034</v>
      </c>
      <c r="F28" s="1063">
        <v>3458</v>
      </c>
      <c r="G28" s="1063">
        <v>544</v>
      </c>
      <c r="H28" s="126">
        <v>6832</v>
      </c>
      <c r="I28" s="1062">
        <f>V33</f>
        <v>318</v>
      </c>
      <c r="J28" s="1062">
        <f t="shared" si="1"/>
        <v>12</v>
      </c>
      <c r="K28" s="1062">
        <f t="shared" si="2"/>
        <v>18</v>
      </c>
      <c r="L28" s="2527" t="str">
        <f t="shared" si="3"/>
        <v/>
      </c>
      <c r="N28" s="2363" t="s">
        <v>2519</v>
      </c>
      <c r="O28" s="2363">
        <v>18</v>
      </c>
      <c r="P28" s="2363">
        <v>12</v>
      </c>
      <c r="Q28" s="2363">
        <v>394</v>
      </c>
      <c r="R28" s="2366"/>
      <c r="S28" s="2363" t="s">
        <v>2096</v>
      </c>
      <c r="T28" s="2368">
        <v>25</v>
      </c>
      <c r="U28" s="2368">
        <v>18</v>
      </c>
      <c r="V28" s="2368">
        <v>567</v>
      </c>
      <c r="W28" s="2370" t="s">
        <v>8665</v>
      </c>
    </row>
    <row r="29" spans="1:23" ht="24.95" customHeight="1">
      <c r="A29" s="325">
        <v>50</v>
      </c>
      <c r="B29" s="374" t="s">
        <v>132</v>
      </c>
      <c r="C29" s="438" t="s">
        <v>6105</v>
      </c>
      <c r="D29" s="1064" t="s">
        <v>1444</v>
      </c>
      <c r="E29" s="325" t="s">
        <v>3033</v>
      </c>
      <c r="F29" s="126">
        <v>952</v>
      </c>
      <c r="G29" s="126">
        <v>195</v>
      </c>
      <c r="H29" s="126">
        <v>7169</v>
      </c>
      <c r="I29" s="1062">
        <f>Q38</f>
        <v>12</v>
      </c>
      <c r="J29" s="124">
        <f>P38</f>
        <v>3</v>
      </c>
      <c r="K29" s="124">
        <f>O38</f>
        <v>20</v>
      </c>
      <c r="L29" s="2374" t="str">
        <f>IF(R38="","",R38)</f>
        <v/>
      </c>
      <c r="N29" s="2363" t="s">
        <v>2221</v>
      </c>
      <c r="O29" s="2363">
        <v>22</v>
      </c>
      <c r="P29" s="2363">
        <v>15</v>
      </c>
      <c r="Q29" s="2363">
        <v>316</v>
      </c>
      <c r="R29" s="2366"/>
      <c r="S29" s="2363" t="s">
        <v>7516</v>
      </c>
      <c r="T29" s="2368">
        <v>32</v>
      </c>
      <c r="U29" s="2368">
        <v>20</v>
      </c>
      <c r="V29" s="2368">
        <v>573</v>
      </c>
      <c r="W29" s="2370"/>
    </row>
    <row r="30" spans="1:23" ht="24.95" customHeight="1">
      <c r="A30" s="3768" t="s">
        <v>572</v>
      </c>
      <c r="B30" s="3768"/>
      <c r="C30" s="3768"/>
      <c r="D30" s="3768"/>
      <c r="E30" s="3768"/>
      <c r="F30" s="81">
        <f>SUM('51'!F21:F45)+SUM(F5:F29)</f>
        <v>219717</v>
      </c>
      <c r="G30" s="81">
        <f>SUM('51'!G21:G45)+SUM(G5:G29)</f>
        <v>37422</v>
      </c>
      <c r="H30" s="81">
        <f>SUM('51'!H21:H45)+SUM(H5:H29)</f>
        <v>476922</v>
      </c>
      <c r="I30" s="81">
        <f>SUM('51'!I21:I45)+SUM(I5:I29)</f>
        <v>20363</v>
      </c>
      <c r="J30" s="81">
        <f>SUM('51'!J21:J45)+SUM(J5:J29)</f>
        <v>751</v>
      </c>
      <c r="K30" s="2294">
        <f>SUM('51'!K21:K45)+SUM(K5:K29)</f>
        <v>1174</v>
      </c>
      <c r="L30" s="2371"/>
      <c r="N30" s="2363" t="s">
        <v>2229</v>
      </c>
      <c r="O30" s="2363">
        <v>18</v>
      </c>
      <c r="P30" s="2363">
        <v>12</v>
      </c>
      <c r="Q30" s="2363">
        <v>321</v>
      </c>
      <c r="R30" s="2366"/>
      <c r="S30" s="2363" t="s">
        <v>2189</v>
      </c>
      <c r="T30" s="2368">
        <v>23</v>
      </c>
      <c r="U30" s="2368">
        <v>16</v>
      </c>
      <c r="V30" s="2368">
        <v>469</v>
      </c>
      <c r="W30" s="2370"/>
    </row>
    <row r="31" spans="1:23" ht="15" customHeight="1">
      <c r="A31" s="229" t="s">
        <v>8854</v>
      </c>
      <c r="J31" s="1101"/>
      <c r="N31" s="2363" t="s">
        <v>6374</v>
      </c>
      <c r="O31" s="2363">
        <v>31</v>
      </c>
      <c r="P31" s="2363">
        <v>23</v>
      </c>
      <c r="Q31" s="2363">
        <v>627</v>
      </c>
      <c r="R31" s="2366"/>
      <c r="S31" s="2363" t="s">
        <v>2455</v>
      </c>
      <c r="T31" s="2368">
        <v>31</v>
      </c>
      <c r="U31" s="2368">
        <v>22</v>
      </c>
      <c r="V31" s="2368">
        <v>571</v>
      </c>
      <c r="W31" s="2370" t="s">
        <v>8666</v>
      </c>
    </row>
    <row r="32" spans="1:23" ht="15" customHeight="1">
      <c r="A32" s="229" t="str">
        <f>"注２：各面積は"&amp;T3&amp;"公立学校施設台帳による。（校舎面積は、給食室・プール専用付属室などを除く保有面積）"</f>
        <v>注２：各面積は令和5年度公立学校施設台帳による。（校舎面積は、給食室・プール専用付属室などを除く保有面積）</v>
      </c>
      <c r="K32" s="1101"/>
      <c r="N32" s="2363" t="s">
        <v>7500</v>
      </c>
      <c r="O32" s="2363">
        <v>22</v>
      </c>
      <c r="P32" s="2363">
        <v>15</v>
      </c>
      <c r="Q32" s="2363">
        <v>333</v>
      </c>
      <c r="R32" s="2366"/>
      <c r="S32" s="2363" t="s">
        <v>2078</v>
      </c>
      <c r="T32" s="2368">
        <v>17</v>
      </c>
      <c r="U32" s="2368">
        <v>11</v>
      </c>
      <c r="V32" s="2368">
        <v>299</v>
      </c>
      <c r="W32" s="2370"/>
    </row>
    <row r="33" spans="1:30" ht="15" customHeight="1">
      <c r="A33" s="229" t="s">
        <v>8855</v>
      </c>
      <c r="K33" s="1101"/>
      <c r="N33" s="2363" t="s">
        <v>2499</v>
      </c>
      <c r="O33" s="2363">
        <v>26</v>
      </c>
      <c r="P33" s="2363">
        <v>19</v>
      </c>
      <c r="Q33" s="2363">
        <v>580</v>
      </c>
      <c r="R33" s="2366"/>
      <c r="S33" s="2363" t="s">
        <v>7517</v>
      </c>
      <c r="T33" s="2368">
        <v>18</v>
      </c>
      <c r="U33" s="2368">
        <v>12</v>
      </c>
      <c r="V33" s="2368">
        <v>318</v>
      </c>
      <c r="W33" s="2370"/>
    </row>
    <row r="34" spans="1:30" ht="15" customHeight="1">
      <c r="A34" s="229" t="s">
        <v>8856</v>
      </c>
      <c r="B34" s="1099"/>
      <c r="C34" s="1099"/>
      <c r="D34" s="1100"/>
      <c r="E34" s="1099"/>
      <c r="F34" s="1099"/>
      <c r="G34" s="1099"/>
      <c r="H34" s="1099"/>
      <c r="I34" s="1099"/>
      <c r="J34" s="1099"/>
      <c r="K34" s="1098"/>
      <c r="L34" s="85"/>
      <c r="N34" s="2363" t="s">
        <v>7501</v>
      </c>
      <c r="O34" s="2363">
        <v>27</v>
      </c>
      <c r="P34" s="2363">
        <v>13</v>
      </c>
      <c r="Q34" s="2363">
        <v>433</v>
      </c>
      <c r="R34" s="2366"/>
      <c r="S34" s="2363"/>
      <c r="T34" s="2363"/>
      <c r="U34" s="2363"/>
      <c r="V34" s="2363"/>
      <c r="W34" s="2366"/>
    </row>
    <row r="35" spans="1:30" s="1747" customFormat="1" ht="15" customHeight="1">
      <c r="A35" s="229"/>
      <c r="B35" s="1099"/>
      <c r="C35" s="1099"/>
      <c r="D35" s="1100"/>
      <c r="E35" s="1099"/>
      <c r="F35" s="1099"/>
      <c r="G35" s="1099"/>
      <c r="H35" s="1099"/>
      <c r="I35" s="1099"/>
      <c r="J35" s="1099"/>
      <c r="K35" s="1098"/>
      <c r="L35" s="85" t="s">
        <v>3032</v>
      </c>
      <c r="N35" s="2363" t="s">
        <v>6370</v>
      </c>
      <c r="O35" s="2363">
        <v>34</v>
      </c>
      <c r="P35" s="2363">
        <v>24</v>
      </c>
      <c r="Q35" s="2363">
        <v>703</v>
      </c>
      <c r="R35" s="2366" t="s">
        <v>8660</v>
      </c>
      <c r="S35" s="2363"/>
      <c r="T35" s="2363"/>
      <c r="U35" s="2363"/>
      <c r="V35" s="2363"/>
      <c r="W35" s="2366"/>
    </row>
    <row r="36" spans="1:30" ht="15" customHeight="1">
      <c r="L36" s="85"/>
      <c r="N36" s="402"/>
      <c r="O36" s="402"/>
      <c r="P36" s="402"/>
      <c r="Q36" s="402"/>
      <c r="R36" s="2372"/>
      <c r="S36" s="402"/>
      <c r="T36" s="402"/>
      <c r="U36" s="402"/>
      <c r="V36" s="402"/>
      <c r="W36" s="2372"/>
    </row>
    <row r="37" spans="1:30" ht="18" customHeight="1">
      <c r="A37" s="185" t="s">
        <v>3031</v>
      </c>
      <c r="D37" s="80"/>
      <c r="J37" s="90"/>
      <c r="K37" s="80"/>
      <c r="L37" s="85" t="str">
        <f>Q40</f>
        <v>（令和5年5月1日現在）</v>
      </c>
      <c r="M37" s="1747"/>
      <c r="N37" s="1800" t="s">
        <v>7491</v>
      </c>
      <c r="O37" s="1800" t="s">
        <v>3024</v>
      </c>
      <c r="P37" s="1800" t="s">
        <v>3025</v>
      </c>
      <c r="Q37" s="1800" t="s">
        <v>3026</v>
      </c>
      <c r="R37" s="2357" t="s">
        <v>3008</v>
      </c>
      <c r="S37" s="402"/>
      <c r="T37" s="402"/>
      <c r="U37" s="402"/>
      <c r="V37" s="402"/>
      <c r="W37" s="2372"/>
      <c r="X37" s="1747"/>
    </row>
    <row r="38" spans="1:30" ht="12.95" customHeight="1">
      <c r="A38" s="2914" t="s">
        <v>3027</v>
      </c>
      <c r="B38" s="3018"/>
      <c r="C38" s="2914" t="s">
        <v>8928</v>
      </c>
      <c r="D38" s="2914"/>
      <c r="E38" s="2914" t="s">
        <v>3025</v>
      </c>
      <c r="F38" s="2914"/>
      <c r="G38" s="2914" t="s">
        <v>8929</v>
      </c>
      <c r="H38" s="2914"/>
      <c r="I38" s="3767" t="s">
        <v>8924</v>
      </c>
      <c r="J38" s="3486"/>
      <c r="K38" s="3754" t="s">
        <v>3023</v>
      </c>
      <c r="L38" s="3754" t="s">
        <v>3022</v>
      </c>
      <c r="M38" s="1747"/>
      <c r="N38" s="1997" t="s">
        <v>7518</v>
      </c>
      <c r="O38" s="2362">
        <v>20</v>
      </c>
      <c r="P38" s="2362">
        <v>3</v>
      </c>
      <c r="Q38" s="2362">
        <v>12</v>
      </c>
      <c r="R38" s="2373"/>
      <c r="S38" s="402"/>
      <c r="T38" s="402"/>
      <c r="U38" s="402"/>
      <c r="V38" s="402"/>
      <c r="W38" s="2372"/>
      <c r="X38" s="1747"/>
    </row>
    <row r="39" spans="1:30" ht="12.95" customHeight="1">
      <c r="A39" s="3018"/>
      <c r="B39" s="3018"/>
      <c r="C39" s="2914"/>
      <c r="D39" s="2914"/>
      <c r="E39" s="2914"/>
      <c r="F39" s="2914"/>
      <c r="G39" s="2914"/>
      <c r="H39" s="2914"/>
      <c r="I39" s="350" t="s">
        <v>3021</v>
      </c>
      <c r="J39" s="350" t="s">
        <v>3020</v>
      </c>
      <c r="K39" s="3755"/>
      <c r="L39" s="3755"/>
      <c r="M39" s="1747"/>
      <c r="N39" s="402"/>
      <c r="O39" s="402"/>
      <c r="P39" s="402"/>
      <c r="Q39" s="402"/>
      <c r="R39" s="2372"/>
      <c r="S39" s="402"/>
      <c r="T39" s="402"/>
      <c r="U39" s="402"/>
      <c r="V39" s="402"/>
      <c r="W39" s="2372"/>
      <c r="X39" s="1747"/>
    </row>
    <row r="40" spans="1:30" ht="20.100000000000001" customHeight="1">
      <c r="A40" s="158"/>
      <c r="B40" s="1089">
        <f>O46</f>
        <v>24</v>
      </c>
      <c r="C40" s="150">
        <f>T46</f>
        <v>8678</v>
      </c>
      <c r="D40" s="1088">
        <f>U46</f>
        <v>223</v>
      </c>
      <c r="E40" s="150">
        <f>R46</f>
        <v>291</v>
      </c>
      <c r="F40" s="1088">
        <f>S46</f>
        <v>30</v>
      </c>
      <c r="G40" s="150">
        <f>P46</f>
        <v>584</v>
      </c>
      <c r="H40" s="1088">
        <f>Q46</f>
        <v>47</v>
      </c>
      <c r="I40" s="773">
        <f>V46</f>
        <v>35</v>
      </c>
      <c r="J40" s="1087">
        <f>W46</f>
        <v>8</v>
      </c>
      <c r="K40" s="773">
        <f>X47</f>
        <v>24</v>
      </c>
      <c r="L40" s="773">
        <f>Y47</f>
        <v>24</v>
      </c>
      <c r="M40" s="1747"/>
      <c r="N40" s="1336" t="s">
        <v>6799</v>
      </c>
      <c r="O40" s="1752"/>
      <c r="P40" s="1337" t="s">
        <v>6118</v>
      </c>
      <c r="Q40" s="1856" t="str">
        <f>設定!$B$15</f>
        <v>（令和5年5月1日現在）</v>
      </c>
      <c r="S40" s="229" t="s">
        <v>6808</v>
      </c>
      <c r="T40" s="2021" t="str">
        <f>設定!$B$4&amp;設定!$C$4&amp;"年度"</f>
        <v>令和5年度</v>
      </c>
      <c r="X40" s="1747"/>
    </row>
    <row r="41" spans="1:30" ht="15" customHeight="1">
      <c r="A41" s="1097"/>
      <c r="B41" s="1096"/>
      <c r="C41" s="371"/>
      <c r="D41" s="1095"/>
      <c r="E41" s="1094"/>
      <c r="F41" s="1093"/>
      <c r="G41" s="1080"/>
      <c r="H41" s="1080"/>
      <c r="I41" s="1080"/>
      <c r="J41" s="1080"/>
      <c r="K41" s="1080"/>
      <c r="L41" s="184"/>
      <c r="M41" s="90"/>
      <c r="N41" s="1705"/>
      <c r="O41" s="1340"/>
      <c r="P41" s="1337" t="s">
        <v>6119</v>
      </c>
      <c r="Q41" s="1789" t="s">
        <v>7094</v>
      </c>
      <c r="R41" s="2160" t="str">
        <f>HYPERLINK("#'["&amp;設定!$A$22&amp;"]"&amp;Q41&amp;"'!A1","統計表リンク")</f>
        <v>統計表リンク</v>
      </c>
    </row>
    <row r="42" spans="1:30" ht="24.75" customHeight="1">
      <c r="A42" s="2914" t="s">
        <v>3019</v>
      </c>
      <c r="B42" s="3018"/>
      <c r="C42" s="3763" t="s">
        <v>3018</v>
      </c>
      <c r="D42" s="3764" t="s">
        <v>8930</v>
      </c>
      <c r="E42" s="3765" t="s">
        <v>3030</v>
      </c>
      <c r="F42" s="3766"/>
      <c r="M42" s="351"/>
      <c r="Q42" s="1789" t="s">
        <v>7095</v>
      </c>
      <c r="R42" s="2160" t="str">
        <f>HYPERLINK("#'["&amp;設定!$A$22&amp;"]"&amp;Q42&amp;"'!A1","統計表リンク")</f>
        <v>統計表リンク</v>
      </c>
    </row>
    <row r="43" spans="1:30" ht="24.75" customHeight="1">
      <c r="A43" s="3018"/>
      <c r="B43" s="3018"/>
      <c r="C43" s="2955"/>
      <c r="D43" s="3545"/>
      <c r="E43" s="1086" t="s">
        <v>3016</v>
      </c>
      <c r="F43" s="1086" t="s">
        <v>3015</v>
      </c>
      <c r="M43" s="1090"/>
      <c r="Q43" s="1789" t="s">
        <v>7096</v>
      </c>
      <c r="R43" s="2160" t="str">
        <f>HYPERLINK("#'["&amp;設定!$A$22&amp;"]"&amp;Q43&amp;"'!A1","統計表リンク")</f>
        <v>統計表リンク</v>
      </c>
    </row>
    <row r="44" spans="1:30" ht="19.5" customHeight="1">
      <c r="A44" s="158"/>
      <c r="B44" s="1085">
        <f>Z47</f>
        <v>158855</v>
      </c>
      <c r="C44" s="285">
        <f>AA47</f>
        <v>273250</v>
      </c>
      <c r="D44" s="1084">
        <f>AB47</f>
        <v>29.8</v>
      </c>
      <c r="E44" s="1083">
        <f>AC47</f>
        <v>18.3</v>
      </c>
      <c r="F44" s="1083">
        <f>AD47</f>
        <v>31.5</v>
      </c>
      <c r="M44" s="184"/>
      <c r="N44" s="2951" t="s">
        <v>6179</v>
      </c>
      <c r="O44" s="2951" t="s">
        <v>3027</v>
      </c>
      <c r="P44" s="2951" t="s">
        <v>3024</v>
      </c>
      <c r="Q44" s="2951"/>
      <c r="R44" s="2951" t="s">
        <v>3025</v>
      </c>
      <c r="S44" s="2951"/>
      <c r="T44" s="2951" t="s">
        <v>7520</v>
      </c>
      <c r="U44" s="2951"/>
      <c r="V44" s="2951" t="s">
        <v>121</v>
      </c>
      <c r="W44" s="2951"/>
    </row>
    <row r="45" spans="1:30" ht="15" customHeight="1">
      <c r="A45" s="172" t="s">
        <v>6971</v>
      </c>
      <c r="B45" s="8"/>
      <c r="C45" s="184"/>
      <c r="D45" s="184"/>
      <c r="E45" s="1079"/>
      <c r="F45" s="184"/>
      <c r="G45" s="184"/>
      <c r="H45" s="184"/>
      <c r="I45" s="184"/>
      <c r="J45" s="90"/>
      <c r="K45" s="90"/>
      <c r="L45" s="90"/>
      <c r="M45" s="184"/>
      <c r="N45" s="2951"/>
      <c r="O45" s="2951"/>
      <c r="P45" s="2286" t="s">
        <v>6420</v>
      </c>
      <c r="Q45" s="2353" t="s">
        <v>7490</v>
      </c>
      <c r="R45" s="2286" t="s">
        <v>6420</v>
      </c>
      <c r="S45" s="2353" t="s">
        <v>7490</v>
      </c>
      <c r="T45" s="2286" t="s">
        <v>6420</v>
      </c>
      <c r="U45" s="2353" t="s">
        <v>7490</v>
      </c>
      <c r="V45" s="2286" t="s">
        <v>3021</v>
      </c>
      <c r="W45" s="2286" t="s">
        <v>7486</v>
      </c>
      <c r="X45" s="2951" t="s">
        <v>7481</v>
      </c>
      <c r="Y45" s="2951" t="s">
        <v>7482</v>
      </c>
      <c r="Z45" s="2951" t="s">
        <v>7483</v>
      </c>
      <c r="AA45" s="2951" t="s">
        <v>7484</v>
      </c>
      <c r="AB45" s="3751" t="s">
        <v>7485</v>
      </c>
      <c r="AC45" s="2951" t="s">
        <v>3017</v>
      </c>
      <c r="AD45" s="2951"/>
    </row>
    <row r="46" spans="1:30" ht="15" customHeight="1">
      <c r="A46" s="2" t="s">
        <v>8857</v>
      </c>
      <c r="B46" s="90"/>
      <c r="C46" s="90"/>
      <c r="D46" s="90"/>
      <c r="E46" s="90"/>
      <c r="F46" s="90"/>
      <c r="G46" s="90"/>
      <c r="H46" s="90"/>
      <c r="I46" s="90"/>
      <c r="J46" s="90"/>
      <c r="K46" s="90"/>
      <c r="L46" s="90"/>
      <c r="N46" s="2286" t="s">
        <v>7489</v>
      </c>
      <c r="O46" s="2375">
        <v>24</v>
      </c>
      <c r="P46" s="2375">
        <v>584</v>
      </c>
      <c r="Q46" s="2375">
        <v>47</v>
      </c>
      <c r="R46" s="2375">
        <v>291</v>
      </c>
      <c r="S46" s="2375">
        <v>30</v>
      </c>
      <c r="T46" s="2375">
        <v>8678</v>
      </c>
      <c r="U46" s="2375">
        <v>223</v>
      </c>
      <c r="V46" s="2375">
        <v>35</v>
      </c>
      <c r="W46" s="2375">
        <v>8</v>
      </c>
      <c r="X46" s="2951"/>
      <c r="Y46" s="2951"/>
      <c r="Z46" s="2951"/>
      <c r="AA46" s="2951"/>
      <c r="AB46" s="3751"/>
      <c r="AC46" s="2286" t="s">
        <v>7487</v>
      </c>
      <c r="AD46" s="2286" t="s">
        <v>7488</v>
      </c>
    </row>
    <row r="47" spans="1:30" ht="15" customHeight="1">
      <c r="A47" s="90"/>
      <c r="B47" s="90"/>
      <c r="C47" s="90"/>
      <c r="D47" s="90"/>
      <c r="E47" s="90"/>
      <c r="F47" s="1092"/>
      <c r="G47" s="1092"/>
      <c r="H47" s="90"/>
      <c r="I47" s="279"/>
      <c r="J47" s="90"/>
      <c r="K47" s="90"/>
      <c r="L47" s="279" t="s">
        <v>311</v>
      </c>
      <c r="N47" s="1747"/>
      <c r="O47" s="1747"/>
      <c r="P47" s="1747"/>
      <c r="Q47" s="1747"/>
      <c r="R47" s="1747"/>
      <c r="S47" s="1747"/>
      <c r="T47" s="1747"/>
      <c r="U47" s="1747"/>
      <c r="V47" s="1747"/>
      <c r="W47" s="1747"/>
      <c r="X47" s="2375">
        <v>24</v>
      </c>
      <c r="Y47" s="2375">
        <v>24</v>
      </c>
      <c r="Z47" s="2375">
        <v>158855</v>
      </c>
      <c r="AA47" s="2375">
        <v>273250</v>
      </c>
      <c r="AB47" s="2376">
        <v>29.8</v>
      </c>
      <c r="AC47" s="2376">
        <v>18.3</v>
      </c>
      <c r="AD47" s="2376">
        <v>31.5</v>
      </c>
    </row>
    <row r="48" spans="1:30" s="1747" customFormat="1" ht="15" customHeight="1">
      <c r="A48" s="90"/>
      <c r="B48" s="90"/>
      <c r="C48" s="90"/>
      <c r="D48" s="90"/>
      <c r="E48" s="90"/>
      <c r="F48" s="1092"/>
      <c r="G48" s="1092"/>
      <c r="H48" s="90"/>
      <c r="I48" s="279"/>
      <c r="J48" s="90"/>
      <c r="K48" s="90"/>
      <c r="L48" s="279" t="s">
        <v>3032</v>
      </c>
      <c r="N48" s="80"/>
      <c r="O48" s="80"/>
      <c r="P48" s="80"/>
      <c r="Q48" s="80"/>
      <c r="R48" s="80"/>
      <c r="S48" s="80"/>
      <c r="T48" s="80"/>
      <c r="U48" s="80"/>
      <c r="V48" s="80"/>
      <c r="W48" s="80"/>
    </row>
    <row r="50" spans="13:13" ht="30" customHeight="1">
      <c r="M50" s="90"/>
    </row>
    <row r="51" spans="13:13" ht="30" customHeight="1">
      <c r="M51" s="90"/>
    </row>
    <row r="52" spans="13:13" ht="30" customHeight="1">
      <c r="M52" s="90"/>
    </row>
  </sheetData>
  <mergeCells count="26">
    <mergeCell ref="A1:D1"/>
    <mergeCell ref="A2:D2"/>
    <mergeCell ref="A38:B39"/>
    <mergeCell ref="E38:F39"/>
    <mergeCell ref="L38:L39"/>
    <mergeCell ref="A30:E30"/>
    <mergeCell ref="A42:B43"/>
    <mergeCell ref="C42:C43"/>
    <mergeCell ref="C38:D39"/>
    <mergeCell ref="K38:K39"/>
    <mergeCell ref="I38:J38"/>
    <mergeCell ref="D42:D43"/>
    <mergeCell ref="E42:F42"/>
    <mergeCell ref="G38:H39"/>
    <mergeCell ref="N44:N45"/>
    <mergeCell ref="O44:O45"/>
    <mergeCell ref="P44:Q44"/>
    <mergeCell ref="R44:S44"/>
    <mergeCell ref="T44:U44"/>
    <mergeCell ref="AB45:AB46"/>
    <mergeCell ref="AC45:AD45"/>
    <mergeCell ref="V44:W44"/>
    <mergeCell ref="X45:X46"/>
    <mergeCell ref="Y45:Y46"/>
    <mergeCell ref="Z45:Z46"/>
    <mergeCell ref="AA45:AA46"/>
  </mergeCells>
  <phoneticPr fontId="2"/>
  <printOptions horizontalCentered="1"/>
  <pageMargins left="0.78740157480314965" right="0.78740157480314965" top="0.98425196850393704" bottom="0.78740157480314965" header="0.51181102362204722" footer="0.51181102362204722"/>
  <pageSetup paperSize="9" scale="85" fitToHeight="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2"/>
  <sheetViews>
    <sheetView view="pageBreakPreview" zoomScaleNormal="75" zoomScaleSheetLayoutView="100" workbookViewId="0">
      <selection sqref="A1:D1"/>
    </sheetView>
  </sheetViews>
  <sheetFormatPr defaultRowHeight="27" customHeight="1"/>
  <cols>
    <col min="1" max="1" width="2.625" style="80" customWidth="1"/>
    <col min="2" max="2" width="8.625" style="80" customWidth="1"/>
    <col min="3" max="3" width="12.625" style="80" customWidth="1"/>
    <col min="4" max="4" width="7.625" style="1091" customWidth="1"/>
    <col min="5" max="5" width="6.875" style="80" customWidth="1"/>
    <col min="6" max="6" width="7.125" style="80" customWidth="1"/>
    <col min="7" max="7" width="6.875" style="80" customWidth="1"/>
    <col min="8" max="8" width="7.125" style="80" customWidth="1"/>
    <col min="9" max="10" width="5.625" style="80" customWidth="1"/>
    <col min="11" max="11" width="5.625" style="228" customWidth="1"/>
    <col min="12" max="12" width="16.875" style="80" customWidth="1"/>
    <col min="13" max="13" width="5.625" style="80" customWidth="1"/>
    <col min="14" max="17" width="10.625" style="80" customWidth="1"/>
    <col min="18" max="18" width="15.625" style="80" customWidth="1"/>
    <col min="19" max="22" width="10.625" style="80" customWidth="1"/>
    <col min="23" max="23" width="15.625" style="80" customWidth="1"/>
    <col min="24"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8" customHeight="1">
      <c r="A3" s="185" t="s">
        <v>3118</v>
      </c>
      <c r="L3" s="85" t="str">
        <f>Q3</f>
        <v>（令和5年5月1日現在）</v>
      </c>
      <c r="N3" s="1336" t="s">
        <v>6799</v>
      </c>
      <c r="O3" s="1752"/>
      <c r="P3" s="1337" t="s">
        <v>6118</v>
      </c>
      <c r="Q3" s="1856" t="str">
        <f>設定!$B$15</f>
        <v>（令和5年5月1日現在）</v>
      </c>
      <c r="S3" s="229" t="s">
        <v>6808</v>
      </c>
      <c r="T3" s="2021" t="str">
        <f>設定!$B$4&amp;設定!$C$4&amp;"年度"</f>
        <v>令和5年度</v>
      </c>
    </row>
    <row r="4" spans="1:26" ht="39.950000000000003" customHeight="1">
      <c r="A4" s="385"/>
      <c r="B4" s="1566" t="s">
        <v>3117</v>
      </c>
      <c r="C4" s="385" t="s">
        <v>493</v>
      </c>
      <c r="D4" s="763" t="s">
        <v>3013</v>
      </c>
      <c r="E4" s="763" t="s">
        <v>919</v>
      </c>
      <c r="F4" s="763" t="s">
        <v>3012</v>
      </c>
      <c r="G4" s="767" t="s">
        <v>3011</v>
      </c>
      <c r="H4" s="763" t="s">
        <v>3010</v>
      </c>
      <c r="I4" s="2292" t="s">
        <v>8931</v>
      </c>
      <c r="J4" s="1291" t="s">
        <v>3009</v>
      </c>
      <c r="K4" s="2859" t="s">
        <v>8932</v>
      </c>
      <c r="L4" s="2360" t="s">
        <v>3008</v>
      </c>
      <c r="N4" s="1705"/>
      <c r="O4" s="1340"/>
      <c r="P4" s="1337" t="s">
        <v>6119</v>
      </c>
      <c r="Q4" s="1789" t="s">
        <v>7094</v>
      </c>
      <c r="R4" s="2160" t="str">
        <f>HYPERLINK("#'["&amp;設定!$A$22&amp;"]"&amp;Q4&amp;"'!A1","統計表リンク")</f>
        <v>統計表リンク</v>
      </c>
    </row>
    <row r="5" spans="1:26" ht="18" customHeight="1">
      <c r="A5" s="1117">
        <v>1</v>
      </c>
      <c r="B5" s="1576" t="s">
        <v>3007</v>
      </c>
      <c r="C5" s="1116" t="s">
        <v>6077</v>
      </c>
      <c r="D5" s="1111" t="s">
        <v>3113</v>
      </c>
      <c r="E5" s="1115" t="s">
        <v>8770</v>
      </c>
      <c r="F5" s="1114">
        <v>5082</v>
      </c>
      <c r="G5" s="1113">
        <v>759</v>
      </c>
      <c r="H5" s="1112">
        <v>7475</v>
      </c>
      <c r="I5" s="1105">
        <f>Q9</f>
        <v>348</v>
      </c>
      <c r="J5" s="1107">
        <f>P9</f>
        <v>10</v>
      </c>
      <c r="K5" s="2379">
        <f>O9</f>
        <v>19</v>
      </c>
      <c r="L5" s="2822" t="str">
        <f>IF(R9="","",R9)</f>
        <v/>
      </c>
      <c r="Q5" s="1789" t="s">
        <v>7095</v>
      </c>
      <c r="R5" s="2160" t="str">
        <f>HYPERLINK("#'["&amp;設定!$A$22&amp;"]"&amp;Q5&amp;"'!A1","統計表リンク")</f>
        <v>統計表リンク</v>
      </c>
    </row>
    <row r="6" spans="1:26" ht="18" customHeight="1">
      <c r="A6" s="1110">
        <v>2</v>
      </c>
      <c r="B6" s="1071" t="s">
        <v>471</v>
      </c>
      <c r="C6" s="1070" t="s">
        <v>6078</v>
      </c>
      <c r="D6" s="1111" t="s">
        <v>3113</v>
      </c>
      <c r="E6" s="1072" t="s">
        <v>3116</v>
      </c>
      <c r="F6" s="1109">
        <v>6762</v>
      </c>
      <c r="G6" s="1063">
        <v>832</v>
      </c>
      <c r="H6" s="1108">
        <v>13000</v>
      </c>
      <c r="I6" s="1105">
        <f t="shared" ref="I6:I14" si="0">Q10</f>
        <v>557</v>
      </c>
      <c r="J6" s="1107">
        <f t="shared" ref="J6:J14" si="1">P10</f>
        <v>16</v>
      </c>
      <c r="K6" s="2379">
        <f t="shared" ref="K6:K14" si="2">O10</f>
        <v>30</v>
      </c>
      <c r="L6" s="2822" t="str">
        <f t="shared" ref="L6:L14" si="3">IF(R10="","",R10)</f>
        <v>(都)授業改善</v>
      </c>
      <c r="Q6" s="1789" t="s">
        <v>7096</v>
      </c>
      <c r="R6" s="2160" t="str">
        <f>HYPERLINK("#'["&amp;設定!$A$22&amp;"]"&amp;Q6&amp;"'!A1","統計表リンク")</f>
        <v>統計表リンク</v>
      </c>
    </row>
    <row r="7" spans="1:26" ht="24.95" customHeight="1">
      <c r="A7" s="1110">
        <v>3</v>
      </c>
      <c r="B7" s="1071" t="s">
        <v>2812</v>
      </c>
      <c r="C7" s="1070" t="s">
        <v>8771</v>
      </c>
      <c r="D7" s="619" t="s">
        <v>3115</v>
      </c>
      <c r="E7" s="1072" t="s">
        <v>1438</v>
      </c>
      <c r="F7" s="1109">
        <v>6171</v>
      </c>
      <c r="G7" s="1063">
        <v>1018</v>
      </c>
      <c r="H7" s="1108">
        <v>11625</v>
      </c>
      <c r="I7" s="1105">
        <f t="shared" si="0"/>
        <v>329</v>
      </c>
      <c r="J7" s="1107">
        <f t="shared" si="1"/>
        <v>11</v>
      </c>
      <c r="K7" s="2379">
        <f t="shared" si="2"/>
        <v>21</v>
      </c>
      <c r="L7" s="2822" t="str">
        <f t="shared" si="3"/>
        <v>(都)デジタル教科書</v>
      </c>
      <c r="N7" s="1800" t="s">
        <v>7491</v>
      </c>
      <c r="O7" s="1800" t="s">
        <v>3024</v>
      </c>
      <c r="P7" s="1800" t="s">
        <v>3025</v>
      </c>
      <c r="Q7" s="1800" t="s">
        <v>3026</v>
      </c>
      <c r="R7" s="2357" t="s">
        <v>3008</v>
      </c>
      <c r="S7" s="1800" t="s">
        <v>7491</v>
      </c>
      <c r="T7" s="1800" t="s">
        <v>3024</v>
      </c>
      <c r="U7" s="1800" t="s">
        <v>3025</v>
      </c>
      <c r="V7" s="1800" t="s">
        <v>3026</v>
      </c>
      <c r="W7" s="2357" t="s">
        <v>3008</v>
      </c>
    </row>
    <row r="8" spans="1:26" ht="18" customHeight="1">
      <c r="A8" s="1110">
        <v>4</v>
      </c>
      <c r="B8" s="1071" t="s">
        <v>2990</v>
      </c>
      <c r="C8" s="1070" t="s">
        <v>6079</v>
      </c>
      <c r="D8" s="619" t="s">
        <v>3113</v>
      </c>
      <c r="E8" s="1072" t="s">
        <v>1433</v>
      </c>
      <c r="F8" s="1109">
        <v>7304</v>
      </c>
      <c r="G8" s="1063">
        <v>1380</v>
      </c>
      <c r="H8" s="1108">
        <v>11755</v>
      </c>
      <c r="I8" s="1105">
        <f t="shared" si="0"/>
        <v>418</v>
      </c>
      <c r="J8" s="1107">
        <f t="shared" si="1"/>
        <v>14</v>
      </c>
      <c r="K8" s="2379">
        <f t="shared" si="2"/>
        <v>27</v>
      </c>
      <c r="L8" s="2822" t="str">
        <f t="shared" si="3"/>
        <v/>
      </c>
      <c r="N8" s="2362" t="s">
        <v>6420</v>
      </c>
      <c r="O8" s="2362">
        <v>594</v>
      </c>
      <c r="P8" s="2362">
        <v>294</v>
      </c>
      <c r="Q8" s="2362">
        <v>8800</v>
      </c>
      <c r="R8" s="2357"/>
      <c r="S8" s="2362" t="s">
        <v>7521</v>
      </c>
      <c r="T8" s="2367">
        <v>20</v>
      </c>
      <c r="U8" s="2367">
        <v>11</v>
      </c>
      <c r="V8" s="2367">
        <v>391</v>
      </c>
      <c r="W8" s="2369" t="s">
        <v>8667</v>
      </c>
    </row>
    <row r="9" spans="1:26" ht="18" customHeight="1">
      <c r="A9" s="1110">
        <v>5</v>
      </c>
      <c r="B9" s="1071" t="s">
        <v>2997</v>
      </c>
      <c r="C9" s="1070" t="s">
        <v>6080</v>
      </c>
      <c r="D9" s="1069" t="s">
        <v>3111</v>
      </c>
      <c r="E9" s="1072" t="s">
        <v>1357</v>
      </c>
      <c r="F9" s="1109">
        <v>6913</v>
      </c>
      <c r="G9" s="1063">
        <v>1538</v>
      </c>
      <c r="H9" s="1108">
        <v>14327</v>
      </c>
      <c r="I9" s="1105">
        <f t="shared" si="0"/>
        <v>408</v>
      </c>
      <c r="J9" s="1107">
        <f t="shared" si="1"/>
        <v>13</v>
      </c>
      <c r="K9" s="2379">
        <f t="shared" si="2"/>
        <v>24</v>
      </c>
      <c r="L9" s="2822" t="str">
        <f t="shared" si="3"/>
        <v/>
      </c>
      <c r="N9" s="2362" t="s">
        <v>2112</v>
      </c>
      <c r="O9" s="2367">
        <v>19</v>
      </c>
      <c r="P9" s="2367">
        <v>10</v>
      </c>
      <c r="Q9" s="2367">
        <v>348</v>
      </c>
      <c r="R9" s="2369"/>
      <c r="S9" s="2362" t="s">
        <v>7522</v>
      </c>
      <c r="T9" s="2367">
        <v>21</v>
      </c>
      <c r="U9" s="2367">
        <v>10</v>
      </c>
      <c r="V9" s="2367">
        <v>186</v>
      </c>
      <c r="W9" s="2369" t="s">
        <v>8668</v>
      </c>
    </row>
    <row r="10" spans="1:26" ht="18" customHeight="1">
      <c r="A10" s="1110">
        <v>6</v>
      </c>
      <c r="B10" s="1071" t="s">
        <v>1965</v>
      </c>
      <c r="C10" s="1070" t="s">
        <v>6081</v>
      </c>
      <c r="D10" s="1069" t="s">
        <v>3115</v>
      </c>
      <c r="E10" s="1072" t="s">
        <v>3105</v>
      </c>
      <c r="F10" s="1109">
        <v>4647</v>
      </c>
      <c r="G10" s="1063">
        <v>685</v>
      </c>
      <c r="H10" s="1108">
        <v>10667</v>
      </c>
      <c r="I10" s="1105">
        <f t="shared" si="0"/>
        <v>231</v>
      </c>
      <c r="J10" s="1107">
        <f t="shared" si="1"/>
        <v>9</v>
      </c>
      <c r="K10" s="2379">
        <f t="shared" si="2"/>
        <v>19</v>
      </c>
      <c r="L10" s="2822" t="str">
        <f t="shared" si="3"/>
        <v/>
      </c>
      <c r="N10" s="2362" t="s">
        <v>2182</v>
      </c>
      <c r="O10" s="2367">
        <v>30</v>
      </c>
      <c r="P10" s="2367">
        <v>16</v>
      </c>
      <c r="Q10" s="2367">
        <v>557</v>
      </c>
      <c r="R10" s="2369" t="s">
        <v>7523</v>
      </c>
      <c r="S10" s="2362" t="s">
        <v>1474</v>
      </c>
      <c r="T10" s="2367">
        <v>26</v>
      </c>
      <c r="U10" s="2367">
        <v>10</v>
      </c>
      <c r="V10" s="2367">
        <v>346</v>
      </c>
      <c r="W10" s="2369"/>
    </row>
    <row r="11" spans="1:26" ht="18" customHeight="1">
      <c r="A11" s="1110">
        <v>7</v>
      </c>
      <c r="B11" s="1071" t="s">
        <v>1461</v>
      </c>
      <c r="C11" s="1070" t="s">
        <v>6082</v>
      </c>
      <c r="D11" s="1069" t="s">
        <v>3113</v>
      </c>
      <c r="E11" s="1072" t="s">
        <v>2988</v>
      </c>
      <c r="F11" s="1109">
        <v>5246</v>
      </c>
      <c r="G11" s="1063">
        <v>1017</v>
      </c>
      <c r="H11" s="1108">
        <v>11011</v>
      </c>
      <c r="I11" s="1105">
        <f t="shared" si="0"/>
        <v>478</v>
      </c>
      <c r="J11" s="1107">
        <f t="shared" si="1"/>
        <v>15</v>
      </c>
      <c r="K11" s="2379">
        <f t="shared" si="2"/>
        <v>27</v>
      </c>
      <c r="L11" s="2822" t="str">
        <f t="shared" si="3"/>
        <v/>
      </c>
      <c r="N11" s="2362" t="s">
        <v>6374</v>
      </c>
      <c r="O11" s="2367">
        <v>21</v>
      </c>
      <c r="P11" s="2367">
        <v>11</v>
      </c>
      <c r="Q11" s="2367">
        <v>329</v>
      </c>
      <c r="R11" s="2369" t="s">
        <v>7511</v>
      </c>
      <c r="S11" s="2362" t="s">
        <v>2180</v>
      </c>
      <c r="T11" s="2367">
        <v>25</v>
      </c>
      <c r="U11" s="2367">
        <v>13</v>
      </c>
      <c r="V11" s="2367">
        <v>367</v>
      </c>
      <c r="W11" s="2369"/>
    </row>
    <row r="12" spans="1:26" ht="18" customHeight="1">
      <c r="A12" s="1110">
        <v>8</v>
      </c>
      <c r="B12" s="1071" t="s">
        <v>3114</v>
      </c>
      <c r="C12" s="1070" t="s">
        <v>6083</v>
      </c>
      <c r="D12" s="1069" t="s">
        <v>3113</v>
      </c>
      <c r="E12" s="1072" t="s">
        <v>1357</v>
      </c>
      <c r="F12" s="1109">
        <v>4198</v>
      </c>
      <c r="G12" s="1063">
        <v>1076</v>
      </c>
      <c r="H12" s="1108">
        <v>12040</v>
      </c>
      <c r="I12" s="1105">
        <f t="shared" si="0"/>
        <v>173</v>
      </c>
      <c r="J12" s="1107">
        <f t="shared" si="1"/>
        <v>6</v>
      </c>
      <c r="K12" s="2379">
        <f t="shared" si="2"/>
        <v>16</v>
      </c>
      <c r="L12" s="2822" t="str">
        <f t="shared" si="3"/>
        <v>(指)指導方法</v>
      </c>
      <c r="N12" s="2363" t="s">
        <v>2172</v>
      </c>
      <c r="O12" s="2368">
        <v>27</v>
      </c>
      <c r="P12" s="2368">
        <v>14</v>
      </c>
      <c r="Q12" s="2368">
        <v>418</v>
      </c>
      <c r="R12" s="2370"/>
      <c r="S12" s="2363" t="s">
        <v>2491</v>
      </c>
      <c r="T12" s="2368">
        <v>24</v>
      </c>
      <c r="U12" s="2368">
        <v>13</v>
      </c>
      <c r="V12" s="2368">
        <v>370</v>
      </c>
      <c r="W12" s="2370"/>
    </row>
    <row r="13" spans="1:26" ht="18" customHeight="1">
      <c r="A13" s="1110">
        <v>9</v>
      </c>
      <c r="B13" s="1071" t="s">
        <v>3112</v>
      </c>
      <c r="C13" s="1070" t="s">
        <v>6084</v>
      </c>
      <c r="D13" s="1069" t="s">
        <v>3111</v>
      </c>
      <c r="E13" s="1072" t="s">
        <v>3103</v>
      </c>
      <c r="F13" s="1109">
        <v>5326</v>
      </c>
      <c r="G13" s="1063">
        <v>1044</v>
      </c>
      <c r="H13" s="1108">
        <v>10137</v>
      </c>
      <c r="I13" s="1105">
        <f t="shared" si="0"/>
        <v>414</v>
      </c>
      <c r="J13" s="1107">
        <f t="shared" si="1"/>
        <v>12</v>
      </c>
      <c r="K13" s="2379">
        <f t="shared" si="2"/>
        <v>22</v>
      </c>
      <c r="L13" s="2822" t="str">
        <f t="shared" si="3"/>
        <v/>
      </c>
      <c r="N13" s="2363" t="s">
        <v>5461</v>
      </c>
      <c r="O13" s="2368">
        <v>24</v>
      </c>
      <c r="P13" s="2368">
        <v>13</v>
      </c>
      <c r="Q13" s="2368">
        <v>408</v>
      </c>
      <c r="R13" s="2370"/>
      <c r="S13" s="2363" t="s">
        <v>7524</v>
      </c>
      <c r="T13" s="2368">
        <v>30</v>
      </c>
      <c r="U13" s="2368">
        <v>14</v>
      </c>
      <c r="V13" s="2368">
        <v>481</v>
      </c>
      <c r="W13" s="2370"/>
    </row>
    <row r="14" spans="1:26" ht="18" customHeight="1">
      <c r="A14" s="1110">
        <v>10</v>
      </c>
      <c r="B14" s="1071" t="s">
        <v>1325</v>
      </c>
      <c r="C14" s="1070" t="s">
        <v>6085</v>
      </c>
      <c r="D14" s="1069" t="s">
        <v>3109</v>
      </c>
      <c r="E14" s="1072" t="s">
        <v>1433</v>
      </c>
      <c r="F14" s="1109">
        <v>4985</v>
      </c>
      <c r="G14" s="1063">
        <v>941</v>
      </c>
      <c r="H14" s="1108">
        <v>8873</v>
      </c>
      <c r="I14" s="1105">
        <f t="shared" si="0"/>
        <v>283</v>
      </c>
      <c r="J14" s="1107">
        <f t="shared" si="1"/>
        <v>9</v>
      </c>
      <c r="K14" s="2379">
        <f t="shared" si="2"/>
        <v>22</v>
      </c>
      <c r="L14" s="2822" t="str">
        <f t="shared" si="3"/>
        <v/>
      </c>
      <c r="N14" s="2363" t="s">
        <v>7525</v>
      </c>
      <c r="O14" s="2368">
        <v>19</v>
      </c>
      <c r="P14" s="2368">
        <v>9</v>
      </c>
      <c r="Q14" s="2368">
        <v>231</v>
      </c>
      <c r="R14" s="2370"/>
      <c r="S14" s="2363" t="s">
        <v>7526</v>
      </c>
      <c r="T14" s="2368">
        <v>18</v>
      </c>
      <c r="U14" s="2368">
        <v>8</v>
      </c>
      <c r="V14" s="2368">
        <v>241</v>
      </c>
      <c r="W14" s="2370"/>
    </row>
    <row r="15" spans="1:26" ht="21.95" customHeight="1">
      <c r="A15" s="1110">
        <v>11</v>
      </c>
      <c r="B15" s="1626" t="s">
        <v>3110</v>
      </c>
      <c r="C15" s="1070" t="s">
        <v>6086</v>
      </c>
      <c r="D15" s="1069" t="s">
        <v>3109</v>
      </c>
      <c r="E15" s="1072" t="s">
        <v>3108</v>
      </c>
      <c r="F15" s="1109">
        <v>6074</v>
      </c>
      <c r="G15" s="1063">
        <v>669</v>
      </c>
      <c r="H15" s="1108">
        <v>8415</v>
      </c>
      <c r="I15" s="1105">
        <f>Q19+Q20</f>
        <v>254</v>
      </c>
      <c r="J15" s="1107">
        <f>P19+P20</f>
        <v>11</v>
      </c>
      <c r="K15" s="2379">
        <f>O19+O20</f>
        <v>29</v>
      </c>
      <c r="L15" s="2822" t="str">
        <f>IF(R19="","",R19)&amp;IF(R20="","",R20)</f>
        <v/>
      </c>
      <c r="N15" s="2363" t="s">
        <v>2108</v>
      </c>
      <c r="O15" s="2368">
        <v>27</v>
      </c>
      <c r="P15" s="2368">
        <v>15</v>
      </c>
      <c r="Q15" s="2368">
        <v>478</v>
      </c>
      <c r="R15" s="2370"/>
      <c r="S15" s="2363" t="s">
        <v>6370</v>
      </c>
      <c r="T15" s="2368">
        <v>33</v>
      </c>
      <c r="U15" s="2368">
        <v>19</v>
      </c>
      <c r="V15" s="2368">
        <v>487</v>
      </c>
      <c r="W15" s="2370" t="s">
        <v>8669</v>
      </c>
    </row>
    <row r="16" spans="1:26" ht="18" customHeight="1">
      <c r="A16" s="1110">
        <v>12</v>
      </c>
      <c r="B16" s="1071" t="s">
        <v>3107</v>
      </c>
      <c r="C16" s="1070" t="s">
        <v>6087</v>
      </c>
      <c r="D16" s="1069" t="s">
        <v>3106</v>
      </c>
      <c r="E16" s="1072" t="s">
        <v>3105</v>
      </c>
      <c r="F16" s="1109">
        <v>5269</v>
      </c>
      <c r="G16" s="1063">
        <v>817</v>
      </c>
      <c r="H16" s="1108">
        <v>8981</v>
      </c>
      <c r="I16" s="1105">
        <f>V8</f>
        <v>391</v>
      </c>
      <c r="J16" s="1107">
        <f>U8</f>
        <v>11</v>
      </c>
      <c r="K16" s="2379">
        <f>T8</f>
        <v>20</v>
      </c>
      <c r="L16" s="2822" t="str">
        <f>IF(W8="","",W8)</f>
        <v>(指)指導方法</v>
      </c>
      <c r="N16" s="2363" t="s">
        <v>7527</v>
      </c>
      <c r="O16" s="2368">
        <v>16</v>
      </c>
      <c r="P16" s="2368">
        <v>6</v>
      </c>
      <c r="Q16" s="2368">
        <v>173</v>
      </c>
      <c r="R16" s="2370" t="s">
        <v>7528</v>
      </c>
      <c r="S16" s="2363" t="s">
        <v>2132</v>
      </c>
      <c r="T16" s="2368">
        <v>29</v>
      </c>
      <c r="U16" s="2368">
        <v>13</v>
      </c>
      <c r="V16" s="2368">
        <v>438</v>
      </c>
      <c r="W16" s="2370" t="s">
        <v>7529</v>
      </c>
    </row>
    <row r="17" spans="1:24" ht="35.25" customHeight="1">
      <c r="A17" s="1110">
        <v>13</v>
      </c>
      <c r="B17" s="1071" t="s">
        <v>1962</v>
      </c>
      <c r="C17" s="1070" t="s">
        <v>6088</v>
      </c>
      <c r="D17" s="1069" t="s">
        <v>3104</v>
      </c>
      <c r="E17" s="1072" t="s">
        <v>3103</v>
      </c>
      <c r="F17" s="1109">
        <v>4819</v>
      </c>
      <c r="G17" s="1063">
        <v>834</v>
      </c>
      <c r="H17" s="1108">
        <v>8365</v>
      </c>
      <c r="I17" s="1105">
        <f t="shared" ref="I17:I28" si="4">V9</f>
        <v>186</v>
      </c>
      <c r="J17" s="1107">
        <f t="shared" ref="J17:J28" si="5">U9</f>
        <v>10</v>
      </c>
      <c r="K17" s="2379">
        <f t="shared" ref="K17:K28" si="6">T9</f>
        <v>21</v>
      </c>
      <c r="L17" s="2823" t="str">
        <f>IF(W9="","",W9)</f>
        <v>(指)キャリア教育、（都）不登校児童・生徒支援調査研究</v>
      </c>
      <c r="N17" s="2363" t="s">
        <v>2510</v>
      </c>
      <c r="O17" s="2368">
        <v>22</v>
      </c>
      <c r="P17" s="2368">
        <v>12</v>
      </c>
      <c r="Q17" s="2368">
        <v>414</v>
      </c>
      <c r="R17" s="2370"/>
      <c r="S17" s="2363" t="s">
        <v>6373</v>
      </c>
      <c r="T17" s="2368">
        <v>22</v>
      </c>
      <c r="U17" s="2368">
        <v>10</v>
      </c>
      <c r="V17" s="2368">
        <v>258</v>
      </c>
      <c r="W17" s="2370" t="s">
        <v>8659</v>
      </c>
    </row>
    <row r="18" spans="1:24" ht="18" customHeight="1">
      <c r="A18" s="1110">
        <v>14</v>
      </c>
      <c r="B18" s="1071" t="s">
        <v>3102</v>
      </c>
      <c r="C18" s="1070" t="s">
        <v>6089</v>
      </c>
      <c r="D18" s="1069" t="s">
        <v>3100</v>
      </c>
      <c r="E18" s="1072" t="s">
        <v>3101</v>
      </c>
      <c r="F18" s="1109">
        <v>6248</v>
      </c>
      <c r="G18" s="1063">
        <v>978</v>
      </c>
      <c r="H18" s="1108">
        <v>11635</v>
      </c>
      <c r="I18" s="1105">
        <f t="shared" si="4"/>
        <v>346</v>
      </c>
      <c r="J18" s="1107">
        <f t="shared" si="5"/>
        <v>10</v>
      </c>
      <c r="K18" s="2379">
        <f t="shared" si="6"/>
        <v>26</v>
      </c>
      <c r="L18" s="2822" t="str">
        <f t="shared" ref="L18:L28" si="7">IF(W10="","",W10)</f>
        <v/>
      </c>
      <c r="N18" s="2363" t="s">
        <v>2168</v>
      </c>
      <c r="O18" s="2368">
        <v>22</v>
      </c>
      <c r="P18" s="2368">
        <v>9</v>
      </c>
      <c r="Q18" s="2368">
        <v>283</v>
      </c>
      <c r="R18" s="2370"/>
      <c r="S18" s="2363" t="s">
        <v>2455</v>
      </c>
      <c r="T18" s="2368">
        <v>19</v>
      </c>
      <c r="U18" s="2368">
        <v>9</v>
      </c>
      <c r="V18" s="2368">
        <v>289</v>
      </c>
      <c r="W18" s="2370" t="s">
        <v>8670</v>
      </c>
    </row>
    <row r="19" spans="1:24" ht="18" customHeight="1">
      <c r="A19" s="1110">
        <v>15</v>
      </c>
      <c r="B19" s="1071" t="s">
        <v>1297</v>
      </c>
      <c r="C19" s="1070" t="s">
        <v>6090</v>
      </c>
      <c r="D19" s="1069" t="s">
        <v>3100</v>
      </c>
      <c r="E19" s="1072" t="s">
        <v>3099</v>
      </c>
      <c r="F19" s="1109">
        <v>5923</v>
      </c>
      <c r="G19" s="1063">
        <v>1025</v>
      </c>
      <c r="H19" s="1108">
        <v>12230</v>
      </c>
      <c r="I19" s="1105">
        <f t="shared" si="4"/>
        <v>367</v>
      </c>
      <c r="J19" s="1107">
        <f t="shared" si="5"/>
        <v>13</v>
      </c>
      <c r="K19" s="2379">
        <f t="shared" si="6"/>
        <v>25</v>
      </c>
      <c r="L19" s="2822" t="str">
        <f t="shared" si="7"/>
        <v/>
      </c>
      <c r="N19" s="2362" t="s">
        <v>7531</v>
      </c>
      <c r="O19" s="2368">
        <v>18</v>
      </c>
      <c r="P19" s="2368">
        <v>7</v>
      </c>
      <c r="Q19" s="2368">
        <v>212</v>
      </c>
      <c r="R19" s="2370"/>
      <c r="S19" s="2363" t="s">
        <v>7530</v>
      </c>
      <c r="T19" s="2368">
        <v>34</v>
      </c>
      <c r="U19" s="2368">
        <v>20</v>
      </c>
      <c r="V19" s="2368">
        <v>572</v>
      </c>
      <c r="W19" s="2370"/>
    </row>
    <row r="20" spans="1:24" ht="18" customHeight="1">
      <c r="A20" s="1110">
        <v>16</v>
      </c>
      <c r="B20" s="1071" t="s">
        <v>472</v>
      </c>
      <c r="C20" s="1070" t="s">
        <v>6091</v>
      </c>
      <c r="D20" s="1069" t="s">
        <v>3098</v>
      </c>
      <c r="E20" s="1072" t="s">
        <v>1449</v>
      </c>
      <c r="F20" s="1109">
        <v>5730</v>
      </c>
      <c r="G20" s="1063">
        <v>880</v>
      </c>
      <c r="H20" s="1108">
        <v>14429</v>
      </c>
      <c r="I20" s="1105">
        <f t="shared" si="4"/>
        <v>370</v>
      </c>
      <c r="J20" s="1107">
        <f t="shared" si="5"/>
        <v>13</v>
      </c>
      <c r="K20" s="2379">
        <f t="shared" si="6"/>
        <v>24</v>
      </c>
      <c r="L20" s="2822" t="str">
        <f t="shared" si="7"/>
        <v/>
      </c>
      <c r="N20" s="2362" t="s">
        <v>7532</v>
      </c>
      <c r="O20" s="2368">
        <v>11</v>
      </c>
      <c r="P20" s="2368">
        <v>4</v>
      </c>
      <c r="Q20" s="2368">
        <v>42</v>
      </c>
      <c r="R20" s="2370"/>
      <c r="S20" s="2363" t="s">
        <v>2267</v>
      </c>
      <c r="T20" s="2368">
        <v>27</v>
      </c>
      <c r="U20" s="2368">
        <v>15</v>
      </c>
      <c r="V20" s="2368">
        <v>359</v>
      </c>
      <c r="W20" s="2370"/>
    </row>
    <row r="21" spans="1:24" ht="18" customHeight="1">
      <c r="A21" s="1110">
        <v>17</v>
      </c>
      <c r="B21" s="1071" t="s">
        <v>3097</v>
      </c>
      <c r="C21" s="1070" t="s">
        <v>6092</v>
      </c>
      <c r="D21" s="1069" t="s">
        <v>3065</v>
      </c>
      <c r="E21" s="1072" t="s">
        <v>1469</v>
      </c>
      <c r="F21" s="1109">
        <v>6184</v>
      </c>
      <c r="G21" s="1063">
        <v>1130</v>
      </c>
      <c r="H21" s="1108">
        <v>14640</v>
      </c>
      <c r="I21" s="1105">
        <f t="shared" si="4"/>
        <v>481</v>
      </c>
      <c r="J21" s="1107">
        <f t="shared" si="5"/>
        <v>14</v>
      </c>
      <c r="K21" s="2379">
        <f t="shared" si="6"/>
        <v>30</v>
      </c>
      <c r="L21" s="2822" t="str">
        <f t="shared" si="7"/>
        <v/>
      </c>
      <c r="N21" s="402"/>
      <c r="O21" s="402"/>
      <c r="P21" s="402"/>
      <c r="Q21" s="402"/>
      <c r="R21" s="2372"/>
      <c r="S21" s="402"/>
      <c r="T21" s="2377"/>
      <c r="U21" s="2377"/>
      <c r="V21" s="2377"/>
      <c r="W21" s="2378"/>
    </row>
    <row r="22" spans="1:24" ht="18" customHeight="1">
      <c r="A22" s="1110">
        <v>18</v>
      </c>
      <c r="B22" s="1071" t="s">
        <v>3096</v>
      </c>
      <c r="C22" s="1070" t="s">
        <v>6093</v>
      </c>
      <c r="D22" s="1069" t="s">
        <v>3095</v>
      </c>
      <c r="E22" s="1072" t="s">
        <v>1469</v>
      </c>
      <c r="F22" s="1109">
        <v>3730</v>
      </c>
      <c r="G22" s="1063">
        <v>1042</v>
      </c>
      <c r="H22" s="1108">
        <v>8579</v>
      </c>
      <c r="I22" s="1105">
        <f t="shared" si="4"/>
        <v>241</v>
      </c>
      <c r="J22" s="1107">
        <f t="shared" si="5"/>
        <v>8</v>
      </c>
      <c r="K22" s="2379">
        <f t="shared" si="6"/>
        <v>18</v>
      </c>
      <c r="L22" s="2822" t="str">
        <f t="shared" si="7"/>
        <v/>
      </c>
      <c r="N22" s="402"/>
      <c r="O22" s="402"/>
      <c r="P22" s="402"/>
      <c r="Q22" s="402"/>
      <c r="R22" s="2372"/>
      <c r="S22" s="402"/>
      <c r="T22" s="2377"/>
      <c r="U22" s="2377"/>
      <c r="V22" s="2377"/>
      <c r="W22" s="2378"/>
    </row>
    <row r="23" spans="1:24" ht="18" customHeight="1">
      <c r="A23" s="1110">
        <v>19</v>
      </c>
      <c r="B23" s="1071" t="s">
        <v>1309</v>
      </c>
      <c r="C23" s="1070" t="s">
        <v>6094</v>
      </c>
      <c r="D23" s="1069" t="s">
        <v>3094</v>
      </c>
      <c r="E23" s="1072" t="s">
        <v>1357</v>
      </c>
      <c r="F23" s="1109">
        <v>5702</v>
      </c>
      <c r="G23" s="1063">
        <v>1102</v>
      </c>
      <c r="H23" s="1108">
        <v>12018</v>
      </c>
      <c r="I23" s="1105">
        <f t="shared" si="4"/>
        <v>487</v>
      </c>
      <c r="J23" s="1107">
        <f t="shared" si="5"/>
        <v>19</v>
      </c>
      <c r="K23" s="2379">
        <f t="shared" si="6"/>
        <v>33</v>
      </c>
      <c r="L23" s="2822" t="str">
        <f t="shared" si="7"/>
        <v>(指)ＥＳＤ</v>
      </c>
      <c r="N23" s="402"/>
      <c r="O23" s="402"/>
      <c r="P23" s="402"/>
      <c r="Q23" s="402"/>
      <c r="R23" s="2372"/>
      <c r="S23" s="402"/>
      <c r="T23" s="2377"/>
      <c r="U23" s="2377"/>
      <c r="V23" s="2377"/>
      <c r="W23" s="2378"/>
    </row>
    <row r="24" spans="1:24" ht="18" customHeight="1">
      <c r="A24" s="1110">
        <v>20</v>
      </c>
      <c r="B24" s="1071" t="s">
        <v>3093</v>
      </c>
      <c r="C24" s="1070" t="s">
        <v>6095</v>
      </c>
      <c r="D24" s="1069" t="s">
        <v>3092</v>
      </c>
      <c r="E24" s="1072" t="s">
        <v>3091</v>
      </c>
      <c r="F24" s="1109">
        <v>6311</v>
      </c>
      <c r="G24" s="1063">
        <v>1048</v>
      </c>
      <c r="H24" s="1108">
        <v>11887</v>
      </c>
      <c r="I24" s="1105">
        <f t="shared" si="4"/>
        <v>438</v>
      </c>
      <c r="J24" s="1107">
        <f t="shared" si="5"/>
        <v>13</v>
      </c>
      <c r="K24" s="2379">
        <f t="shared" si="6"/>
        <v>29</v>
      </c>
      <c r="L24" s="2822" t="str">
        <f t="shared" si="7"/>
        <v>(都)安全教育</v>
      </c>
      <c r="N24" s="402"/>
      <c r="O24" s="402"/>
      <c r="P24" s="402"/>
      <c r="Q24" s="402"/>
      <c r="R24" s="2372"/>
      <c r="S24" s="402"/>
      <c r="T24" s="2377"/>
      <c r="U24" s="2377"/>
      <c r="V24" s="2377"/>
      <c r="W24" s="2378"/>
    </row>
    <row r="25" spans="1:24" ht="21.75" customHeight="1">
      <c r="A25" s="1110">
        <v>21</v>
      </c>
      <c r="B25" s="1071" t="s">
        <v>1281</v>
      </c>
      <c r="C25" s="1070" t="s">
        <v>6040</v>
      </c>
      <c r="D25" s="1069" t="s">
        <v>3090</v>
      </c>
      <c r="E25" s="1072" t="s">
        <v>8769</v>
      </c>
      <c r="F25" s="1109">
        <v>4934</v>
      </c>
      <c r="G25" s="1063">
        <v>1175</v>
      </c>
      <c r="H25" s="1108">
        <v>10579</v>
      </c>
      <c r="I25" s="1105">
        <f t="shared" si="4"/>
        <v>258</v>
      </c>
      <c r="J25" s="1107">
        <f t="shared" si="5"/>
        <v>10</v>
      </c>
      <c r="K25" s="2379">
        <f t="shared" si="6"/>
        <v>22</v>
      </c>
      <c r="L25" s="2823" t="str">
        <f t="shared" si="7"/>
        <v>(指)８つの教科部会による研究</v>
      </c>
      <c r="N25" s="402"/>
      <c r="O25" s="402"/>
      <c r="P25" s="402"/>
      <c r="Q25" s="402"/>
      <c r="R25" s="2372"/>
      <c r="S25" s="402"/>
      <c r="T25" s="2377"/>
      <c r="U25" s="2377"/>
      <c r="V25" s="2377"/>
      <c r="W25" s="2378"/>
    </row>
    <row r="26" spans="1:24" ht="18" customHeight="1">
      <c r="A26" s="1110">
        <v>22</v>
      </c>
      <c r="B26" s="1071" t="s">
        <v>1329</v>
      </c>
      <c r="C26" s="1070" t="s">
        <v>6096</v>
      </c>
      <c r="D26" s="1069" t="s">
        <v>1409</v>
      </c>
      <c r="E26" s="1072" t="s">
        <v>3089</v>
      </c>
      <c r="F26" s="1109">
        <v>5522</v>
      </c>
      <c r="G26" s="1063">
        <v>713</v>
      </c>
      <c r="H26" s="1108">
        <v>11968</v>
      </c>
      <c r="I26" s="1105">
        <f t="shared" si="4"/>
        <v>289</v>
      </c>
      <c r="J26" s="1107">
        <f t="shared" si="5"/>
        <v>9</v>
      </c>
      <c r="K26" s="2379">
        <f t="shared" si="6"/>
        <v>19</v>
      </c>
      <c r="L26" s="2822" t="str">
        <f t="shared" si="7"/>
        <v>(指)特別活動</v>
      </c>
      <c r="N26" s="402"/>
      <c r="O26" s="402"/>
      <c r="P26" s="402"/>
      <c r="Q26" s="402"/>
      <c r="R26" s="2372"/>
      <c r="S26" s="402"/>
      <c r="T26" s="2377"/>
      <c r="U26" s="2377"/>
      <c r="V26" s="2377"/>
      <c r="W26" s="2378"/>
    </row>
    <row r="27" spans="1:24" ht="18" customHeight="1">
      <c r="A27" s="1110">
        <v>23</v>
      </c>
      <c r="B27" s="1071" t="s">
        <v>3088</v>
      </c>
      <c r="C27" s="1070" t="s">
        <v>6097</v>
      </c>
      <c r="D27" s="1069" t="s">
        <v>1396</v>
      </c>
      <c r="E27" s="1072" t="s">
        <v>3087</v>
      </c>
      <c r="F27" s="1109">
        <v>6367</v>
      </c>
      <c r="G27" s="1063">
        <v>1028</v>
      </c>
      <c r="H27" s="1108">
        <v>13534</v>
      </c>
      <c r="I27" s="1105">
        <f t="shared" si="4"/>
        <v>572</v>
      </c>
      <c r="J27" s="1107">
        <f t="shared" si="5"/>
        <v>20</v>
      </c>
      <c r="K27" s="2379">
        <f t="shared" si="6"/>
        <v>34</v>
      </c>
      <c r="L27" s="2822" t="str">
        <f t="shared" si="7"/>
        <v/>
      </c>
      <c r="N27" s="402"/>
      <c r="O27" s="402"/>
      <c r="P27" s="402"/>
      <c r="Q27" s="402"/>
      <c r="R27" s="2372"/>
      <c r="S27" s="402"/>
      <c r="T27" s="2377"/>
      <c r="U27" s="2377"/>
      <c r="V27" s="2377"/>
      <c r="W27" s="2378"/>
    </row>
    <row r="28" spans="1:24" ht="18" customHeight="1">
      <c r="A28" s="1110">
        <v>24</v>
      </c>
      <c r="B28" s="1071" t="s">
        <v>1963</v>
      </c>
      <c r="C28" s="1070" t="s">
        <v>6098</v>
      </c>
      <c r="D28" s="1069" t="s">
        <v>3086</v>
      </c>
      <c r="E28" s="1072" t="s">
        <v>1298</v>
      </c>
      <c r="F28" s="1109">
        <v>5642</v>
      </c>
      <c r="G28" s="1063">
        <v>1035</v>
      </c>
      <c r="H28" s="1108">
        <v>15080</v>
      </c>
      <c r="I28" s="1105">
        <f t="shared" si="4"/>
        <v>359</v>
      </c>
      <c r="J28" s="1107">
        <f t="shared" si="5"/>
        <v>15</v>
      </c>
      <c r="K28" s="2379">
        <f t="shared" si="6"/>
        <v>27</v>
      </c>
      <c r="L28" s="2822" t="str">
        <f t="shared" si="7"/>
        <v/>
      </c>
      <c r="N28" s="402"/>
      <c r="O28" s="402"/>
      <c r="P28" s="402"/>
      <c r="Q28" s="402"/>
      <c r="R28" s="2372"/>
      <c r="S28" s="402"/>
      <c r="T28" s="2377"/>
      <c r="U28" s="2377"/>
      <c r="V28" s="2377"/>
      <c r="W28" s="2378"/>
    </row>
    <row r="29" spans="1:24" ht="24.95" customHeight="1">
      <c r="A29" s="3770" t="s">
        <v>572</v>
      </c>
      <c r="B29" s="3771"/>
      <c r="C29" s="3771"/>
      <c r="D29" s="3771"/>
      <c r="E29" s="3772"/>
      <c r="F29" s="1106">
        <f t="shared" ref="F29:K29" si="8">SUM(F5:F28)</f>
        <v>135089</v>
      </c>
      <c r="G29" s="1105">
        <f t="shared" si="8"/>
        <v>23766</v>
      </c>
      <c r="H29" s="1106">
        <f t="shared" si="8"/>
        <v>273250</v>
      </c>
      <c r="I29" s="1105">
        <f t="shared" si="8"/>
        <v>8678</v>
      </c>
      <c r="J29" s="1104">
        <f t="shared" si="8"/>
        <v>291</v>
      </c>
      <c r="K29" s="2379">
        <f t="shared" si="8"/>
        <v>584</v>
      </c>
      <c r="L29" s="2824"/>
      <c r="N29" s="402"/>
      <c r="O29" s="402"/>
      <c r="P29" s="402"/>
      <c r="Q29" s="402"/>
      <c r="R29" s="2372"/>
      <c r="S29" s="402"/>
      <c r="T29" s="2377"/>
      <c r="U29" s="2377"/>
      <c r="V29" s="2377"/>
      <c r="W29" s="2378"/>
    </row>
    <row r="30" spans="1:24" ht="15" customHeight="1">
      <c r="A30" s="229" t="s">
        <v>8853</v>
      </c>
      <c r="K30" s="80"/>
      <c r="N30" s="402"/>
      <c r="O30" s="402"/>
      <c r="P30" s="402"/>
      <c r="Q30" s="402"/>
      <c r="R30" s="2372"/>
      <c r="S30" s="402"/>
      <c r="T30" s="2377"/>
      <c r="U30" s="2377"/>
      <c r="V30" s="2377"/>
      <c r="W30" s="2378"/>
    </row>
    <row r="31" spans="1:24" ht="15" customHeight="1">
      <c r="A31" s="229" t="str">
        <f>"注２：各面積は"&amp;T3&amp;"公立学校施設台帳による。（校舎面積は、給食室・プール専用付属室などを除く保有面積）"</f>
        <v>注２：各面積は令和5年度公立学校施設台帳による。（校舎面積は、給食室・プール専用付属室などを除く保有面積）</v>
      </c>
      <c r="K31" s="1101"/>
      <c r="N31" s="1336" t="s">
        <v>6587</v>
      </c>
      <c r="O31" s="1752"/>
      <c r="P31" s="1337" t="s">
        <v>6118</v>
      </c>
      <c r="Q31" s="1856" t="str">
        <f>設定!$B$15</f>
        <v>（令和5年5月1日現在）</v>
      </c>
      <c r="V31" s="2377"/>
      <c r="W31" s="2378"/>
    </row>
    <row r="32" spans="1:24" s="1747" customFormat="1" ht="15" customHeight="1">
      <c r="A32" s="229" t="s">
        <v>8858</v>
      </c>
      <c r="D32" s="1091"/>
      <c r="K32" s="1101"/>
      <c r="M32" s="80"/>
      <c r="N32" s="1705"/>
      <c r="O32" s="1340"/>
      <c r="P32" s="1337" t="s">
        <v>6119</v>
      </c>
      <c r="Q32" s="1789" t="s">
        <v>7097</v>
      </c>
      <c r="R32" s="2160" t="str">
        <f>HYPERLINK("#'["&amp;設定!$A$22&amp;"]"&amp;Q32&amp;"'!A1","統計表リンク")</f>
        <v>統計表リンク</v>
      </c>
      <c r="S32" s="80"/>
      <c r="T32" s="80"/>
      <c r="U32" s="80"/>
      <c r="V32" s="80"/>
      <c r="W32" s="2372"/>
      <c r="X32" s="80"/>
    </row>
    <row r="33" spans="1:23" ht="15" customHeight="1">
      <c r="A33" s="229" t="s">
        <v>6972</v>
      </c>
      <c r="K33" s="1101"/>
      <c r="Q33" s="1789" t="s">
        <v>7098</v>
      </c>
      <c r="R33" s="2160" t="str">
        <f>HYPERLINK("#'["&amp;設定!$A$22&amp;"]"&amp;Q33&amp;"'!A1","統計表リンク")</f>
        <v>統計表リンク</v>
      </c>
      <c r="W33" s="2372"/>
    </row>
    <row r="34" spans="1:23" ht="15" customHeight="1">
      <c r="A34" s="229"/>
      <c r="K34" s="1101"/>
      <c r="L34" s="85" t="s">
        <v>3032</v>
      </c>
      <c r="N34" s="3769" t="s">
        <v>7533</v>
      </c>
      <c r="O34" s="3769" t="s">
        <v>7534</v>
      </c>
      <c r="P34" s="3769" t="s">
        <v>3024</v>
      </c>
      <c r="Q34" s="3769"/>
      <c r="R34" s="3769" t="s">
        <v>7535</v>
      </c>
      <c r="S34" s="3769" t="s">
        <v>7536</v>
      </c>
      <c r="T34" s="3769" t="s">
        <v>121</v>
      </c>
    </row>
    <row r="35" spans="1:23" ht="15" customHeight="1">
      <c r="N35" s="3769"/>
      <c r="O35" s="3769"/>
      <c r="P35" s="2296" t="s">
        <v>6420</v>
      </c>
      <c r="Q35" s="2296" t="s">
        <v>7537</v>
      </c>
      <c r="R35" s="3769"/>
      <c r="S35" s="3769"/>
      <c r="T35" s="3769"/>
    </row>
    <row r="36" spans="1:23" ht="18" customHeight="1">
      <c r="A36" s="174" t="s">
        <v>3085</v>
      </c>
      <c r="I36" s="85" t="s">
        <v>3084</v>
      </c>
      <c r="K36" s="80"/>
      <c r="L36" s="85" t="str">
        <f>Q31</f>
        <v>（令和5年5月1日現在）</v>
      </c>
      <c r="N36" s="2291" t="s">
        <v>7542</v>
      </c>
      <c r="O36" s="2265">
        <v>2</v>
      </c>
      <c r="P36" s="2265">
        <v>6</v>
      </c>
      <c r="Q36" s="2265">
        <v>2</v>
      </c>
      <c r="R36" s="2265">
        <v>48</v>
      </c>
      <c r="S36" s="2265">
        <v>225</v>
      </c>
      <c r="T36" s="2265">
        <v>2</v>
      </c>
    </row>
    <row r="37" spans="1:23" ht="39.950000000000003" customHeight="1">
      <c r="A37" s="325"/>
      <c r="B37" s="385" t="s">
        <v>3083</v>
      </c>
      <c r="C37" s="385" t="s">
        <v>493</v>
      </c>
      <c r="D37" s="429" t="s">
        <v>967</v>
      </c>
      <c r="E37" s="763" t="s">
        <v>919</v>
      </c>
      <c r="F37" s="763" t="s">
        <v>3082</v>
      </c>
      <c r="G37" s="2860" t="s">
        <v>8933</v>
      </c>
      <c r="H37" s="2860" t="s">
        <v>8934</v>
      </c>
      <c r="I37" s="2859" t="s">
        <v>8932</v>
      </c>
      <c r="J37" s="2859" t="s">
        <v>8935</v>
      </c>
      <c r="K37" s="3392" t="s">
        <v>8860</v>
      </c>
      <c r="L37" s="3773"/>
      <c r="N37" s="2297" t="s">
        <v>7538</v>
      </c>
      <c r="O37" s="2265">
        <v>1</v>
      </c>
      <c r="P37" s="2265">
        <v>3</v>
      </c>
      <c r="Q37" s="2265">
        <v>1</v>
      </c>
      <c r="R37" s="2265">
        <v>28</v>
      </c>
      <c r="S37" s="2265">
        <v>160</v>
      </c>
      <c r="T37" s="2265">
        <v>1</v>
      </c>
    </row>
    <row r="38" spans="1:23" ht="38.25" customHeight="1">
      <c r="A38" s="125">
        <v>1</v>
      </c>
      <c r="B38" s="702" t="s">
        <v>3080</v>
      </c>
      <c r="C38" s="81" t="s">
        <v>3079</v>
      </c>
      <c r="D38" s="1064" t="s">
        <v>1429</v>
      </c>
      <c r="E38" s="325" t="s">
        <v>1353</v>
      </c>
      <c r="F38" s="126">
        <v>714</v>
      </c>
      <c r="G38" s="126">
        <f>R37</f>
        <v>28</v>
      </c>
      <c r="H38" s="126">
        <f>S37</f>
        <v>160</v>
      </c>
      <c r="I38" s="1062" t="str">
        <f>P37&amp;"("&amp;Q37&amp;")"</f>
        <v>3(1)</v>
      </c>
      <c r="J38" s="126">
        <f>T37</f>
        <v>1</v>
      </c>
      <c r="K38" s="3774" t="s">
        <v>8861</v>
      </c>
      <c r="L38" s="3775"/>
      <c r="N38" s="2297" t="s">
        <v>6374</v>
      </c>
      <c r="O38" s="2265">
        <v>1</v>
      </c>
      <c r="P38" s="2265">
        <v>3</v>
      </c>
      <c r="Q38" s="2265">
        <v>1</v>
      </c>
      <c r="R38" s="2265">
        <v>20</v>
      </c>
      <c r="S38" s="2265">
        <v>65</v>
      </c>
      <c r="T38" s="2265">
        <v>1</v>
      </c>
    </row>
    <row r="39" spans="1:23" ht="38.25" customHeight="1">
      <c r="A39" s="125">
        <v>2</v>
      </c>
      <c r="B39" s="374" t="s">
        <v>2812</v>
      </c>
      <c r="C39" s="81" t="s">
        <v>3078</v>
      </c>
      <c r="D39" s="1064" t="s">
        <v>1417</v>
      </c>
      <c r="E39" s="325" t="s">
        <v>1334</v>
      </c>
      <c r="F39" s="126">
        <v>643</v>
      </c>
      <c r="G39" s="126">
        <f>R38</f>
        <v>20</v>
      </c>
      <c r="H39" s="126">
        <f>S38</f>
        <v>65</v>
      </c>
      <c r="I39" s="1062" t="str">
        <f>P38&amp;"("&amp;Q38&amp;")"</f>
        <v>3(1)</v>
      </c>
      <c r="J39" s="126">
        <f>T38</f>
        <v>1</v>
      </c>
      <c r="K39" s="3776" t="s">
        <v>8862</v>
      </c>
      <c r="L39" s="3777"/>
    </row>
    <row r="40" spans="1:23" ht="24.95" customHeight="1">
      <c r="A40" s="3768" t="s">
        <v>572</v>
      </c>
      <c r="B40" s="3768"/>
      <c r="C40" s="3768"/>
      <c r="D40" s="3768"/>
      <c r="E40" s="3768"/>
      <c r="F40" s="126">
        <f>SUM(F38:F39)</f>
        <v>1357</v>
      </c>
      <c r="G40" s="126">
        <f>R36</f>
        <v>48</v>
      </c>
      <c r="H40" s="126">
        <f>S36</f>
        <v>225</v>
      </c>
      <c r="I40" s="1062" t="str">
        <f>P36&amp;"("&amp;Q36&amp;")"</f>
        <v>6(2)</v>
      </c>
      <c r="J40" s="126">
        <f>T36</f>
        <v>2</v>
      </c>
      <c r="K40" s="3778"/>
      <c r="L40" s="3779"/>
    </row>
    <row r="41" spans="1:23" ht="15" customHeight="1">
      <c r="A41" s="691" t="s">
        <v>6973</v>
      </c>
      <c r="B41" s="1103"/>
      <c r="C41" s="1103"/>
      <c r="D41" s="1103"/>
      <c r="E41" s="1103"/>
      <c r="F41" s="321"/>
      <c r="G41" s="321"/>
      <c r="H41" s="321"/>
      <c r="I41" s="321"/>
      <c r="J41" s="321"/>
      <c r="K41" s="321"/>
    </row>
    <row r="42" spans="1:23" ht="15" customHeight="1">
      <c r="H42" s="228"/>
      <c r="J42" s="210"/>
      <c r="K42" s="80"/>
      <c r="L42" s="182" t="s">
        <v>3032</v>
      </c>
    </row>
  </sheetData>
  <mergeCells count="14">
    <mergeCell ref="A1:D1"/>
    <mergeCell ref="A2:D2"/>
    <mergeCell ref="A29:E29"/>
    <mergeCell ref="A40:E40"/>
    <mergeCell ref="K37:L37"/>
    <mergeCell ref="K38:L38"/>
    <mergeCell ref="K39:L39"/>
    <mergeCell ref="K40:L40"/>
    <mergeCell ref="N34:N35"/>
    <mergeCell ref="T34:T35"/>
    <mergeCell ref="S34:S35"/>
    <mergeCell ref="R34:R35"/>
    <mergeCell ref="P34:Q34"/>
    <mergeCell ref="O34:O35"/>
  </mergeCells>
  <phoneticPr fontId="2"/>
  <printOptions horizontalCentered="1"/>
  <pageMargins left="0.78740157480314965" right="0.74803149606299213" top="0.98425196850393704" bottom="0.98425196850393704" header="0.51181102362204722" footer="0.51181102362204722"/>
  <pageSetup paperSize="9" scale="85" fitToHeight="0" orientation="portrait" r:id="rId1"/>
  <headerFooter alignWithMargins="0"/>
  <colBreaks count="1" manualBreakCount="1">
    <brk id="11"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view="pageBreakPreview" zoomScaleNormal="75" zoomScaleSheetLayoutView="100" workbookViewId="0">
      <selection sqref="A1:D1"/>
    </sheetView>
  </sheetViews>
  <sheetFormatPr defaultColWidth="4.625" defaultRowHeight="21" customHeight="1"/>
  <cols>
    <col min="1" max="6" width="15.625" style="425" customWidth="1"/>
    <col min="7" max="7" width="5.625" style="425" customWidth="1"/>
    <col min="8" max="24" width="10.625" style="1340" customWidth="1"/>
    <col min="25" max="25" width="10.625" style="425" customWidth="1"/>
    <col min="26" max="16384" width="4.625" style="425"/>
  </cols>
  <sheetData>
    <row r="1" spans="1:24" s="130" customFormat="1" ht="20.100000000000001" customHeight="1">
      <c r="A1" s="2917" t="str">
        <f>HYPERLINK("#目次!A1","【目次に戻る】")</f>
        <v>【目次に戻る】</v>
      </c>
      <c r="B1" s="2917"/>
      <c r="C1" s="2917"/>
      <c r="D1" s="2030"/>
      <c r="F1" s="2030"/>
      <c r="H1" s="2384"/>
      <c r="I1" s="2384"/>
      <c r="J1" s="2384"/>
      <c r="K1" s="2384"/>
      <c r="L1" s="2384"/>
      <c r="M1" s="2384"/>
      <c r="N1" s="2384"/>
      <c r="O1" s="2384"/>
      <c r="P1" s="2384"/>
      <c r="Q1" s="2384"/>
      <c r="R1" s="2384"/>
      <c r="S1" s="2384"/>
      <c r="T1" s="2384"/>
      <c r="U1" s="2384"/>
      <c r="V1" s="2384"/>
      <c r="W1" s="2384"/>
      <c r="X1" s="2384"/>
    </row>
    <row r="2" spans="1:24" s="130" customFormat="1" ht="20.100000000000001" customHeight="1">
      <c r="A2" s="2917" t="str">
        <f>HYPERLINK("#業務所管課別目次!A1","【業務所管課別目次に戻る】")</f>
        <v>【業務所管課別目次に戻る】</v>
      </c>
      <c r="B2" s="2917"/>
      <c r="C2" s="2917"/>
      <c r="D2" s="2030"/>
      <c r="F2" s="2030"/>
      <c r="H2" s="2384"/>
      <c r="I2" s="2384"/>
      <c r="J2" s="2384"/>
      <c r="K2" s="2384"/>
      <c r="L2" s="2384"/>
      <c r="M2" s="2384"/>
      <c r="N2" s="2384"/>
      <c r="O2" s="2384"/>
      <c r="P2" s="2384"/>
      <c r="Q2" s="2384"/>
      <c r="R2" s="2384"/>
      <c r="S2" s="2384"/>
      <c r="T2" s="2384"/>
      <c r="U2" s="2384"/>
      <c r="V2" s="2384"/>
      <c r="W2" s="2384"/>
      <c r="X2" s="2384"/>
    </row>
    <row r="3" spans="1:24" s="991" customFormat="1" ht="18" customHeight="1">
      <c r="A3" s="185" t="s">
        <v>5847</v>
      </c>
      <c r="H3" s="1340"/>
      <c r="I3" s="1340"/>
      <c r="J3" s="1340"/>
      <c r="K3" s="1340"/>
      <c r="L3" s="1340"/>
      <c r="M3" s="1340"/>
      <c r="N3" s="1340"/>
      <c r="O3" s="1340"/>
      <c r="P3" s="1340"/>
      <c r="Q3" s="1340"/>
      <c r="R3" s="1340"/>
      <c r="S3" s="1340"/>
      <c r="T3" s="1340"/>
      <c r="U3" s="1340"/>
      <c r="V3" s="1340"/>
      <c r="W3" s="1340"/>
      <c r="X3" s="1340"/>
    </row>
    <row r="4" spans="1:24" s="991" customFormat="1" ht="18" customHeight="1">
      <c r="A4" s="185"/>
      <c r="F4" s="85" t="str">
        <f>K4</f>
        <v>（各年5月1日現在）</v>
      </c>
      <c r="H4" s="1336" t="s">
        <v>6728</v>
      </c>
      <c r="I4" s="1752"/>
      <c r="J4" s="1337" t="s">
        <v>6118</v>
      </c>
      <c r="K4" s="1856" t="s">
        <v>4437</v>
      </c>
      <c r="L4" s="1340"/>
      <c r="M4" s="1340"/>
      <c r="N4" s="1340"/>
      <c r="O4" s="1340"/>
      <c r="P4" s="1340"/>
      <c r="Q4" s="1340"/>
      <c r="R4" s="1340"/>
      <c r="S4" s="1340"/>
      <c r="T4" s="1340"/>
      <c r="U4" s="1340"/>
      <c r="V4" s="1340"/>
      <c r="W4" s="1340"/>
      <c r="X4" s="1340"/>
    </row>
    <row r="5" spans="1:24" s="991" customFormat="1" ht="18" customHeight="1">
      <c r="A5" s="3793" t="s">
        <v>547</v>
      </c>
      <c r="B5" s="2914" t="s">
        <v>4435</v>
      </c>
      <c r="C5" s="2914"/>
      <c r="D5" s="2914" t="s">
        <v>4436</v>
      </c>
      <c r="E5" s="2914"/>
      <c r="F5" s="2028" t="s">
        <v>4441</v>
      </c>
      <c r="G5" s="425"/>
      <c r="H5" s="1705"/>
      <c r="I5" s="1340"/>
      <c r="J5" s="1337" t="s">
        <v>6119</v>
      </c>
      <c r="K5" s="1789" t="s">
        <v>7089</v>
      </c>
      <c r="L5" s="2320" t="str">
        <f>HYPERLINK("#'["&amp;設定!$A$22&amp;"]"&amp;K5&amp;"'!A1","統計表リンク")</f>
        <v>統計表リンク</v>
      </c>
      <c r="M5" s="1340"/>
      <c r="N5" s="1340"/>
      <c r="O5" s="1340"/>
      <c r="P5" s="1340"/>
      <c r="Q5" s="1340"/>
      <c r="R5" s="1340"/>
      <c r="S5" s="1340"/>
      <c r="T5" s="1340"/>
      <c r="U5" s="1340"/>
      <c r="V5" s="1340"/>
      <c r="W5" s="1340"/>
      <c r="X5" s="1340"/>
    </row>
    <row r="6" spans="1:24" ht="24.95" customHeight="1">
      <c r="A6" s="3793"/>
      <c r="B6" s="1738" t="s">
        <v>4439</v>
      </c>
      <c r="C6" s="1738" t="s">
        <v>4438</v>
      </c>
      <c r="D6" s="1738" t="s">
        <v>4440</v>
      </c>
      <c r="E6" s="1738" t="s">
        <v>4438</v>
      </c>
      <c r="F6" s="1738" t="s">
        <v>4442</v>
      </c>
      <c r="H6" s="2307"/>
      <c r="K6" s="1789" t="s">
        <v>7094</v>
      </c>
      <c r="L6" s="2320" t="str">
        <f>HYPERLINK("#'["&amp;設定!$A$22&amp;"]"&amp;K6&amp;"'!A1","統計表リンク")</f>
        <v>統計表リンク</v>
      </c>
    </row>
    <row r="7" spans="1:24" ht="18" customHeight="1">
      <c r="A7" s="1399" t="str">
        <f>H10</f>
        <v>令和元年</v>
      </c>
      <c r="B7" s="1060">
        <f>N10</f>
        <v>20617</v>
      </c>
      <c r="C7" s="1060">
        <f>L10</f>
        <v>719</v>
      </c>
      <c r="D7" s="1060">
        <f>N18</f>
        <v>8463</v>
      </c>
      <c r="E7" s="1060">
        <f>L18</f>
        <v>280</v>
      </c>
      <c r="F7" s="1060">
        <f>L26</f>
        <v>110</v>
      </c>
      <c r="H7" s="2307" t="s">
        <v>7539</v>
      </c>
      <c r="K7" s="1789" t="s">
        <v>7097</v>
      </c>
      <c r="L7" s="2320" t="str">
        <f>HYPERLINK("#'["&amp;設定!$A$22&amp;"]"&amp;K7&amp;"'!A1","統計表リンク")</f>
        <v>統計表リンク</v>
      </c>
    </row>
    <row r="8" spans="1:24" ht="18" customHeight="1">
      <c r="A8" s="1399">
        <f>H11</f>
        <v>2</v>
      </c>
      <c r="B8" s="1060">
        <f t="shared" ref="B8:B11" si="0">N11</f>
        <v>20630</v>
      </c>
      <c r="C8" s="1060">
        <f t="shared" ref="C8:C11" si="1">L11</f>
        <v>727</v>
      </c>
      <c r="D8" s="1060">
        <f t="shared" ref="D8:D11" si="2">N19</f>
        <v>8621</v>
      </c>
      <c r="E8" s="1060">
        <f t="shared" ref="E8:E11" si="3">L19</f>
        <v>283</v>
      </c>
      <c r="F8" s="1060">
        <f t="shared" ref="F8:F11" si="4">L27</f>
        <v>82</v>
      </c>
      <c r="H8" s="2951" t="s">
        <v>6179</v>
      </c>
      <c r="I8" s="2951" t="s">
        <v>3027</v>
      </c>
      <c r="J8" s="2951" t="s">
        <v>3024</v>
      </c>
      <c r="K8" s="2951"/>
      <c r="L8" s="2951" t="s">
        <v>3025</v>
      </c>
      <c r="M8" s="2951"/>
      <c r="N8" s="2951" t="s">
        <v>3026</v>
      </c>
      <c r="O8" s="2951"/>
      <c r="P8" s="2951" t="s">
        <v>121</v>
      </c>
      <c r="Q8" s="2951"/>
      <c r="R8" s="2951" t="s">
        <v>7481</v>
      </c>
      <c r="S8" s="2951" t="s">
        <v>7482</v>
      </c>
      <c r="T8" s="2951" t="s">
        <v>7483</v>
      </c>
      <c r="U8" s="2951" t="s">
        <v>7484</v>
      </c>
      <c r="V8" s="3751" t="s">
        <v>7485</v>
      </c>
      <c r="W8" s="2951" t="s">
        <v>3017</v>
      </c>
      <c r="X8" s="2951"/>
    </row>
    <row r="9" spans="1:24" ht="18" customHeight="1">
      <c r="A9" s="1399">
        <f>H12</f>
        <v>3</v>
      </c>
      <c r="B9" s="1060">
        <f t="shared" si="0"/>
        <v>20611</v>
      </c>
      <c r="C9" s="1060">
        <f t="shared" si="1"/>
        <v>728</v>
      </c>
      <c r="D9" s="1060">
        <f t="shared" si="2"/>
        <v>8782</v>
      </c>
      <c r="E9" s="1060">
        <f t="shared" si="3"/>
        <v>293</v>
      </c>
      <c r="F9" s="1060">
        <f t="shared" si="4"/>
        <v>55</v>
      </c>
      <c r="H9" s="2951"/>
      <c r="I9" s="2951"/>
      <c r="J9" s="2286" t="s">
        <v>6420</v>
      </c>
      <c r="K9" s="1800" t="s">
        <v>7490</v>
      </c>
      <c r="L9" s="2286" t="s">
        <v>6420</v>
      </c>
      <c r="M9" s="1800" t="s">
        <v>7490</v>
      </c>
      <c r="N9" s="2286" t="s">
        <v>6420</v>
      </c>
      <c r="O9" s="1800" t="s">
        <v>7490</v>
      </c>
      <c r="P9" s="2286" t="s">
        <v>3021</v>
      </c>
      <c r="Q9" s="2286" t="s">
        <v>7486</v>
      </c>
      <c r="R9" s="2951"/>
      <c r="S9" s="2951"/>
      <c r="T9" s="2951"/>
      <c r="U9" s="2951"/>
      <c r="V9" s="3751"/>
      <c r="W9" s="2286" t="s">
        <v>7487</v>
      </c>
      <c r="X9" s="2286" t="s">
        <v>7488</v>
      </c>
    </row>
    <row r="10" spans="1:24" ht="18" customHeight="1">
      <c r="A10" s="1399">
        <f>H13</f>
        <v>4</v>
      </c>
      <c r="B10" s="1060">
        <f t="shared" si="0"/>
        <v>20459</v>
      </c>
      <c r="C10" s="1060">
        <f t="shared" si="1"/>
        <v>739</v>
      </c>
      <c r="D10" s="1060">
        <f t="shared" si="2"/>
        <v>8800</v>
      </c>
      <c r="E10" s="1060">
        <f t="shared" si="3"/>
        <v>294</v>
      </c>
      <c r="F10" s="1060">
        <f t="shared" si="4"/>
        <v>48</v>
      </c>
      <c r="H10" s="2289" t="s">
        <v>8671</v>
      </c>
      <c r="I10" s="2350">
        <v>49</v>
      </c>
      <c r="J10" s="2350">
        <v>1128</v>
      </c>
      <c r="K10" s="2350">
        <v>51</v>
      </c>
      <c r="L10" s="2375">
        <v>719</v>
      </c>
      <c r="M10" s="2350">
        <v>38</v>
      </c>
      <c r="N10" s="2375">
        <v>20617</v>
      </c>
      <c r="O10" s="2350">
        <v>308</v>
      </c>
      <c r="P10" s="2350">
        <v>75</v>
      </c>
      <c r="Q10" s="2350">
        <v>53</v>
      </c>
      <c r="R10" s="2350">
        <v>49</v>
      </c>
      <c r="S10" s="2350">
        <v>49</v>
      </c>
      <c r="T10" s="2350">
        <v>263254</v>
      </c>
      <c r="U10" s="2350">
        <v>478427</v>
      </c>
      <c r="V10" s="2359">
        <v>28.67</v>
      </c>
      <c r="W10" s="2359">
        <v>12.8</v>
      </c>
      <c r="X10" s="2359">
        <v>23.2</v>
      </c>
    </row>
    <row r="11" spans="1:24" ht="18" customHeight="1">
      <c r="A11" s="2382">
        <f>H14</f>
        <v>5</v>
      </c>
      <c r="B11" s="1060">
        <f t="shared" si="0"/>
        <v>20351</v>
      </c>
      <c r="C11" s="1060">
        <f t="shared" si="1"/>
        <v>748</v>
      </c>
      <c r="D11" s="1060">
        <f t="shared" si="2"/>
        <v>8678</v>
      </c>
      <c r="E11" s="1060">
        <f t="shared" si="3"/>
        <v>291</v>
      </c>
      <c r="F11" s="1060">
        <f t="shared" si="4"/>
        <v>48</v>
      </c>
      <c r="H11" s="2289">
        <v>2</v>
      </c>
      <c r="I11" s="2350">
        <v>49</v>
      </c>
      <c r="J11" s="2350">
        <v>1146</v>
      </c>
      <c r="K11" s="2350">
        <v>55</v>
      </c>
      <c r="L11" s="2375">
        <v>727</v>
      </c>
      <c r="M11" s="2350">
        <v>42</v>
      </c>
      <c r="N11" s="2375">
        <v>20630</v>
      </c>
      <c r="O11" s="2350">
        <v>326</v>
      </c>
      <c r="P11" s="2350">
        <v>71</v>
      </c>
      <c r="Q11" s="2350">
        <v>42</v>
      </c>
      <c r="R11" s="2350">
        <v>49</v>
      </c>
      <c r="S11" s="2350">
        <v>49</v>
      </c>
      <c r="T11" s="2350">
        <v>262185</v>
      </c>
      <c r="U11" s="2350">
        <v>471516</v>
      </c>
      <c r="V11" s="2359">
        <v>28.38</v>
      </c>
      <c r="W11" s="2359">
        <v>12.7</v>
      </c>
      <c r="X11" s="2359">
        <v>22.9</v>
      </c>
    </row>
    <row r="12" spans="1:24" ht="18" customHeight="1">
      <c r="A12" s="183" t="s">
        <v>9017</v>
      </c>
      <c r="F12" s="85" t="s">
        <v>4449</v>
      </c>
      <c r="H12" s="2289">
        <v>3</v>
      </c>
      <c r="I12" s="2350">
        <v>49</v>
      </c>
      <c r="J12" s="2350">
        <v>1148</v>
      </c>
      <c r="K12" s="2350">
        <v>53</v>
      </c>
      <c r="L12" s="2375">
        <v>728</v>
      </c>
      <c r="M12" s="2350">
        <v>39</v>
      </c>
      <c r="N12" s="2375">
        <v>20611</v>
      </c>
      <c r="O12" s="2350">
        <v>319</v>
      </c>
      <c r="P12" s="2350">
        <v>74</v>
      </c>
      <c r="Q12" s="2350">
        <v>30</v>
      </c>
      <c r="R12" s="2350">
        <v>49</v>
      </c>
      <c r="S12" s="2350">
        <v>48</v>
      </c>
      <c r="T12" s="2350">
        <v>261706</v>
      </c>
      <c r="U12" s="2350">
        <v>470394</v>
      </c>
      <c r="V12" s="2359">
        <v>28.3</v>
      </c>
      <c r="W12" s="2359">
        <v>12.7</v>
      </c>
      <c r="X12" s="2359">
        <v>22.8</v>
      </c>
    </row>
    <row r="13" spans="1:24" ht="18" customHeight="1">
      <c r="A13" s="183"/>
      <c r="F13" s="85"/>
      <c r="H13" s="2289">
        <v>4</v>
      </c>
      <c r="I13" s="2350">
        <v>49</v>
      </c>
      <c r="J13" s="2350">
        <v>1147</v>
      </c>
      <c r="K13" s="2350">
        <v>57</v>
      </c>
      <c r="L13" s="2375">
        <v>739</v>
      </c>
      <c r="M13" s="2350">
        <v>42</v>
      </c>
      <c r="N13" s="2375">
        <v>20459</v>
      </c>
      <c r="O13" s="2350">
        <v>313</v>
      </c>
      <c r="P13" s="2350">
        <v>74</v>
      </c>
      <c r="Q13" s="2350">
        <v>18</v>
      </c>
      <c r="R13" s="2350">
        <v>49</v>
      </c>
      <c r="S13" s="2350">
        <v>47</v>
      </c>
      <c r="T13" s="2350">
        <v>261689</v>
      </c>
      <c r="U13" s="2350">
        <v>470394</v>
      </c>
      <c r="V13" s="2359">
        <v>27.7</v>
      </c>
      <c r="W13" s="2359">
        <v>12.8</v>
      </c>
      <c r="X13" s="2359">
        <v>23</v>
      </c>
    </row>
    <row r="14" spans="1:24" ht="18" customHeight="1">
      <c r="A14" s="183"/>
      <c r="H14" s="2289">
        <v>5</v>
      </c>
      <c r="I14" s="2350">
        <v>49</v>
      </c>
      <c r="J14" s="2350">
        <v>1154</v>
      </c>
      <c r="K14" s="2350">
        <v>61</v>
      </c>
      <c r="L14" s="2375">
        <v>748</v>
      </c>
      <c r="M14" s="2350">
        <v>45</v>
      </c>
      <c r="N14" s="2375">
        <v>20351</v>
      </c>
      <c r="O14" s="2350">
        <v>359</v>
      </c>
      <c r="P14" s="2350">
        <v>73</v>
      </c>
      <c r="Q14" s="2350">
        <v>21</v>
      </c>
      <c r="R14" s="2350">
        <v>49</v>
      </c>
      <c r="S14" s="2350">
        <v>47</v>
      </c>
      <c r="T14" s="2350">
        <v>255992</v>
      </c>
      <c r="U14" s="2350">
        <v>469753</v>
      </c>
      <c r="V14" s="2359">
        <v>27.2</v>
      </c>
      <c r="W14" s="2359">
        <v>12.6</v>
      </c>
      <c r="X14" s="2359">
        <v>23.1</v>
      </c>
    </row>
    <row r="15" spans="1:24" ht="18" customHeight="1">
      <c r="A15" s="185" t="s">
        <v>8778</v>
      </c>
      <c r="H15" s="2321" t="s">
        <v>7540</v>
      </c>
      <c r="I15" s="2380"/>
      <c r="J15" s="2380"/>
      <c r="K15" s="2380"/>
      <c r="L15" s="2380"/>
      <c r="M15" s="2380"/>
      <c r="N15" s="2380"/>
      <c r="O15" s="2380"/>
      <c r="P15" s="2380"/>
      <c r="Q15" s="2380"/>
      <c r="R15" s="2380"/>
      <c r="S15" s="2380"/>
      <c r="T15" s="2380"/>
      <c r="U15" s="2380"/>
      <c r="V15" s="2381"/>
      <c r="W15" s="2381"/>
      <c r="X15" s="2381"/>
    </row>
    <row r="16" spans="1:24" ht="18" customHeight="1">
      <c r="E16" s="85" t="str">
        <f>K32</f>
        <v>（各年度末現在）</v>
      </c>
      <c r="H16" s="2951" t="s">
        <v>6179</v>
      </c>
      <c r="I16" s="2951" t="s">
        <v>3027</v>
      </c>
      <c r="J16" s="2951" t="s">
        <v>3024</v>
      </c>
      <c r="K16" s="2951"/>
      <c r="L16" s="2951" t="s">
        <v>3025</v>
      </c>
      <c r="M16" s="2951"/>
      <c r="N16" s="2951" t="s">
        <v>7520</v>
      </c>
      <c r="O16" s="2951"/>
      <c r="P16" s="2951" t="s">
        <v>121</v>
      </c>
      <c r="Q16" s="2951"/>
      <c r="R16" s="2951" t="s">
        <v>7481</v>
      </c>
      <c r="S16" s="2951" t="s">
        <v>7482</v>
      </c>
      <c r="T16" s="2951" t="s">
        <v>7483</v>
      </c>
      <c r="U16" s="2951" t="s">
        <v>7484</v>
      </c>
      <c r="V16" s="3751" t="s">
        <v>7485</v>
      </c>
      <c r="W16" s="2951" t="s">
        <v>3017</v>
      </c>
      <c r="X16" s="2951"/>
    </row>
    <row r="17" spans="1:26" ht="18" customHeight="1">
      <c r="A17" s="3794" t="s">
        <v>0</v>
      </c>
      <c r="B17" s="3795" t="s">
        <v>3144</v>
      </c>
      <c r="C17" s="3795"/>
      <c r="D17" s="3795" t="s">
        <v>3143</v>
      </c>
      <c r="E17" s="3795"/>
      <c r="H17" s="2951"/>
      <c r="I17" s="2951"/>
      <c r="J17" s="2286" t="s">
        <v>6420</v>
      </c>
      <c r="K17" s="1800" t="s">
        <v>7490</v>
      </c>
      <c r="L17" s="2286" t="s">
        <v>6420</v>
      </c>
      <c r="M17" s="1800" t="s">
        <v>7490</v>
      </c>
      <c r="N17" s="2286" t="s">
        <v>6420</v>
      </c>
      <c r="O17" s="1800" t="s">
        <v>7490</v>
      </c>
      <c r="P17" s="2286" t="s">
        <v>3021</v>
      </c>
      <c r="Q17" s="2286" t="s">
        <v>7486</v>
      </c>
      <c r="R17" s="2951"/>
      <c r="S17" s="2951"/>
      <c r="T17" s="2951"/>
      <c r="U17" s="2951"/>
      <c r="V17" s="3751"/>
      <c r="W17" s="2286" t="s">
        <v>7487</v>
      </c>
      <c r="X17" s="2286" t="s">
        <v>7488</v>
      </c>
    </row>
    <row r="18" spans="1:26" ht="24.95" customHeight="1">
      <c r="A18" s="3794"/>
      <c r="B18" s="1738" t="s">
        <v>8779</v>
      </c>
      <c r="C18" s="2843" t="s">
        <v>8780</v>
      </c>
      <c r="D18" s="1738" t="s">
        <v>8781</v>
      </c>
      <c r="E18" s="2843" t="s">
        <v>8782</v>
      </c>
      <c r="H18" s="2286" t="s">
        <v>8671</v>
      </c>
      <c r="I18" s="2350">
        <v>24</v>
      </c>
      <c r="J18" s="2350">
        <v>573</v>
      </c>
      <c r="K18" s="2350">
        <v>34</v>
      </c>
      <c r="L18" s="2375">
        <v>280</v>
      </c>
      <c r="M18" s="2350">
        <v>23</v>
      </c>
      <c r="N18" s="2375">
        <v>8463</v>
      </c>
      <c r="O18" s="2350">
        <v>164</v>
      </c>
      <c r="P18" s="2350">
        <v>35</v>
      </c>
      <c r="Q18" s="2350">
        <v>20</v>
      </c>
      <c r="R18" s="2350">
        <v>24</v>
      </c>
      <c r="S18" s="2350">
        <v>24</v>
      </c>
      <c r="T18" s="2350">
        <v>156279</v>
      </c>
      <c r="U18" s="2350">
        <v>272868</v>
      </c>
      <c r="V18" s="2359">
        <v>30.23</v>
      </c>
      <c r="W18" s="2359">
        <v>18.5</v>
      </c>
      <c r="X18" s="2359">
        <v>32.200000000000003</v>
      </c>
    </row>
    <row r="19" spans="1:26" ht="18" customHeight="1">
      <c r="A19" s="2142" t="str">
        <f>H36</f>
        <v>平成29年度</v>
      </c>
      <c r="B19" s="2105">
        <f>I36</f>
        <v>91</v>
      </c>
      <c r="C19" s="2106">
        <f>J36</f>
        <v>0.45</v>
      </c>
      <c r="D19" s="2107">
        <f>K36</f>
        <v>336</v>
      </c>
      <c r="E19" s="2106">
        <f>L36</f>
        <v>3.89</v>
      </c>
      <c r="F19" s="1753"/>
      <c r="H19" s="2286">
        <v>2</v>
      </c>
      <c r="I19" s="2350">
        <v>24</v>
      </c>
      <c r="J19" s="2350">
        <v>577</v>
      </c>
      <c r="K19" s="2350">
        <v>39</v>
      </c>
      <c r="L19" s="2375">
        <v>283</v>
      </c>
      <c r="M19" s="2350">
        <v>25</v>
      </c>
      <c r="N19" s="2375">
        <v>8621</v>
      </c>
      <c r="O19" s="2350">
        <v>205</v>
      </c>
      <c r="P19" s="2350">
        <v>36</v>
      </c>
      <c r="Q19" s="2350">
        <v>21</v>
      </c>
      <c r="R19" s="2350">
        <v>24</v>
      </c>
      <c r="S19" s="2350">
        <v>24</v>
      </c>
      <c r="T19" s="2350">
        <v>157700</v>
      </c>
      <c r="U19" s="2350">
        <v>272746</v>
      </c>
      <c r="V19" s="2359">
        <v>30.46</v>
      </c>
      <c r="W19" s="2359">
        <v>18.3</v>
      </c>
      <c r="X19" s="2359">
        <v>31.6</v>
      </c>
    </row>
    <row r="20" spans="1:26" s="1753" customFormat="1" ht="18" customHeight="1">
      <c r="A20" s="2142">
        <f t="shared" ref="A20:A23" si="5">H37</f>
        <v>30</v>
      </c>
      <c r="B20" s="2105">
        <f t="shared" ref="B20:E20" si="6">I37</f>
        <v>129</v>
      </c>
      <c r="C20" s="2106">
        <f t="shared" si="6"/>
        <v>0.63</v>
      </c>
      <c r="D20" s="2107">
        <f t="shared" si="6"/>
        <v>393</v>
      </c>
      <c r="E20" s="2106">
        <f t="shared" si="6"/>
        <v>4.62</v>
      </c>
      <c r="F20" s="1747"/>
      <c r="G20" s="425"/>
      <c r="H20" s="2286">
        <v>3</v>
      </c>
      <c r="I20" s="2350">
        <v>24</v>
      </c>
      <c r="J20" s="2350">
        <v>599</v>
      </c>
      <c r="K20" s="2350">
        <v>46</v>
      </c>
      <c r="L20" s="2375">
        <v>293</v>
      </c>
      <c r="M20" s="2350">
        <v>31</v>
      </c>
      <c r="N20" s="2375">
        <v>8782</v>
      </c>
      <c r="O20" s="2350">
        <v>243</v>
      </c>
      <c r="P20" s="2350">
        <v>35</v>
      </c>
      <c r="Q20" s="2350">
        <v>22</v>
      </c>
      <c r="R20" s="2350">
        <v>24</v>
      </c>
      <c r="S20" s="2350">
        <v>24</v>
      </c>
      <c r="T20" s="2350">
        <v>158893</v>
      </c>
      <c r="U20" s="2350">
        <v>272746</v>
      </c>
      <c r="V20" s="2359">
        <v>30</v>
      </c>
      <c r="W20" s="2359">
        <v>18.100000000000001</v>
      </c>
      <c r="X20" s="2359">
        <v>31.1</v>
      </c>
      <c r="Y20" s="425"/>
      <c r="Z20" s="425"/>
    </row>
    <row r="21" spans="1:26" s="1747" customFormat="1" ht="18" customHeight="1">
      <c r="A21" s="2142" t="str">
        <f t="shared" si="5"/>
        <v>令和元年度</v>
      </c>
      <c r="B21" s="2105">
        <f t="shared" ref="B21:E21" si="7">I38</f>
        <v>151</v>
      </c>
      <c r="C21" s="2106">
        <f t="shared" si="7"/>
        <v>0.73</v>
      </c>
      <c r="D21" s="2107">
        <f t="shared" si="7"/>
        <v>385</v>
      </c>
      <c r="E21" s="2106">
        <f t="shared" si="7"/>
        <v>4.55</v>
      </c>
      <c r="G21" s="425"/>
      <c r="H21" s="2286">
        <v>4</v>
      </c>
      <c r="I21" s="2350">
        <v>24</v>
      </c>
      <c r="J21" s="2350">
        <v>594</v>
      </c>
      <c r="K21" s="2350">
        <v>49</v>
      </c>
      <c r="L21" s="2375">
        <v>294</v>
      </c>
      <c r="M21" s="2350">
        <v>31</v>
      </c>
      <c r="N21" s="2375">
        <v>8800</v>
      </c>
      <c r="O21" s="2350">
        <v>227</v>
      </c>
      <c r="P21" s="2350">
        <v>35</v>
      </c>
      <c r="Q21" s="2350">
        <v>16</v>
      </c>
      <c r="R21" s="2350">
        <v>24</v>
      </c>
      <c r="S21" s="2350">
        <v>24</v>
      </c>
      <c r="T21" s="2350">
        <v>160363</v>
      </c>
      <c r="U21" s="2350">
        <v>272746</v>
      </c>
      <c r="V21" s="2359">
        <v>29.9</v>
      </c>
      <c r="W21" s="2359">
        <v>18.2</v>
      </c>
      <c r="X21" s="2359">
        <v>31</v>
      </c>
      <c r="Y21" s="425"/>
      <c r="Z21" s="425"/>
    </row>
    <row r="22" spans="1:26" s="1747" customFormat="1" ht="18" customHeight="1">
      <c r="A22" s="2142">
        <f t="shared" si="5"/>
        <v>2</v>
      </c>
      <c r="B22" s="2105">
        <f t="shared" ref="B22:E22" si="8">I39</f>
        <v>196</v>
      </c>
      <c r="C22" s="2106">
        <f t="shared" si="8"/>
        <v>0.95</v>
      </c>
      <c r="D22" s="2107">
        <f t="shared" si="8"/>
        <v>433</v>
      </c>
      <c r="E22" s="2106">
        <f t="shared" si="8"/>
        <v>5.0199999999999996</v>
      </c>
      <c r="G22" s="425"/>
      <c r="H22" s="2286">
        <v>5</v>
      </c>
      <c r="I22" s="2350">
        <v>24</v>
      </c>
      <c r="J22" s="2350">
        <v>584</v>
      </c>
      <c r="K22" s="2350">
        <v>47</v>
      </c>
      <c r="L22" s="2375">
        <v>291</v>
      </c>
      <c r="M22" s="2350">
        <v>30</v>
      </c>
      <c r="N22" s="2375">
        <v>8678</v>
      </c>
      <c r="O22" s="2350">
        <v>223</v>
      </c>
      <c r="P22" s="2350">
        <v>35</v>
      </c>
      <c r="Q22" s="2350">
        <v>8</v>
      </c>
      <c r="R22" s="2350">
        <v>24</v>
      </c>
      <c r="S22" s="2350">
        <v>24</v>
      </c>
      <c r="T22" s="2350">
        <v>158855</v>
      </c>
      <c r="U22" s="2350">
        <v>273250</v>
      </c>
      <c r="V22" s="2359">
        <v>29.8</v>
      </c>
      <c r="W22" s="2359">
        <v>18.3</v>
      </c>
      <c r="X22" s="2359">
        <v>31.5</v>
      </c>
      <c r="Y22" s="425"/>
      <c r="Z22" s="425"/>
    </row>
    <row r="23" spans="1:26" s="1747" customFormat="1" ht="18" customHeight="1">
      <c r="A23" s="2142">
        <f t="shared" si="5"/>
        <v>3</v>
      </c>
      <c r="B23" s="2105">
        <f t="shared" ref="B23:E23" si="9">I40</f>
        <v>318</v>
      </c>
      <c r="C23" s="2106">
        <f t="shared" si="9"/>
        <v>1.54</v>
      </c>
      <c r="D23" s="2107">
        <f t="shared" si="9"/>
        <v>648</v>
      </c>
      <c r="E23" s="2106">
        <f t="shared" si="9"/>
        <v>7.38</v>
      </c>
      <c r="G23" s="425"/>
      <c r="H23" s="2307" t="s">
        <v>7541</v>
      </c>
      <c r="I23" s="1340"/>
      <c r="J23" s="1340"/>
      <c r="K23" s="1340"/>
      <c r="L23" s="1340"/>
      <c r="M23" s="1340"/>
      <c r="N23" s="1340"/>
      <c r="O23" s="1340"/>
      <c r="P23" s="1340"/>
      <c r="Q23" s="1340"/>
      <c r="R23" s="1340"/>
      <c r="S23" s="1340"/>
      <c r="T23" s="1340"/>
      <c r="U23" s="1340"/>
      <c r="V23" s="1340"/>
      <c r="W23" s="1340"/>
      <c r="X23" s="1340"/>
      <c r="Y23" s="425"/>
      <c r="Z23" s="1753"/>
    </row>
    <row r="24" spans="1:26" s="1747" customFormat="1" ht="18" customHeight="1">
      <c r="A24" s="1747" t="s">
        <v>9018</v>
      </c>
      <c r="E24" s="85" t="s">
        <v>6974</v>
      </c>
      <c r="F24" s="85"/>
      <c r="G24" s="425"/>
      <c r="H24" s="2951" t="s">
        <v>7533</v>
      </c>
      <c r="I24" s="2951" t="s">
        <v>7534</v>
      </c>
      <c r="J24" s="2951" t="s">
        <v>3024</v>
      </c>
      <c r="K24" s="2951"/>
      <c r="L24" s="2951" t="s">
        <v>7535</v>
      </c>
      <c r="M24" s="2951" t="s">
        <v>7536</v>
      </c>
      <c r="N24" s="2951" t="s">
        <v>121</v>
      </c>
      <c r="O24" s="1340"/>
      <c r="P24" s="1340"/>
      <c r="Q24" s="1340"/>
      <c r="R24" s="1340"/>
      <c r="S24" s="1340"/>
      <c r="T24" s="1340"/>
      <c r="U24" s="1340"/>
      <c r="V24" s="1340"/>
      <c r="W24" s="1340"/>
      <c r="X24" s="1340"/>
      <c r="Y24" s="425"/>
    </row>
    <row r="25" spans="1:26" s="1747" customFormat="1" ht="18" customHeight="1">
      <c r="G25" s="425"/>
      <c r="H25" s="2951"/>
      <c r="I25" s="2951"/>
      <c r="J25" s="1800" t="s">
        <v>6420</v>
      </c>
      <c r="K25" s="1800" t="s">
        <v>7537</v>
      </c>
      <c r="L25" s="2951"/>
      <c r="M25" s="2951"/>
      <c r="N25" s="2951"/>
      <c r="O25" s="1340"/>
      <c r="P25" s="1340"/>
      <c r="Q25" s="1340"/>
      <c r="R25" s="1340"/>
      <c r="S25" s="1340"/>
      <c r="T25" s="1340"/>
      <c r="U25" s="1340"/>
      <c r="V25" s="1340"/>
      <c r="W25" s="1340"/>
      <c r="X25" s="1340"/>
      <c r="Y25" s="425"/>
    </row>
    <row r="26" spans="1:26" s="1747" customFormat="1" ht="18" customHeight="1">
      <c r="F26" s="183"/>
      <c r="G26" s="425"/>
      <c r="H26" s="1797" t="s">
        <v>8671</v>
      </c>
      <c r="I26" s="2350">
        <v>3</v>
      </c>
      <c r="J26" s="2350">
        <v>10</v>
      </c>
      <c r="K26" s="2350">
        <v>4</v>
      </c>
      <c r="L26" s="2375">
        <v>110</v>
      </c>
      <c r="M26" s="2350">
        <v>290</v>
      </c>
      <c r="N26" s="2350">
        <v>3</v>
      </c>
      <c r="O26" s="1340"/>
      <c r="P26" s="1340"/>
      <c r="Q26" s="1340"/>
      <c r="R26" s="1340"/>
      <c r="S26" s="1340"/>
      <c r="T26" s="1340"/>
      <c r="U26" s="1340"/>
      <c r="V26" s="1340"/>
      <c r="W26" s="1340"/>
      <c r="X26" s="1340"/>
      <c r="Y26" s="425"/>
    </row>
    <row r="27" spans="1:26" s="1747" customFormat="1" ht="18" customHeight="1">
      <c r="A27" s="1415" t="s">
        <v>4447</v>
      </c>
      <c r="B27" s="425"/>
      <c r="C27" s="425"/>
      <c r="D27" s="425"/>
      <c r="E27" s="425"/>
      <c r="G27" s="425"/>
      <c r="H27" s="1797">
        <v>2</v>
      </c>
      <c r="I27" s="2350">
        <v>3</v>
      </c>
      <c r="J27" s="2350">
        <v>10</v>
      </c>
      <c r="K27" s="2350">
        <v>4</v>
      </c>
      <c r="L27" s="2375">
        <v>82</v>
      </c>
      <c r="M27" s="2350">
        <v>290</v>
      </c>
      <c r="N27" s="2350">
        <v>3</v>
      </c>
      <c r="O27" s="1340"/>
      <c r="P27" s="1340"/>
      <c r="Q27" s="1340"/>
      <c r="R27" s="1340"/>
      <c r="S27" s="1340"/>
      <c r="T27" s="1340"/>
      <c r="U27" s="1340"/>
      <c r="V27" s="1340"/>
      <c r="W27" s="1340"/>
      <c r="X27" s="1340"/>
      <c r="Y27" s="425"/>
    </row>
    <row r="28" spans="1:26" s="1747" customFormat="1" ht="18" customHeight="1">
      <c r="A28" s="1415"/>
      <c r="B28" s="425"/>
      <c r="C28" s="425"/>
      <c r="D28" s="425"/>
      <c r="E28" s="425"/>
      <c r="F28" s="85" t="str">
        <f>K42</f>
        <v>（令和5年5月1日現在）</v>
      </c>
      <c r="G28" s="425"/>
      <c r="H28" s="1797">
        <v>3</v>
      </c>
      <c r="I28" s="2350">
        <v>2</v>
      </c>
      <c r="J28" s="2350">
        <v>6</v>
      </c>
      <c r="K28" s="2350">
        <v>2</v>
      </c>
      <c r="L28" s="2375">
        <v>55</v>
      </c>
      <c r="M28" s="2350">
        <v>225</v>
      </c>
      <c r="N28" s="2350">
        <v>2</v>
      </c>
      <c r="O28" s="1340"/>
      <c r="P28" s="1340"/>
      <c r="Q28" s="1340"/>
      <c r="R28" s="1340"/>
      <c r="S28" s="1340"/>
      <c r="T28" s="1340"/>
      <c r="U28" s="1340"/>
      <c r="V28" s="1340"/>
      <c r="W28" s="1340"/>
      <c r="X28" s="1340"/>
      <c r="Y28" s="425"/>
    </row>
    <row r="29" spans="1:26" ht="18" customHeight="1">
      <c r="A29" s="3790" t="s">
        <v>4448</v>
      </c>
      <c r="B29" s="3791" t="s">
        <v>4444</v>
      </c>
      <c r="C29" s="3792"/>
      <c r="D29" s="2914" t="s">
        <v>4443</v>
      </c>
      <c r="E29" s="2914"/>
      <c r="F29" s="2028" t="s">
        <v>4445</v>
      </c>
      <c r="H29" s="1797">
        <v>4</v>
      </c>
      <c r="I29" s="2350">
        <v>2</v>
      </c>
      <c r="J29" s="2350">
        <v>6</v>
      </c>
      <c r="K29" s="2350">
        <v>2</v>
      </c>
      <c r="L29" s="2375">
        <v>48</v>
      </c>
      <c r="M29" s="2350">
        <v>225</v>
      </c>
      <c r="N29" s="2350">
        <v>2</v>
      </c>
      <c r="Z29" s="1747"/>
    </row>
    <row r="30" spans="1:26" ht="24.95" customHeight="1">
      <c r="A30" s="3790"/>
      <c r="B30" s="1738" t="s">
        <v>4446</v>
      </c>
      <c r="C30" s="1738" t="s">
        <v>4438</v>
      </c>
      <c r="D30" s="1738" t="s">
        <v>4446</v>
      </c>
      <c r="E30" s="1738" t="s">
        <v>4438</v>
      </c>
      <c r="F30" s="1738" t="s">
        <v>4446</v>
      </c>
      <c r="H30" s="1797">
        <v>5</v>
      </c>
      <c r="I30" s="2350">
        <v>2</v>
      </c>
      <c r="J30" s="2350">
        <v>6</v>
      </c>
      <c r="K30" s="2350">
        <v>2</v>
      </c>
      <c r="L30" s="2375">
        <v>48</v>
      </c>
      <c r="M30" s="2350">
        <v>225</v>
      </c>
      <c r="N30" s="2350">
        <v>2</v>
      </c>
      <c r="Z30" s="1747"/>
    </row>
    <row r="31" spans="1:26" ht="18" customHeight="1">
      <c r="A31" s="1492" t="s">
        <v>4435</v>
      </c>
      <c r="B31" s="1060">
        <f>J46</f>
        <v>257</v>
      </c>
      <c r="C31" s="1060">
        <f>I46</f>
        <v>37</v>
      </c>
      <c r="D31" s="1060">
        <f>L46</f>
        <v>48</v>
      </c>
      <c r="E31" s="1060">
        <f>K46</f>
        <v>4</v>
      </c>
      <c r="F31" s="1060">
        <f>M46</f>
        <v>842</v>
      </c>
      <c r="H31" s="2307"/>
      <c r="Z31" s="1747"/>
    </row>
    <row r="32" spans="1:26" ht="18" customHeight="1">
      <c r="A32" s="1492" t="s">
        <v>4436</v>
      </c>
      <c r="B32" s="1060">
        <f>J50</f>
        <v>148</v>
      </c>
      <c r="C32" s="1060">
        <f>I50</f>
        <v>23</v>
      </c>
      <c r="D32" s="1060">
        <f>L50</f>
        <v>4</v>
      </c>
      <c r="E32" s="1060">
        <f>K50</f>
        <v>2</v>
      </c>
      <c r="F32" s="1060">
        <f>M50</f>
        <v>213</v>
      </c>
      <c r="H32" s="1336" t="s">
        <v>6729</v>
      </c>
      <c r="I32" s="1752"/>
      <c r="J32" s="1337" t="s">
        <v>6118</v>
      </c>
      <c r="K32" s="1856" t="s">
        <v>3145</v>
      </c>
      <c r="L32" s="2383"/>
    </row>
    <row r="33" spans="1:26" ht="18" customHeight="1">
      <c r="A33" s="1398"/>
      <c r="F33" s="85" t="s">
        <v>4449</v>
      </c>
      <c r="H33" s="1705"/>
      <c r="J33" s="1337" t="s">
        <v>6119</v>
      </c>
      <c r="K33" s="1789" t="s">
        <v>6800</v>
      </c>
      <c r="L33" s="2320" t="str">
        <f>HYPERLINK("#'["&amp;設定!$A$22&amp;"]"&amp;K33&amp;"'!A1","統計表リンク")</f>
        <v>統計表リンク</v>
      </c>
    </row>
    <row r="34" spans="1:26" ht="18" customHeight="1">
      <c r="A34" s="1398"/>
      <c r="H34" s="3653" t="s">
        <v>0</v>
      </c>
      <c r="I34" s="3650" t="s">
        <v>3144</v>
      </c>
      <c r="J34" s="2907"/>
      <c r="K34" s="3650" t="s">
        <v>3143</v>
      </c>
      <c r="L34" s="2907"/>
    </row>
    <row r="35" spans="1:26" ht="18" customHeight="1">
      <c r="A35" s="1415" t="s">
        <v>4477</v>
      </c>
      <c r="B35" s="1397"/>
      <c r="E35" s="86" t="s">
        <v>4478</v>
      </c>
      <c r="H35" s="3654"/>
      <c r="I35" s="2362" t="s">
        <v>8779</v>
      </c>
      <c r="J35" s="2365" t="s">
        <v>8780</v>
      </c>
      <c r="K35" s="2362" t="s">
        <v>8781</v>
      </c>
      <c r="L35" s="2365" t="s">
        <v>8782</v>
      </c>
      <c r="Y35" s="1753"/>
    </row>
    <row r="36" spans="1:26" ht="18" customHeight="1">
      <c r="A36" s="183"/>
      <c r="B36" s="183"/>
      <c r="C36" s="85" t="str">
        <f>K52</f>
        <v>（令和5年5月1日現在）</v>
      </c>
      <c r="D36" s="1747"/>
      <c r="E36" s="86"/>
      <c r="F36" s="198" t="str">
        <f>K58</f>
        <v>（令和4年度末現在）</v>
      </c>
      <c r="G36" s="1753"/>
      <c r="H36" s="2385" t="s">
        <v>8673</v>
      </c>
      <c r="I36" s="2386">
        <v>91</v>
      </c>
      <c r="J36" s="2387">
        <v>0.45</v>
      </c>
      <c r="K36" s="2386">
        <v>336</v>
      </c>
      <c r="L36" s="2387">
        <v>3.89</v>
      </c>
      <c r="M36" s="2383"/>
      <c r="Y36" s="1747"/>
    </row>
    <row r="37" spans="1:26" s="1747" customFormat="1" ht="24.95" customHeight="1">
      <c r="A37" s="1416" t="s">
        <v>1681</v>
      </c>
      <c r="B37" s="1738" t="s">
        <v>4446</v>
      </c>
      <c r="C37" s="1738" t="s">
        <v>4438</v>
      </c>
      <c r="D37" s="425"/>
      <c r="E37" s="1416" t="s">
        <v>1681</v>
      </c>
      <c r="F37" s="1738" t="s">
        <v>5846</v>
      </c>
      <c r="H37" s="2289">
        <v>30</v>
      </c>
      <c r="I37" s="2375">
        <v>129</v>
      </c>
      <c r="J37" s="2388">
        <v>0.63</v>
      </c>
      <c r="K37" s="2375">
        <v>393</v>
      </c>
      <c r="L37" s="2388">
        <v>4.62</v>
      </c>
      <c r="M37" s="1340"/>
      <c r="N37" s="1340"/>
      <c r="O37" s="1340"/>
      <c r="P37" s="1340"/>
      <c r="Q37" s="1340"/>
      <c r="R37" s="1340"/>
      <c r="S37" s="1340"/>
      <c r="T37" s="1340"/>
      <c r="U37" s="1340"/>
      <c r="V37" s="1340"/>
      <c r="W37" s="1340"/>
      <c r="X37" s="1340"/>
      <c r="Z37" s="425"/>
    </row>
    <row r="38" spans="1:26" ht="18" customHeight="1">
      <c r="A38" s="1492" t="s">
        <v>4435</v>
      </c>
      <c r="B38" s="1060">
        <f>J56</f>
        <v>54</v>
      </c>
      <c r="C38" s="1060">
        <f>I56</f>
        <v>4</v>
      </c>
      <c r="E38" s="1492" t="s">
        <v>4435</v>
      </c>
      <c r="F38" s="1060">
        <f>I62</f>
        <v>51</v>
      </c>
      <c r="G38" s="1747"/>
      <c r="H38" s="2289" t="s">
        <v>8539</v>
      </c>
      <c r="I38" s="2375">
        <v>151</v>
      </c>
      <c r="J38" s="2388">
        <v>0.73</v>
      </c>
      <c r="K38" s="2375">
        <v>385</v>
      </c>
      <c r="L38" s="2388">
        <v>4.55</v>
      </c>
      <c r="Y38" s="1747"/>
    </row>
    <row r="39" spans="1:26" ht="18" customHeight="1">
      <c r="A39" s="1492" t="s">
        <v>4436</v>
      </c>
      <c r="B39" s="1060">
        <f>L56</f>
        <v>71</v>
      </c>
      <c r="C39" s="1060">
        <f>K56</f>
        <v>5</v>
      </c>
      <c r="E39" s="1492" t="s">
        <v>4436</v>
      </c>
      <c r="F39" s="1060">
        <f>J62</f>
        <v>27</v>
      </c>
      <c r="G39" s="1747"/>
      <c r="H39" s="2289">
        <v>2</v>
      </c>
      <c r="I39" s="2375">
        <v>196</v>
      </c>
      <c r="J39" s="2388">
        <v>0.95</v>
      </c>
      <c r="K39" s="2375">
        <v>433</v>
      </c>
      <c r="L39" s="2388">
        <v>5.0199999999999996</v>
      </c>
      <c r="M39" s="2383"/>
      <c r="Y39" s="1747"/>
    </row>
    <row r="40" spans="1:26" ht="18" customHeight="1">
      <c r="C40" s="85" t="s">
        <v>4449</v>
      </c>
      <c r="F40" s="85" t="s">
        <v>3142</v>
      </c>
      <c r="G40" s="1747"/>
      <c r="H40" s="2289">
        <v>3</v>
      </c>
      <c r="I40" s="2375">
        <v>318</v>
      </c>
      <c r="J40" s="2388">
        <v>1.54</v>
      </c>
      <c r="K40" s="2375">
        <v>648</v>
      </c>
      <c r="L40" s="2388">
        <v>7.38</v>
      </c>
      <c r="Y40" s="1747"/>
      <c r="Z40" s="1747"/>
    </row>
    <row r="41" spans="1:26" ht="18" customHeight="1">
      <c r="G41" s="1747"/>
      <c r="Y41" s="1747"/>
    </row>
    <row r="42" spans="1:26" ht="18" customHeight="1">
      <c r="H42" s="1336" t="s">
        <v>6730</v>
      </c>
      <c r="I42" s="1752"/>
      <c r="J42" s="1337" t="s">
        <v>6118</v>
      </c>
      <c r="K42" s="1856" t="str">
        <f>設定!$B$15</f>
        <v>（令和5年5月1日現在）</v>
      </c>
      <c r="Y42" s="1747"/>
    </row>
    <row r="43" spans="1:26" ht="18" customHeight="1">
      <c r="H43" s="2321" t="s">
        <v>7539</v>
      </c>
      <c r="I43" s="1752"/>
      <c r="J43" s="1337" t="s">
        <v>6119</v>
      </c>
      <c r="K43" s="1789" t="s">
        <v>6801</v>
      </c>
      <c r="L43" s="2320" t="str">
        <f>HYPERLINK("#'["&amp;設定!$A$22&amp;"]"&amp;K43&amp;"'!A1","統計表リンク")</f>
        <v>統計表リンク</v>
      </c>
      <c r="Y43" s="1747"/>
    </row>
    <row r="44" spans="1:26" ht="18" customHeight="1">
      <c r="H44" s="3653" t="s">
        <v>7188</v>
      </c>
      <c r="I44" s="3650" t="s">
        <v>7544</v>
      </c>
      <c r="J44" s="2907"/>
      <c r="K44" s="3648" t="s">
        <v>7545</v>
      </c>
      <c r="L44" s="3649"/>
      <c r="M44" s="2285" t="s">
        <v>7546</v>
      </c>
    </row>
    <row r="45" spans="1:26" ht="18" customHeight="1">
      <c r="H45" s="3654"/>
      <c r="I45" s="2286" t="s">
        <v>7547</v>
      </c>
      <c r="J45" s="2286" t="s">
        <v>7548</v>
      </c>
      <c r="K45" s="2310" t="s">
        <v>7547</v>
      </c>
      <c r="L45" s="2316" t="s">
        <v>7548</v>
      </c>
      <c r="M45" s="2286" t="s">
        <v>7548</v>
      </c>
    </row>
    <row r="46" spans="1:26" ht="18" customHeight="1">
      <c r="H46" s="2286" t="s">
        <v>7489</v>
      </c>
      <c r="I46" s="1855">
        <v>37</v>
      </c>
      <c r="J46" s="1855">
        <v>257</v>
      </c>
      <c r="K46" s="2327">
        <v>4</v>
      </c>
      <c r="L46" s="2328">
        <v>48</v>
      </c>
      <c r="M46" s="1855">
        <v>842</v>
      </c>
    </row>
    <row r="47" spans="1:26" ht="18" customHeight="1">
      <c r="H47" s="2321" t="s">
        <v>7540</v>
      </c>
      <c r="I47" s="2321"/>
      <c r="J47" s="2321"/>
      <c r="K47" s="2389"/>
      <c r="L47" s="2314"/>
      <c r="M47" s="2321"/>
    </row>
    <row r="48" spans="1:26" ht="18" customHeight="1">
      <c r="H48" s="3780" t="s">
        <v>7549</v>
      </c>
      <c r="I48" s="3781" t="s">
        <v>7550</v>
      </c>
      <c r="J48" s="3781"/>
      <c r="K48" s="3781" t="s">
        <v>7551</v>
      </c>
      <c r="L48" s="3781"/>
      <c r="M48" s="2393" t="s">
        <v>7552</v>
      </c>
    </row>
    <row r="49" spans="7:25" ht="18" customHeight="1">
      <c r="H49" s="3780"/>
      <c r="I49" s="2394" t="s">
        <v>7553</v>
      </c>
      <c r="J49" s="2394" t="s">
        <v>7555</v>
      </c>
      <c r="K49" s="2394" t="s">
        <v>7553</v>
      </c>
      <c r="L49" s="2394" t="s">
        <v>7555</v>
      </c>
      <c r="M49" s="2394" t="s">
        <v>7555</v>
      </c>
    </row>
    <row r="50" spans="7:25" ht="18" customHeight="1">
      <c r="H50" s="2286" t="s">
        <v>7489</v>
      </c>
      <c r="I50" s="1855">
        <v>23</v>
      </c>
      <c r="J50" s="1855">
        <v>148</v>
      </c>
      <c r="K50" s="2327">
        <v>2</v>
      </c>
      <c r="L50" s="2328">
        <v>4</v>
      </c>
      <c r="M50" s="1855">
        <v>213</v>
      </c>
    </row>
    <row r="51" spans="7:25" ht="18" customHeight="1">
      <c r="G51" s="85"/>
      <c r="H51" s="2307"/>
      <c r="I51" s="2307"/>
      <c r="J51" s="2307"/>
      <c r="K51" s="2307"/>
      <c r="L51" s="2307"/>
      <c r="M51" s="2307"/>
    </row>
    <row r="52" spans="7:25" ht="18" customHeight="1">
      <c r="H52" s="1336" t="s">
        <v>6731</v>
      </c>
      <c r="I52" s="1752"/>
      <c r="J52" s="1337" t="s">
        <v>6118</v>
      </c>
      <c r="K52" s="1856" t="str">
        <f>設定!$B$15</f>
        <v>（令和5年5月1日現在）</v>
      </c>
    </row>
    <row r="53" spans="7:25" ht="18" customHeight="1">
      <c r="G53" s="86"/>
      <c r="H53" s="1705"/>
      <c r="J53" s="1337" t="s">
        <v>6119</v>
      </c>
      <c r="K53" s="1789" t="s">
        <v>7099</v>
      </c>
      <c r="L53" s="2320" t="str">
        <f>HYPERLINK("#'["&amp;設定!$A$22&amp;"]"&amp;K53&amp;"'!A1","統計表リンク")</f>
        <v>統計表リンク</v>
      </c>
    </row>
    <row r="54" spans="7:25" ht="18" customHeight="1">
      <c r="G54" s="86"/>
      <c r="H54" s="3788" t="s">
        <v>7188</v>
      </c>
      <c r="I54" s="3784" t="s">
        <v>7556</v>
      </c>
      <c r="J54" s="3785"/>
      <c r="K54" s="3786" t="s">
        <v>7557</v>
      </c>
      <c r="L54" s="3787"/>
    </row>
    <row r="55" spans="7:25" ht="18" customHeight="1">
      <c r="G55" s="86"/>
      <c r="H55" s="3789"/>
      <c r="I55" s="2390" t="s">
        <v>7547</v>
      </c>
      <c r="J55" s="2390" t="s">
        <v>7548</v>
      </c>
      <c r="K55" s="2391" t="s">
        <v>7547</v>
      </c>
      <c r="L55" s="2392" t="s">
        <v>7554</v>
      </c>
    </row>
    <row r="56" spans="7:25" ht="18" customHeight="1">
      <c r="G56" s="86"/>
      <c r="H56" s="2286" t="s">
        <v>7489</v>
      </c>
      <c r="I56" s="1896">
        <v>4</v>
      </c>
      <c r="J56" s="1896">
        <v>54</v>
      </c>
      <c r="K56" s="2395">
        <v>5</v>
      </c>
      <c r="L56" s="2396">
        <v>71</v>
      </c>
    </row>
    <row r="57" spans="7:25" ht="18" customHeight="1">
      <c r="G57" s="1423"/>
      <c r="Y57" s="1747"/>
    </row>
    <row r="58" spans="7:25" ht="18" customHeight="1">
      <c r="G58" s="1241"/>
      <c r="H58" s="1336" t="s">
        <v>6732</v>
      </c>
      <c r="I58" s="1752"/>
      <c r="J58" s="1337" t="s">
        <v>6118</v>
      </c>
      <c r="K58" s="1856" t="str">
        <f>設定!$B$9</f>
        <v>（令和4年度末現在）</v>
      </c>
    </row>
    <row r="59" spans="7:25" ht="18" customHeight="1">
      <c r="H59" s="1705"/>
      <c r="J59" s="1337" t="s">
        <v>6119</v>
      </c>
      <c r="K59" s="1789" t="s">
        <v>7099</v>
      </c>
      <c r="L59" s="2320" t="str">
        <f>HYPERLINK("#'["&amp;設定!$A$22&amp;"]"&amp;K59&amp;"'!A1","統計表リンク")</f>
        <v>統計表リンク</v>
      </c>
    </row>
    <row r="60" spans="7:25" ht="18" customHeight="1">
      <c r="H60" s="3782" t="s">
        <v>6987</v>
      </c>
      <c r="I60" s="3784" t="s">
        <v>7558</v>
      </c>
      <c r="J60" s="3785"/>
    </row>
    <row r="61" spans="7:25" ht="18" customHeight="1">
      <c r="H61" s="3783"/>
      <c r="I61" s="2390" t="s">
        <v>7556</v>
      </c>
      <c r="J61" s="2390" t="s">
        <v>7557</v>
      </c>
    </row>
    <row r="62" spans="7:25" ht="18" customHeight="1">
      <c r="H62" s="2286" t="s">
        <v>7559</v>
      </c>
      <c r="I62" s="1896">
        <v>51</v>
      </c>
      <c r="J62" s="1896">
        <v>27</v>
      </c>
    </row>
    <row r="63" spans="7:25" ht="18" customHeight="1"/>
    <row r="64" spans="7:25" ht="18" customHeight="1"/>
    <row r="65" ht="18" customHeight="1"/>
    <row r="66" ht="18" customHeight="1"/>
    <row r="67" ht="18" customHeight="1"/>
    <row r="68" ht="18" customHeight="1"/>
    <row r="69" ht="18" customHeight="1"/>
    <row r="70" ht="18" customHeight="1"/>
    <row r="71" ht="18" customHeight="1"/>
    <row r="72" ht="18" customHeight="1"/>
  </sheetData>
  <mergeCells count="55">
    <mergeCell ref="A29:A30"/>
    <mergeCell ref="B29:C29"/>
    <mergeCell ref="D29:E29"/>
    <mergeCell ref="A1:C1"/>
    <mergeCell ref="A2:C2"/>
    <mergeCell ref="A5:A6"/>
    <mergeCell ref="B5:C5"/>
    <mergeCell ref="D5:E5"/>
    <mergeCell ref="A17:A18"/>
    <mergeCell ref="B17:C17"/>
    <mergeCell ref="D17:E17"/>
    <mergeCell ref="S8:S9"/>
    <mergeCell ref="T8:T9"/>
    <mergeCell ref="U8:U9"/>
    <mergeCell ref="H8:H9"/>
    <mergeCell ref="I8:I9"/>
    <mergeCell ref="J8:K8"/>
    <mergeCell ref="L8:M8"/>
    <mergeCell ref="N8:O8"/>
    <mergeCell ref="V8:V9"/>
    <mergeCell ref="W8:X8"/>
    <mergeCell ref="H16:H17"/>
    <mergeCell ref="I16:I17"/>
    <mergeCell ref="J16:K16"/>
    <mergeCell ref="L16:M16"/>
    <mergeCell ref="N16:O16"/>
    <mergeCell ref="P16:Q16"/>
    <mergeCell ref="R16:R17"/>
    <mergeCell ref="S16:S17"/>
    <mergeCell ref="T16:T17"/>
    <mergeCell ref="U16:U17"/>
    <mergeCell ref="V16:V17"/>
    <mergeCell ref="W16:X16"/>
    <mergeCell ref="P8:Q8"/>
    <mergeCell ref="R8:R9"/>
    <mergeCell ref="N24:N25"/>
    <mergeCell ref="K34:L34"/>
    <mergeCell ref="I34:J34"/>
    <mergeCell ref="H34:H35"/>
    <mergeCell ref="K44:L44"/>
    <mergeCell ref="I44:J44"/>
    <mergeCell ref="H44:H45"/>
    <mergeCell ref="H24:H25"/>
    <mergeCell ref="I24:I25"/>
    <mergeCell ref="J24:K24"/>
    <mergeCell ref="L24:L25"/>
    <mergeCell ref="M24:M25"/>
    <mergeCell ref="H48:H49"/>
    <mergeCell ref="I48:J48"/>
    <mergeCell ref="K48:L48"/>
    <mergeCell ref="H60:H61"/>
    <mergeCell ref="I60:J60"/>
    <mergeCell ref="K54:L54"/>
    <mergeCell ref="I54:J54"/>
    <mergeCell ref="H54:H55"/>
  </mergeCells>
  <phoneticPr fontId="2"/>
  <printOptions horizontalCentered="1"/>
  <pageMargins left="0.78740157480314965" right="0.78740157480314965" top="0.98425196850393704" bottom="0.98425196850393704" header="0.51181102362204722" footer="0.51181102362204722"/>
  <pageSetup paperSize="9" scale="83" fitToHeight="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view="pageBreakPreview" zoomScaleNormal="100" zoomScaleSheetLayoutView="100" workbookViewId="0">
      <selection sqref="A1:D1"/>
    </sheetView>
  </sheetViews>
  <sheetFormatPr defaultRowHeight="21" customHeight="1"/>
  <cols>
    <col min="1" max="1" width="18.625" style="80" customWidth="1"/>
    <col min="2" max="2" width="6.625" style="80" customWidth="1"/>
    <col min="3" max="3" width="15.625" style="80" customWidth="1"/>
    <col min="4" max="5" width="12.625" style="80" customWidth="1"/>
    <col min="6" max="7" width="11.625" style="80" customWidth="1"/>
    <col min="8" max="8" width="5.625" style="1118" customWidth="1"/>
    <col min="9" max="9" width="15" style="2383" customWidth="1"/>
    <col min="10" max="15" width="10.625" style="2383" customWidth="1"/>
    <col min="16" max="17" width="10.625" style="1118" customWidth="1"/>
    <col min="18" max="21" width="10.625" style="80" customWidth="1"/>
    <col min="22" max="16384" width="9" style="80"/>
  </cols>
  <sheetData>
    <row r="1" spans="1:25" s="130" customFormat="1" ht="20.100000000000001" customHeight="1">
      <c r="A1" s="2917" t="str">
        <f>HYPERLINK("#目次!A1","【目次に戻る】")</f>
        <v>【目次に戻る】</v>
      </c>
      <c r="B1" s="2917"/>
      <c r="C1" s="2917"/>
      <c r="D1" s="2917"/>
      <c r="E1" s="2917"/>
      <c r="F1" s="1327"/>
      <c r="G1" s="1327"/>
      <c r="H1" s="1327"/>
      <c r="I1" s="2351"/>
      <c r="J1" s="2351"/>
      <c r="K1" s="2351"/>
      <c r="L1" s="2351"/>
      <c r="M1" s="2351"/>
      <c r="N1" s="2351"/>
      <c r="O1" s="2351"/>
      <c r="P1" s="1327"/>
      <c r="Q1" s="1327"/>
      <c r="R1" s="1327"/>
      <c r="S1" s="1327"/>
      <c r="T1" s="1327"/>
      <c r="U1" s="1327"/>
      <c r="V1" s="1327"/>
      <c r="W1" s="1327"/>
      <c r="X1" s="1327"/>
      <c r="Y1" s="1327"/>
    </row>
    <row r="2" spans="1:25" s="130" customFormat="1" ht="20.100000000000001" customHeight="1">
      <c r="A2" s="2917" t="str">
        <f>HYPERLINK("#業務所管課別目次!A1","【業務所管課別目次に戻る】")</f>
        <v>【業務所管課別目次に戻る】</v>
      </c>
      <c r="B2" s="2917"/>
      <c r="C2" s="2917"/>
      <c r="D2" s="2917"/>
      <c r="E2" s="2917"/>
      <c r="F2" s="1327"/>
      <c r="G2" s="1327"/>
      <c r="H2" s="1327"/>
      <c r="I2" s="2351"/>
      <c r="J2" s="2351"/>
      <c r="K2" s="2351"/>
      <c r="L2" s="2351"/>
      <c r="M2" s="2351"/>
      <c r="N2" s="2351"/>
      <c r="O2" s="2351"/>
      <c r="P2" s="1327"/>
      <c r="Q2" s="1327"/>
      <c r="R2" s="1327"/>
      <c r="S2" s="1327"/>
      <c r="T2" s="1327"/>
      <c r="U2" s="1327"/>
      <c r="V2" s="1327"/>
      <c r="W2" s="1327"/>
      <c r="X2" s="1327"/>
      <c r="Y2" s="1327"/>
    </row>
    <row r="3" spans="1:25" ht="18" customHeight="1">
      <c r="A3" s="131" t="s">
        <v>3141</v>
      </c>
      <c r="B3" s="131"/>
      <c r="G3" s="85" t="str">
        <f>L3</f>
        <v>（令和5年5月1日現在）</v>
      </c>
      <c r="I3" s="1336" t="s">
        <v>6588</v>
      </c>
      <c r="J3" s="1752"/>
      <c r="K3" s="1337" t="s">
        <v>6118</v>
      </c>
      <c r="L3" s="1856" t="str">
        <f>設定!$B$15</f>
        <v>（令和5年5月1日現在）</v>
      </c>
    </row>
    <row r="4" spans="1:25" ht="30" customHeight="1">
      <c r="A4" s="3297" t="s">
        <v>494</v>
      </c>
      <c r="B4" s="3298"/>
      <c r="C4" s="349" t="s">
        <v>493</v>
      </c>
      <c r="D4" s="349" t="s">
        <v>3140</v>
      </c>
      <c r="E4" s="1422" t="s">
        <v>4476</v>
      </c>
      <c r="F4" s="1420" t="s">
        <v>4475</v>
      </c>
      <c r="G4" s="1421" t="s">
        <v>4474</v>
      </c>
      <c r="I4" s="1705"/>
      <c r="J4" s="1340"/>
      <c r="K4" s="1337" t="s">
        <v>6119</v>
      </c>
      <c r="L4" s="1789" t="s">
        <v>6802</v>
      </c>
      <c r="M4" s="2320" t="str">
        <f>HYPERLINK("#'["&amp;設定!$A$22&amp;"]"&amp;L4&amp;"'!A1","統計表リンク")</f>
        <v>統計表リンク</v>
      </c>
    </row>
    <row r="5" spans="1:25" ht="18" customHeight="1">
      <c r="A5" s="3808" t="s">
        <v>3139</v>
      </c>
      <c r="B5" s="3809"/>
      <c r="C5" s="1121" t="s">
        <v>3138</v>
      </c>
      <c r="D5" s="1120">
        <v>14622</v>
      </c>
      <c r="E5" s="1119">
        <v>10917</v>
      </c>
      <c r="F5" s="686">
        <f>N6</f>
        <v>883</v>
      </c>
      <c r="G5" s="686">
        <f>M6</f>
        <v>23</v>
      </c>
      <c r="I5" s="2287" t="s">
        <v>494</v>
      </c>
      <c r="J5" s="2287" t="s">
        <v>493</v>
      </c>
      <c r="K5" s="2287" t="s">
        <v>7560</v>
      </c>
      <c r="L5" s="2287" t="s">
        <v>7561</v>
      </c>
      <c r="M5" s="2287" t="s">
        <v>3025</v>
      </c>
      <c r="N5" s="2287" t="s">
        <v>7519</v>
      </c>
    </row>
    <row r="6" spans="1:25" ht="18" customHeight="1">
      <c r="A6" s="3807" t="s">
        <v>3137</v>
      </c>
      <c r="B6" s="1435" t="s">
        <v>4482</v>
      </c>
      <c r="C6" s="3810" t="s">
        <v>3136</v>
      </c>
      <c r="D6" s="3812">
        <v>14622</v>
      </c>
      <c r="E6" s="3814">
        <v>12538</v>
      </c>
      <c r="F6" s="686">
        <f t="shared" ref="F6:F18" si="0">N7</f>
        <v>682</v>
      </c>
      <c r="G6" s="686">
        <f t="shared" ref="G6:G18" si="1">M7</f>
        <v>18</v>
      </c>
      <c r="I6" s="1998" t="s">
        <v>3139</v>
      </c>
      <c r="J6" s="2399" t="s">
        <v>3138</v>
      </c>
      <c r="K6" s="2398">
        <v>14622</v>
      </c>
      <c r="L6" s="2397">
        <v>10917</v>
      </c>
      <c r="M6" s="2386">
        <v>23</v>
      </c>
      <c r="N6" s="2386">
        <v>883</v>
      </c>
    </row>
    <row r="7" spans="1:25" ht="18" customHeight="1">
      <c r="A7" s="3807"/>
      <c r="B7" s="1435" t="s">
        <v>4483</v>
      </c>
      <c r="C7" s="3811"/>
      <c r="D7" s="3813"/>
      <c r="E7" s="3815"/>
      <c r="F7" s="686">
        <f t="shared" si="0"/>
        <v>93</v>
      </c>
      <c r="G7" s="686">
        <f t="shared" si="1"/>
        <v>6</v>
      </c>
      <c r="I7" s="1998" t="s">
        <v>7562</v>
      </c>
      <c r="J7" s="2399" t="s">
        <v>3136</v>
      </c>
      <c r="K7" s="2398">
        <v>14622</v>
      </c>
      <c r="L7" s="2397">
        <v>12538</v>
      </c>
      <c r="M7" s="2386">
        <v>18</v>
      </c>
      <c r="N7" s="2386">
        <v>682</v>
      </c>
    </row>
    <row r="8" spans="1:25" ht="18" customHeight="1">
      <c r="A8" s="3807" t="s">
        <v>3135</v>
      </c>
      <c r="B8" s="1435" t="s">
        <v>4482</v>
      </c>
      <c r="C8" s="3810" t="s">
        <v>3134</v>
      </c>
      <c r="D8" s="1430">
        <v>22737</v>
      </c>
      <c r="E8" s="3814">
        <v>16179</v>
      </c>
      <c r="F8" s="686">
        <f t="shared" si="0"/>
        <v>545</v>
      </c>
      <c r="G8" s="686">
        <f t="shared" si="1"/>
        <v>18</v>
      </c>
      <c r="I8" s="1998" t="s">
        <v>7563</v>
      </c>
      <c r="J8" s="2399" t="s">
        <v>5184</v>
      </c>
      <c r="K8" s="2398" t="s">
        <v>5184</v>
      </c>
      <c r="L8" s="2397" t="s">
        <v>5184</v>
      </c>
      <c r="M8" s="2386">
        <v>6</v>
      </c>
      <c r="N8" s="2386">
        <v>93</v>
      </c>
    </row>
    <row r="9" spans="1:25" ht="18" customHeight="1">
      <c r="A9" s="3807"/>
      <c r="B9" s="1435" t="s">
        <v>4483</v>
      </c>
      <c r="C9" s="3811"/>
      <c r="D9" s="1430">
        <v>17624</v>
      </c>
      <c r="E9" s="3815"/>
      <c r="F9" s="686">
        <f t="shared" si="0"/>
        <v>39</v>
      </c>
      <c r="G9" s="686">
        <f t="shared" si="1"/>
        <v>8</v>
      </c>
      <c r="I9" s="1998" t="s">
        <v>7564</v>
      </c>
      <c r="J9" s="2399" t="s">
        <v>3134</v>
      </c>
      <c r="K9" s="2398">
        <v>22737</v>
      </c>
      <c r="L9" s="2397">
        <v>16179</v>
      </c>
      <c r="M9" s="2386">
        <v>18</v>
      </c>
      <c r="N9" s="2386">
        <v>545</v>
      </c>
    </row>
    <row r="10" spans="1:25" ht="18" customHeight="1">
      <c r="A10" s="3807" t="s">
        <v>8859</v>
      </c>
      <c r="B10" s="3807"/>
      <c r="C10" s="158" t="s">
        <v>3130</v>
      </c>
      <c r="D10" s="1431">
        <v>13058</v>
      </c>
      <c r="E10" s="1119">
        <v>16428</v>
      </c>
      <c r="F10" s="686">
        <f t="shared" si="0"/>
        <v>36</v>
      </c>
      <c r="G10" s="686">
        <f t="shared" si="1"/>
        <v>4</v>
      </c>
      <c r="I10" s="1998" t="s">
        <v>7565</v>
      </c>
      <c r="J10" s="2399" t="s">
        <v>5184</v>
      </c>
      <c r="K10" s="2398">
        <v>17624</v>
      </c>
      <c r="L10" s="2397" t="s">
        <v>5184</v>
      </c>
      <c r="M10" s="2386">
        <v>8</v>
      </c>
      <c r="N10" s="2386">
        <v>39</v>
      </c>
    </row>
    <row r="11" spans="1:25" ht="18" customHeight="1">
      <c r="A11" s="3807" t="s">
        <v>3133</v>
      </c>
      <c r="B11" s="1435" t="s">
        <v>4482</v>
      </c>
      <c r="C11" s="3810" t="s">
        <v>3132</v>
      </c>
      <c r="D11" s="3812">
        <v>17624</v>
      </c>
      <c r="E11" s="3814">
        <v>18660</v>
      </c>
      <c r="F11" s="686">
        <f t="shared" si="0"/>
        <v>379</v>
      </c>
      <c r="G11" s="686">
        <f t="shared" si="1"/>
        <v>12</v>
      </c>
      <c r="I11" s="1998" t="s">
        <v>7566</v>
      </c>
      <c r="J11" s="2399" t="s">
        <v>3130</v>
      </c>
      <c r="K11" s="2398">
        <v>13058</v>
      </c>
      <c r="L11" s="2397">
        <v>16428</v>
      </c>
      <c r="M11" s="2386">
        <v>4</v>
      </c>
      <c r="N11" s="2386">
        <v>36</v>
      </c>
    </row>
    <row r="12" spans="1:25" ht="18" customHeight="1">
      <c r="A12" s="3807"/>
      <c r="B12" s="1435" t="s">
        <v>4483</v>
      </c>
      <c r="C12" s="3811"/>
      <c r="D12" s="3813"/>
      <c r="E12" s="3815"/>
      <c r="F12" s="686">
        <f t="shared" si="0"/>
        <v>53</v>
      </c>
      <c r="G12" s="686">
        <f t="shared" si="1"/>
        <v>4</v>
      </c>
      <c r="I12" s="1998" t="s">
        <v>7567</v>
      </c>
      <c r="J12" s="2399" t="s">
        <v>3132</v>
      </c>
      <c r="K12" s="2398">
        <v>17624</v>
      </c>
      <c r="L12" s="2397">
        <v>18660</v>
      </c>
      <c r="M12" s="2386">
        <v>12</v>
      </c>
      <c r="N12" s="2386">
        <v>379</v>
      </c>
    </row>
    <row r="13" spans="1:25" ht="18" customHeight="1">
      <c r="A13" s="3805" t="s">
        <v>3131</v>
      </c>
      <c r="B13" s="3806"/>
      <c r="C13" s="1121" t="s">
        <v>3130</v>
      </c>
      <c r="D13" s="1120">
        <v>39173</v>
      </c>
      <c r="E13" s="1119">
        <v>16428</v>
      </c>
      <c r="F13" s="686">
        <f t="shared" si="0"/>
        <v>546</v>
      </c>
      <c r="G13" s="686">
        <f t="shared" si="1"/>
        <v>16</v>
      </c>
      <c r="I13" s="1998" t="s">
        <v>7568</v>
      </c>
      <c r="J13" s="2399" t="s">
        <v>5184</v>
      </c>
      <c r="K13" s="2398" t="s">
        <v>5184</v>
      </c>
      <c r="L13" s="2397" t="s">
        <v>5184</v>
      </c>
      <c r="M13" s="2386">
        <v>4</v>
      </c>
      <c r="N13" s="2386">
        <v>53</v>
      </c>
    </row>
    <row r="14" spans="1:25" ht="18" customHeight="1">
      <c r="A14" s="3808" t="s">
        <v>3129</v>
      </c>
      <c r="B14" s="3809"/>
      <c r="C14" s="1121" t="s">
        <v>3128</v>
      </c>
      <c r="D14" s="1120">
        <v>22655</v>
      </c>
      <c r="E14" s="1119">
        <v>9224</v>
      </c>
      <c r="F14" s="686">
        <f t="shared" si="0"/>
        <v>34</v>
      </c>
      <c r="G14" s="686">
        <f t="shared" si="1"/>
        <v>14</v>
      </c>
      <c r="I14" s="1998" t="s">
        <v>7569</v>
      </c>
      <c r="J14" s="2399" t="s">
        <v>3130</v>
      </c>
      <c r="K14" s="2398">
        <v>39173</v>
      </c>
      <c r="L14" s="2397">
        <v>16428</v>
      </c>
      <c r="M14" s="2386">
        <v>16</v>
      </c>
      <c r="N14" s="2386">
        <v>546</v>
      </c>
    </row>
    <row r="15" spans="1:25" ht="18" customHeight="1">
      <c r="A15" s="3808" t="s">
        <v>3127</v>
      </c>
      <c r="B15" s="3809"/>
      <c r="C15" s="1121" t="s">
        <v>3126</v>
      </c>
      <c r="D15" s="1120">
        <v>37347</v>
      </c>
      <c r="E15" s="1119">
        <v>12275</v>
      </c>
      <c r="F15" s="686">
        <f t="shared" si="0"/>
        <v>162</v>
      </c>
      <c r="G15" s="686">
        <f t="shared" si="1"/>
        <v>38</v>
      </c>
      <c r="I15" s="1998" t="s">
        <v>3129</v>
      </c>
      <c r="J15" s="2399" t="s">
        <v>3128</v>
      </c>
      <c r="K15" s="2398">
        <v>22655</v>
      </c>
      <c r="L15" s="2397">
        <v>9224</v>
      </c>
      <c r="M15" s="2386">
        <v>14</v>
      </c>
      <c r="N15" s="2386">
        <v>34</v>
      </c>
    </row>
    <row r="16" spans="1:25" ht="18" customHeight="1">
      <c r="A16" s="3808" t="s">
        <v>3125</v>
      </c>
      <c r="B16" s="3809"/>
      <c r="C16" s="1121" t="s">
        <v>3124</v>
      </c>
      <c r="D16" s="1120">
        <v>28121</v>
      </c>
      <c r="E16" s="1119">
        <v>6494</v>
      </c>
      <c r="F16" s="686">
        <f t="shared" si="0"/>
        <v>324</v>
      </c>
      <c r="G16" s="686">
        <f t="shared" si="1"/>
        <v>65</v>
      </c>
      <c r="I16" s="1998" t="s">
        <v>7570</v>
      </c>
      <c r="J16" s="2399" t="s">
        <v>3126</v>
      </c>
      <c r="K16" s="2398">
        <v>37347</v>
      </c>
      <c r="L16" s="2397">
        <v>12275</v>
      </c>
      <c r="M16" s="2386">
        <v>38</v>
      </c>
      <c r="N16" s="2386">
        <v>162</v>
      </c>
    </row>
    <row r="17" spans="1:17" ht="18" customHeight="1">
      <c r="A17" s="3808" t="s">
        <v>3123</v>
      </c>
      <c r="B17" s="3809"/>
      <c r="C17" s="1121" t="s">
        <v>3122</v>
      </c>
      <c r="D17" s="1120">
        <v>29312</v>
      </c>
      <c r="E17" s="1119">
        <v>7651</v>
      </c>
      <c r="F17" s="686">
        <f t="shared" si="0"/>
        <v>141</v>
      </c>
      <c r="G17" s="686">
        <f t="shared" si="1"/>
        <v>21</v>
      </c>
      <c r="I17" s="1998" t="s">
        <v>7571</v>
      </c>
      <c r="J17" s="2399" t="s">
        <v>7572</v>
      </c>
      <c r="K17" s="2398">
        <v>28121</v>
      </c>
      <c r="L17" s="2397">
        <v>6494</v>
      </c>
      <c r="M17" s="2386">
        <v>65</v>
      </c>
      <c r="N17" s="2386">
        <v>324</v>
      </c>
    </row>
    <row r="18" spans="1:17" ht="18" customHeight="1">
      <c r="A18" s="3808" t="s">
        <v>3121</v>
      </c>
      <c r="B18" s="3809"/>
      <c r="C18" s="1121" t="s">
        <v>3120</v>
      </c>
      <c r="D18" s="1120">
        <v>42095</v>
      </c>
      <c r="E18" s="1119">
        <v>25066.15</v>
      </c>
      <c r="F18" s="686">
        <f t="shared" si="0"/>
        <v>310</v>
      </c>
      <c r="G18" s="686">
        <f t="shared" si="1"/>
        <v>49</v>
      </c>
      <c r="I18" s="1998" t="s">
        <v>7573</v>
      </c>
      <c r="J18" s="2399" t="s">
        <v>3122</v>
      </c>
      <c r="K18" s="2398">
        <v>29312</v>
      </c>
      <c r="L18" s="2397">
        <v>7651</v>
      </c>
      <c r="M18" s="2386">
        <v>21</v>
      </c>
      <c r="N18" s="2386">
        <v>141</v>
      </c>
    </row>
    <row r="19" spans="1:17" ht="18" customHeight="1">
      <c r="G19" s="85" t="s">
        <v>3119</v>
      </c>
      <c r="I19" s="1998" t="s">
        <v>7574</v>
      </c>
      <c r="J19" s="2399" t="s">
        <v>7575</v>
      </c>
      <c r="K19" s="2398">
        <v>42095</v>
      </c>
      <c r="L19" s="2397">
        <v>25066.15</v>
      </c>
      <c r="M19" s="2386">
        <v>49</v>
      </c>
      <c r="N19" s="2386">
        <v>310</v>
      </c>
    </row>
    <row r="20" spans="1:17" s="131" customFormat="1" ht="15.95" customHeight="1">
      <c r="A20" s="131" t="s">
        <v>4639</v>
      </c>
      <c r="H20" s="1118"/>
      <c r="I20" s="2383"/>
      <c r="J20" s="2383"/>
      <c r="K20" s="2383"/>
      <c r="L20" s="2383"/>
      <c r="M20" s="2383"/>
      <c r="N20" s="2383"/>
      <c r="O20" s="2383"/>
      <c r="P20" s="1118"/>
    </row>
    <row r="21" spans="1:17" ht="15.95" customHeight="1">
      <c r="A21" s="185"/>
      <c r="G21" s="182" t="str">
        <f>L21</f>
        <v>（令和5年5月1日現在）</v>
      </c>
      <c r="H21" s="131"/>
      <c r="I21" s="1336" t="s">
        <v>6600</v>
      </c>
      <c r="J21" s="1752"/>
      <c r="K21" s="1337" t="s">
        <v>6118</v>
      </c>
      <c r="L21" s="1856" t="str">
        <f>設定!$B$15</f>
        <v>（令和5年5月1日現在）</v>
      </c>
      <c r="M21" s="1340"/>
      <c r="N21" s="1340"/>
      <c r="O21" s="1340"/>
      <c r="Q21" s="80"/>
    </row>
    <row r="22" spans="1:17" ht="24.95" customHeight="1">
      <c r="A22" s="2914" t="s">
        <v>494</v>
      </c>
      <c r="B22" s="2914"/>
      <c r="C22" s="1365" t="s">
        <v>493</v>
      </c>
      <c r="D22" s="1359" t="s">
        <v>8785</v>
      </c>
      <c r="E22" s="1418" t="s">
        <v>4488</v>
      </c>
      <c r="F22" s="1364" t="s">
        <v>4473</v>
      </c>
      <c r="G22" s="1437" t="s">
        <v>4479</v>
      </c>
      <c r="H22" s="80"/>
      <c r="I22" s="1705"/>
      <c r="J22" s="1340"/>
      <c r="K22" s="1337" t="s">
        <v>6119</v>
      </c>
      <c r="L22" s="1789" t="s">
        <v>6803</v>
      </c>
      <c r="M22" s="2320" t="str">
        <f>HYPERLINK("#'["&amp;設定!$A$22&amp;"]"&amp;L22&amp;"'!A1","統計表リンク")</f>
        <v>統計表リンク</v>
      </c>
      <c r="N22" s="1340"/>
      <c r="O22" s="1340"/>
      <c r="Q22" s="80"/>
    </row>
    <row r="23" spans="1:17" ht="15.95" customHeight="1">
      <c r="A23" s="3804" t="s">
        <v>3160</v>
      </c>
      <c r="B23" s="1360" t="s">
        <v>4480</v>
      </c>
      <c r="C23" s="3798" t="s">
        <v>3159</v>
      </c>
      <c r="D23" s="3800">
        <v>15653</v>
      </c>
      <c r="E23" s="3802">
        <v>12412</v>
      </c>
      <c r="F23" s="1513">
        <f>N24</f>
        <v>198</v>
      </c>
      <c r="G23" s="1060">
        <f>M24</f>
        <v>9</v>
      </c>
      <c r="H23" s="80"/>
      <c r="I23" s="2286" t="s">
        <v>494</v>
      </c>
      <c r="J23" s="2286" t="s">
        <v>493</v>
      </c>
      <c r="K23" s="2286" t="s">
        <v>7560</v>
      </c>
      <c r="L23" s="2286" t="s">
        <v>7561</v>
      </c>
      <c r="M23" s="2286" t="s">
        <v>3025</v>
      </c>
      <c r="N23" s="2286" t="s">
        <v>7519</v>
      </c>
      <c r="O23" s="1340"/>
      <c r="P23" s="131"/>
      <c r="Q23" s="80"/>
    </row>
    <row r="24" spans="1:17" ht="15.95" customHeight="1">
      <c r="A24" s="3797"/>
      <c r="B24" s="1360" t="s">
        <v>4481</v>
      </c>
      <c r="C24" s="3799"/>
      <c r="D24" s="3801"/>
      <c r="E24" s="3803"/>
      <c r="F24" s="1513">
        <f t="shared" ref="F24:F27" si="2">N25</f>
        <v>726</v>
      </c>
      <c r="G24" s="1060">
        <f t="shared" ref="G24:G27" si="3">M25</f>
        <v>24</v>
      </c>
      <c r="H24" s="80"/>
      <c r="I24" s="1998" t="s">
        <v>7576</v>
      </c>
      <c r="J24" s="2399" t="s">
        <v>3159</v>
      </c>
      <c r="K24" s="2398">
        <v>15653</v>
      </c>
      <c r="L24" s="2397">
        <v>12412</v>
      </c>
      <c r="M24" s="2386">
        <v>9</v>
      </c>
      <c r="N24" s="2386">
        <v>198</v>
      </c>
      <c r="O24" s="1340"/>
      <c r="P24" s="80"/>
      <c r="Q24" s="80"/>
    </row>
    <row r="25" spans="1:17" ht="15.95" customHeight="1">
      <c r="A25" s="3804" t="s">
        <v>3158</v>
      </c>
      <c r="B25" s="1360" t="s">
        <v>4480</v>
      </c>
      <c r="C25" s="3798" t="s">
        <v>3157</v>
      </c>
      <c r="D25" s="3800" t="s">
        <v>3156</v>
      </c>
      <c r="E25" s="3802">
        <v>13750</v>
      </c>
      <c r="F25" s="1513">
        <f t="shared" si="2"/>
        <v>220</v>
      </c>
      <c r="G25" s="1060">
        <f t="shared" si="3"/>
        <v>6</v>
      </c>
      <c r="H25" s="80"/>
      <c r="I25" s="1998" t="s">
        <v>7577</v>
      </c>
      <c r="J25" s="2399" t="s">
        <v>3159</v>
      </c>
      <c r="K25" s="2398">
        <v>15653</v>
      </c>
      <c r="L25" s="2397" t="s">
        <v>7578</v>
      </c>
      <c r="M25" s="2386">
        <v>24</v>
      </c>
      <c r="N25" s="2386">
        <v>726</v>
      </c>
      <c r="O25" s="1340"/>
      <c r="P25" s="80"/>
      <c r="Q25" s="80"/>
    </row>
    <row r="26" spans="1:17" ht="15.95" customHeight="1">
      <c r="A26" s="3797"/>
      <c r="B26" s="1360" t="s">
        <v>4481</v>
      </c>
      <c r="C26" s="3799"/>
      <c r="D26" s="3801"/>
      <c r="E26" s="3803"/>
      <c r="F26" s="1513">
        <f t="shared" si="2"/>
        <v>973</v>
      </c>
      <c r="G26" s="1060">
        <f t="shared" si="3"/>
        <v>25</v>
      </c>
      <c r="H26" s="80"/>
      <c r="I26" s="1998" t="s">
        <v>7579</v>
      </c>
      <c r="J26" s="2399" t="s">
        <v>3157</v>
      </c>
      <c r="K26" s="2398" t="s">
        <v>7580</v>
      </c>
      <c r="L26" s="2397">
        <v>13750</v>
      </c>
      <c r="M26" s="2386">
        <v>6</v>
      </c>
      <c r="N26" s="2386">
        <v>220</v>
      </c>
      <c r="O26" s="1340"/>
      <c r="P26" s="80"/>
      <c r="Q26" s="80"/>
    </row>
    <row r="27" spans="1:17" ht="21.95" customHeight="1">
      <c r="A27" s="2942" t="s">
        <v>5992</v>
      </c>
      <c r="B27" s="2942"/>
      <c r="C27" s="203" t="s">
        <v>2939</v>
      </c>
      <c r="D27" s="1128">
        <v>39173</v>
      </c>
      <c r="E27" s="1417">
        <v>3418</v>
      </c>
      <c r="F27" s="1513">
        <f t="shared" si="2"/>
        <v>113</v>
      </c>
      <c r="G27" s="1060">
        <f t="shared" si="3"/>
        <v>3</v>
      </c>
      <c r="H27" s="80"/>
      <c r="I27" s="1998" t="s">
        <v>7581</v>
      </c>
      <c r="J27" s="2399" t="s">
        <v>3157</v>
      </c>
      <c r="K27" s="2398" t="s">
        <v>7580</v>
      </c>
      <c r="L27" s="2397" t="s">
        <v>7578</v>
      </c>
      <c r="M27" s="2386">
        <v>25</v>
      </c>
      <c r="N27" s="2386">
        <v>973</v>
      </c>
      <c r="O27" s="1340"/>
      <c r="P27" s="80"/>
      <c r="Q27" s="80"/>
    </row>
    <row r="28" spans="1:17" ht="15.95" customHeight="1">
      <c r="A28" s="80" t="s">
        <v>8786</v>
      </c>
      <c r="H28" s="80"/>
      <c r="I28" s="1998" t="s">
        <v>7582</v>
      </c>
      <c r="J28" s="2399" t="s">
        <v>7583</v>
      </c>
      <c r="K28" s="2398">
        <v>39173</v>
      </c>
      <c r="L28" s="2397">
        <v>3418</v>
      </c>
      <c r="M28" s="2386">
        <v>3</v>
      </c>
      <c r="N28" s="2386">
        <v>113</v>
      </c>
      <c r="O28" s="1340"/>
      <c r="P28" s="80"/>
      <c r="Q28" s="80"/>
    </row>
    <row r="29" spans="1:17" ht="15.95" customHeight="1">
      <c r="A29" s="80" t="s">
        <v>6975</v>
      </c>
      <c r="H29" s="80"/>
      <c r="I29" s="1340"/>
      <c r="J29" s="1340"/>
      <c r="K29" s="1340"/>
      <c r="L29" s="1340"/>
      <c r="M29" s="1340"/>
      <c r="N29" s="1340"/>
      <c r="O29" s="1340"/>
      <c r="P29" s="80"/>
      <c r="Q29" s="80"/>
    </row>
    <row r="30" spans="1:17" ht="15.95" customHeight="1">
      <c r="A30" s="80" t="s">
        <v>6976</v>
      </c>
      <c r="G30" s="85" t="s">
        <v>3150</v>
      </c>
      <c r="H30" s="80"/>
      <c r="I30" s="1340"/>
      <c r="J30" s="1340"/>
      <c r="K30" s="1340"/>
      <c r="L30" s="1340"/>
      <c r="M30" s="1340"/>
      <c r="N30" s="1340"/>
      <c r="O30" s="1340"/>
      <c r="P30" s="80"/>
      <c r="Q30" s="80"/>
    </row>
    <row r="31" spans="1:17" ht="18" customHeight="1">
      <c r="G31" s="85"/>
      <c r="P31" s="80"/>
    </row>
    <row r="32" spans="1:17" s="131" customFormat="1" ht="15.95" customHeight="1">
      <c r="A32" s="131" t="s">
        <v>4658</v>
      </c>
      <c r="H32" s="1753"/>
      <c r="I32" s="1336" t="s">
        <v>6601</v>
      </c>
      <c r="J32" s="1752"/>
      <c r="K32" s="1337" t="s">
        <v>6118</v>
      </c>
      <c r="L32" s="1856" t="str">
        <f>設定!$B$15</f>
        <v>（令和5年5月1日現在）</v>
      </c>
      <c r="M32" s="1340"/>
      <c r="N32" s="1340"/>
      <c r="O32" s="1340"/>
      <c r="P32" s="80"/>
    </row>
    <row r="33" spans="1:17" ht="15.95" customHeight="1">
      <c r="A33" s="185"/>
      <c r="G33" s="182" t="str">
        <f>L32</f>
        <v>（令和5年5月1日現在）</v>
      </c>
      <c r="H33" s="1747"/>
      <c r="I33" s="1705"/>
      <c r="J33" s="1340"/>
      <c r="K33" s="1337" t="s">
        <v>6119</v>
      </c>
      <c r="L33" s="1789" t="s">
        <v>6804</v>
      </c>
      <c r="M33" s="2320" t="str">
        <f>HYPERLINK("#'["&amp;設定!$A$22&amp;"]"&amp;L33&amp;"'!A1","統計表リンク")</f>
        <v>統計表リンク</v>
      </c>
      <c r="N33" s="1340"/>
      <c r="O33" s="1340"/>
      <c r="P33" s="80"/>
      <c r="Q33" s="80"/>
    </row>
    <row r="34" spans="1:17" ht="24.95" customHeight="1">
      <c r="A34" s="2914" t="s">
        <v>494</v>
      </c>
      <c r="B34" s="2914"/>
      <c r="C34" s="1499" t="s">
        <v>493</v>
      </c>
      <c r="D34" s="1497" t="s">
        <v>8787</v>
      </c>
      <c r="E34" s="1418" t="s">
        <v>4488</v>
      </c>
      <c r="F34" s="1503" t="s">
        <v>4667</v>
      </c>
      <c r="G34" s="1503" t="s">
        <v>4668</v>
      </c>
      <c r="H34" s="80"/>
      <c r="I34" s="2286" t="s">
        <v>494</v>
      </c>
      <c r="J34" s="2286" t="s">
        <v>493</v>
      </c>
      <c r="K34" s="2286" t="s">
        <v>7584</v>
      </c>
      <c r="L34" s="2286" t="s">
        <v>7585</v>
      </c>
      <c r="M34" s="2286" t="s">
        <v>7586</v>
      </c>
      <c r="N34" s="1800" t="s">
        <v>7587</v>
      </c>
      <c r="O34" s="1340"/>
      <c r="Q34" s="80"/>
    </row>
    <row r="35" spans="1:17" ht="21.95" customHeight="1">
      <c r="A35" s="3295" t="s">
        <v>4659</v>
      </c>
      <c r="B35" s="3296"/>
      <c r="C35" s="1502" t="s">
        <v>4663</v>
      </c>
      <c r="D35" s="1501" t="s">
        <v>4666</v>
      </c>
      <c r="E35" s="1500">
        <v>12942.9</v>
      </c>
      <c r="F35" s="1513">
        <f t="shared" ref="F35:G37" si="4">M35</f>
        <v>586</v>
      </c>
      <c r="G35" s="1060">
        <f t="shared" si="4"/>
        <v>1</v>
      </c>
      <c r="H35" s="80"/>
      <c r="I35" s="1998" t="s">
        <v>8674</v>
      </c>
      <c r="J35" s="2399" t="s">
        <v>4663</v>
      </c>
      <c r="K35" s="2398" t="s">
        <v>5613</v>
      </c>
      <c r="L35" s="2397">
        <v>12942.9</v>
      </c>
      <c r="M35" s="2386">
        <v>586</v>
      </c>
      <c r="N35" s="2386">
        <v>1</v>
      </c>
      <c r="O35" s="1340"/>
      <c r="P35" s="131"/>
      <c r="Q35" s="80"/>
    </row>
    <row r="36" spans="1:17" ht="15.95" customHeight="1">
      <c r="A36" s="3796" t="s">
        <v>4662</v>
      </c>
      <c r="B36" s="1498" t="s">
        <v>4660</v>
      </c>
      <c r="C36" s="3798" t="s">
        <v>4664</v>
      </c>
      <c r="D36" s="3800" t="s">
        <v>4665</v>
      </c>
      <c r="E36" s="3802">
        <v>81101</v>
      </c>
      <c r="F36" s="1513">
        <f t="shared" si="4"/>
        <v>3922</v>
      </c>
      <c r="G36" s="1060">
        <f t="shared" si="4"/>
        <v>2</v>
      </c>
      <c r="H36" s="80"/>
      <c r="I36" s="1998" t="s">
        <v>8675</v>
      </c>
      <c r="J36" s="2399" t="s">
        <v>7588</v>
      </c>
      <c r="K36" s="2398" t="s">
        <v>7589</v>
      </c>
      <c r="L36" s="2397">
        <v>81101</v>
      </c>
      <c r="M36" s="2386">
        <v>3922</v>
      </c>
      <c r="N36" s="2386">
        <v>2</v>
      </c>
      <c r="O36" s="1340"/>
      <c r="P36" s="80"/>
      <c r="Q36" s="80"/>
    </row>
    <row r="37" spans="1:17" ht="15.95" customHeight="1">
      <c r="A37" s="3797"/>
      <c r="B37" s="1498" t="s">
        <v>4661</v>
      </c>
      <c r="C37" s="3799"/>
      <c r="D37" s="3801"/>
      <c r="E37" s="3803"/>
      <c r="F37" s="1513">
        <f t="shared" si="4"/>
        <v>965</v>
      </c>
      <c r="G37" s="1060">
        <f t="shared" si="4"/>
        <v>2</v>
      </c>
      <c r="H37" s="80"/>
      <c r="I37" s="1998" t="s">
        <v>8676</v>
      </c>
      <c r="J37" s="2399" t="s">
        <v>7588</v>
      </c>
      <c r="K37" s="2398" t="s">
        <v>7589</v>
      </c>
      <c r="L37" s="2397" t="s">
        <v>8677</v>
      </c>
      <c r="M37" s="2386">
        <v>965</v>
      </c>
      <c r="N37" s="2386">
        <v>2</v>
      </c>
      <c r="O37" s="1340"/>
      <c r="P37" s="80"/>
      <c r="Q37" s="80"/>
    </row>
    <row r="38" spans="1:17" ht="15.95" customHeight="1">
      <c r="A38" s="80" t="s">
        <v>6977</v>
      </c>
      <c r="H38" s="80"/>
      <c r="I38" s="1340"/>
      <c r="J38" s="1340"/>
      <c r="K38" s="1340"/>
      <c r="L38" s="1340"/>
      <c r="M38" s="1340"/>
      <c r="N38" s="1340"/>
      <c r="O38" s="1340"/>
      <c r="P38" s="80"/>
      <c r="Q38" s="80"/>
    </row>
    <row r="39" spans="1:17" ht="15.95" customHeight="1">
      <c r="A39" s="80" t="s">
        <v>6978</v>
      </c>
      <c r="H39" s="80"/>
      <c r="I39" s="1340"/>
      <c r="J39" s="1340"/>
      <c r="K39" s="1340"/>
      <c r="L39" s="1340"/>
      <c r="M39" s="1340"/>
      <c r="N39" s="1340"/>
      <c r="O39" s="1340"/>
      <c r="P39" s="80"/>
      <c r="Q39" s="80"/>
    </row>
    <row r="40" spans="1:17" ht="15.95" customHeight="1">
      <c r="A40" s="80" t="s">
        <v>6979</v>
      </c>
      <c r="G40" s="85" t="s">
        <v>2850</v>
      </c>
      <c r="H40" s="80"/>
      <c r="I40" s="1340"/>
      <c r="J40" s="1340"/>
      <c r="K40" s="1340"/>
      <c r="L40" s="1340"/>
      <c r="M40" s="1340"/>
      <c r="N40" s="1340"/>
      <c r="O40" s="1340"/>
      <c r="P40" s="80"/>
      <c r="Q40" s="80"/>
    </row>
    <row r="41" spans="1:17" ht="21" customHeight="1">
      <c r="P41" s="80"/>
    </row>
    <row r="42" spans="1:17" ht="21" customHeight="1">
      <c r="P42" s="80"/>
    </row>
    <row r="43" spans="1:17" ht="21" customHeight="1">
      <c r="P43" s="80"/>
    </row>
  </sheetData>
  <mergeCells count="38">
    <mergeCell ref="A1:E1"/>
    <mergeCell ref="A2:E2"/>
    <mergeCell ref="C11:C12"/>
    <mergeCell ref="D11:D12"/>
    <mergeCell ref="E11:E12"/>
    <mergeCell ref="C6:C7"/>
    <mergeCell ref="D6:D7"/>
    <mergeCell ref="E6:E7"/>
    <mergeCell ref="C8:C9"/>
    <mergeCell ref="E8:E9"/>
    <mergeCell ref="A5:B5"/>
    <mergeCell ref="A4:B4"/>
    <mergeCell ref="A18:B18"/>
    <mergeCell ref="A17:B17"/>
    <mergeCell ref="A16:B16"/>
    <mergeCell ref="A15:B15"/>
    <mergeCell ref="A14:B14"/>
    <mergeCell ref="A13:B13"/>
    <mergeCell ref="A10:B10"/>
    <mergeCell ref="A11:A12"/>
    <mergeCell ref="A8:A9"/>
    <mergeCell ref="A6:A7"/>
    <mergeCell ref="A34:B34"/>
    <mergeCell ref="A22:B22"/>
    <mergeCell ref="A27:B27"/>
    <mergeCell ref="E25:E26"/>
    <mergeCell ref="E23:E24"/>
    <mergeCell ref="D25:D26"/>
    <mergeCell ref="C25:C26"/>
    <mergeCell ref="D23:D24"/>
    <mergeCell ref="C23:C24"/>
    <mergeCell ref="A25:A26"/>
    <mergeCell ref="A23:A24"/>
    <mergeCell ref="A35:B35"/>
    <mergeCell ref="A36:A37"/>
    <mergeCell ref="C36:C37"/>
    <mergeCell ref="D36:D37"/>
    <mergeCell ref="E36:E37"/>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8"/>
  <sheetViews>
    <sheetView view="pageBreakPreview" zoomScaleNormal="100" zoomScaleSheetLayoutView="100" workbookViewId="0">
      <selection sqref="A1:D1"/>
    </sheetView>
  </sheetViews>
  <sheetFormatPr defaultRowHeight="21" customHeight="1"/>
  <cols>
    <col min="1" max="2" width="18.625" style="80" customWidth="1"/>
    <col min="3" max="8" width="8.625" style="80" customWidth="1"/>
    <col min="9" max="9" width="5.625" style="80" customWidth="1"/>
    <col min="10" max="10" width="13.875" style="80" customWidth="1"/>
    <col min="11" max="19" width="10.625" style="80" customWidth="1"/>
    <col min="20" max="16384" width="9" style="80"/>
  </cols>
  <sheetData>
    <row r="1" spans="1:25" s="130" customFormat="1" ht="20.100000000000001" customHeight="1">
      <c r="A1" s="2917" t="str">
        <f>HYPERLINK("#目次!A1","【目次に戻る】")</f>
        <v>【目次に戻る】</v>
      </c>
      <c r="B1" s="2917"/>
      <c r="C1" s="2917"/>
      <c r="D1" s="2917"/>
      <c r="E1" s="1361"/>
      <c r="F1" s="1361"/>
      <c r="G1" s="1361"/>
      <c r="H1" s="1361"/>
      <c r="I1" s="1361"/>
      <c r="J1" s="1361"/>
      <c r="K1" s="1361"/>
      <c r="L1" s="1361"/>
      <c r="M1" s="1361"/>
      <c r="N1" s="1361"/>
      <c r="O1" s="1361"/>
      <c r="P1" s="1361"/>
      <c r="Q1" s="1361"/>
      <c r="R1" s="1361"/>
      <c r="S1" s="1361"/>
      <c r="T1" s="1361"/>
      <c r="U1" s="1361"/>
      <c r="V1" s="1361"/>
      <c r="W1" s="1361"/>
      <c r="X1" s="1361"/>
      <c r="Y1" s="1361"/>
    </row>
    <row r="2" spans="1:25" s="130" customFormat="1" ht="20.100000000000001" customHeight="1">
      <c r="A2" s="2917" t="str">
        <f>HYPERLINK("#業務所管課別目次!A1","【業務所管課別目次に戻る】")</f>
        <v>【業務所管課別目次に戻る】</v>
      </c>
      <c r="B2" s="2917"/>
      <c r="C2" s="2917"/>
      <c r="D2" s="2917"/>
      <c r="E2" s="1361"/>
      <c r="F2" s="1361"/>
      <c r="G2" s="1361"/>
      <c r="H2" s="1361"/>
      <c r="I2" s="1361"/>
      <c r="J2" s="1361"/>
      <c r="K2" s="1361"/>
      <c r="L2" s="1361"/>
      <c r="M2" s="1361"/>
      <c r="N2" s="1361"/>
      <c r="O2" s="1361"/>
      <c r="P2" s="1361"/>
      <c r="Q2" s="1361"/>
      <c r="R2" s="1361"/>
      <c r="S2" s="1361"/>
      <c r="T2" s="1361"/>
      <c r="U2" s="1361"/>
      <c r="V2" s="1361"/>
      <c r="W2" s="1361"/>
      <c r="X2" s="1361"/>
      <c r="Y2" s="1361"/>
    </row>
    <row r="3" spans="1:25" ht="15.95" customHeight="1">
      <c r="A3" s="131" t="s">
        <v>4669</v>
      </c>
      <c r="B3" s="216"/>
      <c r="C3" s="216"/>
      <c r="D3" s="182" t="str">
        <f>M3</f>
        <v>（令和5年5月1日現在）</v>
      </c>
      <c r="E3" s="216"/>
      <c r="G3" s="216"/>
      <c r="H3" s="216"/>
      <c r="J3" s="1336" t="s">
        <v>6743</v>
      </c>
      <c r="K3" s="1752"/>
      <c r="L3" s="1337" t="s">
        <v>6118</v>
      </c>
      <c r="M3" s="1856" t="str">
        <f>設定!$B$15</f>
        <v>（令和5年5月1日現在）</v>
      </c>
    </row>
    <row r="4" spans="1:25" ht="24.95" customHeight="1">
      <c r="A4" s="1362" t="s">
        <v>5132</v>
      </c>
      <c r="B4" s="1365" t="s">
        <v>493</v>
      </c>
      <c r="C4" s="1363" t="s">
        <v>4450</v>
      </c>
      <c r="D4" s="1363" t="s">
        <v>4451</v>
      </c>
      <c r="J4" s="1705"/>
      <c r="K4" s="1340"/>
      <c r="L4" s="1337" t="s">
        <v>6119</v>
      </c>
      <c r="M4" s="1789" t="s">
        <v>6805</v>
      </c>
      <c r="N4" s="2160" t="str">
        <f>HYPERLINK("#'["&amp;設定!$A$22&amp;"]"&amp;M4&amp;"'!A1","統計表リンク")</f>
        <v>統計表リンク</v>
      </c>
    </row>
    <row r="5" spans="1:25" ht="15" customHeight="1">
      <c r="A5" s="1652" t="s">
        <v>5993</v>
      </c>
      <c r="B5" s="1654" t="s">
        <v>8788</v>
      </c>
      <c r="C5" s="281">
        <f>SUM(C6:C28)</f>
        <v>3044</v>
      </c>
      <c r="D5" s="281">
        <f>SUM(D6:D28)</f>
        <v>146</v>
      </c>
    </row>
    <row r="6" spans="1:25" ht="15" customHeight="1">
      <c r="A6" s="1419" t="s">
        <v>5133</v>
      </c>
      <c r="B6" s="203" t="s">
        <v>4452</v>
      </c>
      <c r="C6" s="285">
        <v>245</v>
      </c>
      <c r="D6" s="285">
        <v>10</v>
      </c>
    </row>
    <row r="7" spans="1:25" ht="15" customHeight="1">
      <c r="A7" s="1419" t="s">
        <v>5134</v>
      </c>
      <c r="B7" s="203" t="s">
        <v>4453</v>
      </c>
      <c r="C7" s="285">
        <v>199</v>
      </c>
      <c r="D7" s="285">
        <v>11</v>
      </c>
    </row>
    <row r="8" spans="1:25" ht="15" customHeight="1">
      <c r="A8" s="1419" t="s">
        <v>5135</v>
      </c>
      <c r="B8" s="203" t="s">
        <v>4454</v>
      </c>
      <c r="C8" s="285">
        <v>126</v>
      </c>
      <c r="D8" s="285">
        <v>6</v>
      </c>
    </row>
    <row r="9" spans="1:25" ht="15" customHeight="1">
      <c r="A9" s="1419" t="s">
        <v>5136</v>
      </c>
      <c r="B9" s="203" t="s">
        <v>4455</v>
      </c>
      <c r="C9" s="285">
        <v>120</v>
      </c>
      <c r="D9" s="285">
        <v>6</v>
      </c>
    </row>
    <row r="10" spans="1:25" ht="15" customHeight="1">
      <c r="A10" s="1419" t="s">
        <v>5137</v>
      </c>
      <c r="B10" s="203" t="s">
        <v>4456</v>
      </c>
      <c r="C10" s="285">
        <v>84</v>
      </c>
      <c r="D10" s="285">
        <v>7</v>
      </c>
    </row>
    <row r="11" spans="1:25" ht="15" customHeight="1">
      <c r="A11" s="1419" t="s">
        <v>5138</v>
      </c>
      <c r="B11" s="203" t="s">
        <v>4457</v>
      </c>
      <c r="C11" s="285">
        <v>100</v>
      </c>
      <c r="D11" s="285">
        <v>6</v>
      </c>
    </row>
    <row r="12" spans="1:25" ht="15" customHeight="1">
      <c r="A12" s="1419" t="s">
        <v>5139</v>
      </c>
      <c r="B12" s="203" t="s">
        <v>4458</v>
      </c>
      <c r="C12" s="285">
        <v>58</v>
      </c>
      <c r="D12" s="285">
        <v>3</v>
      </c>
    </row>
    <row r="13" spans="1:25" ht="15" customHeight="1">
      <c r="A13" s="1419" t="s">
        <v>5140</v>
      </c>
      <c r="B13" s="203" t="s">
        <v>4459</v>
      </c>
      <c r="C13" s="285">
        <v>112</v>
      </c>
      <c r="D13" s="285">
        <v>5</v>
      </c>
    </row>
    <row r="14" spans="1:25" ht="15" customHeight="1">
      <c r="A14" s="1419" t="s">
        <v>5141</v>
      </c>
      <c r="B14" s="203" t="s">
        <v>4460</v>
      </c>
      <c r="C14" s="285">
        <v>250</v>
      </c>
      <c r="D14" s="285">
        <v>10</v>
      </c>
    </row>
    <row r="15" spans="1:25" ht="15" customHeight="1">
      <c r="A15" s="1419" t="s">
        <v>2108</v>
      </c>
      <c r="B15" s="203" t="s">
        <v>4461</v>
      </c>
      <c r="C15" s="285">
        <v>259</v>
      </c>
      <c r="D15" s="285">
        <v>11</v>
      </c>
    </row>
    <row r="16" spans="1:25" ht="15" customHeight="1">
      <c r="A16" s="1419" t="s">
        <v>5142</v>
      </c>
      <c r="B16" s="203" t="s">
        <v>3159</v>
      </c>
      <c r="C16" s="285">
        <v>128</v>
      </c>
      <c r="D16" s="285">
        <v>6</v>
      </c>
    </row>
    <row r="17" spans="1:16" ht="15" customHeight="1">
      <c r="A17" s="1419" t="s">
        <v>2277</v>
      </c>
      <c r="B17" s="203" t="s">
        <v>2547</v>
      </c>
      <c r="C17" s="285">
        <v>255</v>
      </c>
      <c r="D17" s="285">
        <v>11</v>
      </c>
    </row>
    <row r="18" spans="1:16" ht="15" customHeight="1">
      <c r="A18" s="1419" t="s">
        <v>5143</v>
      </c>
      <c r="B18" s="203" t="s">
        <v>4462</v>
      </c>
      <c r="C18" s="285">
        <v>173</v>
      </c>
      <c r="D18" s="285">
        <v>5</v>
      </c>
    </row>
    <row r="19" spans="1:16" ht="15" customHeight="1">
      <c r="A19" s="1419" t="s">
        <v>5144</v>
      </c>
      <c r="B19" s="203" t="s">
        <v>4463</v>
      </c>
      <c r="C19" s="285">
        <v>51</v>
      </c>
      <c r="D19" s="285">
        <v>4</v>
      </c>
    </row>
    <row r="20" spans="1:16" ht="15" customHeight="1">
      <c r="A20" s="1419" t="s">
        <v>5145</v>
      </c>
      <c r="B20" s="203" t="s">
        <v>4464</v>
      </c>
      <c r="C20" s="285">
        <v>105</v>
      </c>
      <c r="D20" s="285">
        <v>4</v>
      </c>
    </row>
    <row r="21" spans="1:16" ht="15" customHeight="1">
      <c r="A21" s="1419" t="s">
        <v>5146</v>
      </c>
      <c r="B21" s="203" t="s">
        <v>4465</v>
      </c>
      <c r="C21" s="285">
        <v>68</v>
      </c>
      <c r="D21" s="285">
        <v>3</v>
      </c>
    </row>
    <row r="22" spans="1:16" ht="15" customHeight="1">
      <c r="A22" s="1419" t="s">
        <v>5147</v>
      </c>
      <c r="B22" s="203" t="s">
        <v>4466</v>
      </c>
      <c r="C22" s="285">
        <v>46</v>
      </c>
      <c r="D22" s="285">
        <v>3</v>
      </c>
    </row>
    <row r="23" spans="1:16" ht="15" customHeight="1">
      <c r="A23" s="1419" t="s">
        <v>5148</v>
      </c>
      <c r="B23" s="203" t="s">
        <v>4467</v>
      </c>
      <c r="C23" s="285">
        <v>11</v>
      </c>
      <c r="D23" s="285">
        <v>3</v>
      </c>
    </row>
    <row r="24" spans="1:16" ht="15" customHeight="1">
      <c r="A24" s="1419" t="s">
        <v>5149</v>
      </c>
      <c r="B24" s="203" t="s">
        <v>4468</v>
      </c>
      <c r="C24" s="285">
        <v>129</v>
      </c>
      <c r="D24" s="285">
        <v>6</v>
      </c>
    </row>
    <row r="25" spans="1:16" ht="15" customHeight="1">
      <c r="A25" s="1419" t="s">
        <v>5150</v>
      </c>
      <c r="B25" s="203" t="s">
        <v>4469</v>
      </c>
      <c r="C25" s="285">
        <v>192</v>
      </c>
      <c r="D25" s="285">
        <v>8</v>
      </c>
    </row>
    <row r="26" spans="1:16" ht="15" customHeight="1">
      <c r="A26" s="1419" t="s">
        <v>5151</v>
      </c>
      <c r="B26" s="203" t="s">
        <v>4470</v>
      </c>
      <c r="C26" s="285">
        <v>163</v>
      </c>
      <c r="D26" s="285">
        <v>8</v>
      </c>
    </row>
    <row r="27" spans="1:16" ht="15" customHeight="1">
      <c r="A27" s="1419" t="s">
        <v>5152</v>
      </c>
      <c r="B27" s="203" t="s">
        <v>4471</v>
      </c>
      <c r="C27" s="285">
        <v>98</v>
      </c>
      <c r="D27" s="285">
        <v>6</v>
      </c>
    </row>
    <row r="28" spans="1:16" ht="15" customHeight="1">
      <c r="A28" s="1419" t="s">
        <v>5153</v>
      </c>
      <c r="B28" s="203" t="s">
        <v>4472</v>
      </c>
      <c r="C28" s="285">
        <v>72</v>
      </c>
      <c r="D28" s="285">
        <v>4</v>
      </c>
      <c r="E28" s="280" t="s">
        <v>8225</v>
      </c>
    </row>
    <row r="29" spans="1:16" ht="15.95" customHeight="1">
      <c r="A29" s="216" t="s">
        <v>8969</v>
      </c>
      <c r="B29" s="216"/>
      <c r="C29" s="216"/>
      <c r="D29" s="216"/>
      <c r="E29" s="216"/>
      <c r="G29" s="216"/>
      <c r="H29" s="216"/>
      <c r="J29" s="1340"/>
      <c r="K29" s="1340"/>
      <c r="L29" s="1340"/>
      <c r="M29" s="1340"/>
      <c r="N29" s="1340"/>
    </row>
    <row r="30" spans="1:16" ht="15.95" customHeight="1">
      <c r="A30" s="216"/>
      <c r="B30" s="216"/>
      <c r="C30" s="216"/>
      <c r="D30" s="216"/>
      <c r="E30" s="216"/>
      <c r="H30" s="225"/>
    </row>
    <row r="31" spans="1:16" s="131" customFormat="1" ht="15.95" customHeight="1">
      <c r="A31" s="131" t="s">
        <v>4839</v>
      </c>
      <c r="H31" s="85" t="str">
        <f>M31</f>
        <v>（令和5年4月1日現在）</v>
      </c>
      <c r="J31" s="1336" t="s">
        <v>6745</v>
      </c>
      <c r="K31" s="1752"/>
      <c r="L31" s="1337" t="s">
        <v>6118</v>
      </c>
      <c r="M31" s="1856" t="str">
        <f>設定!$B$14</f>
        <v>（令和5年4月1日現在）</v>
      </c>
      <c r="N31" s="229"/>
      <c r="O31" s="229" t="s">
        <v>6807</v>
      </c>
      <c r="P31" s="2021" t="str">
        <f>設定!$B$5&amp;設定!$C$5&amp;"年度"</f>
        <v>令和4年度</v>
      </c>
    </row>
    <row r="32" spans="1:16" ht="12" customHeight="1">
      <c r="A32" s="3823" t="s">
        <v>493</v>
      </c>
      <c r="B32" s="3824"/>
      <c r="C32" s="3817" t="s">
        <v>3155</v>
      </c>
      <c r="D32" s="3388" t="s">
        <v>491</v>
      </c>
      <c r="E32" s="3388" t="s">
        <v>3154</v>
      </c>
      <c r="F32" s="3388" t="s">
        <v>3015</v>
      </c>
      <c r="G32" s="3816" t="s">
        <v>3153</v>
      </c>
      <c r="H32" s="3816"/>
      <c r="I32" s="723"/>
      <c r="J32" s="1705"/>
      <c r="K32" s="1340"/>
      <c r="L32" s="1337" t="s">
        <v>6119</v>
      </c>
      <c r="M32" s="1789" t="s">
        <v>6806</v>
      </c>
      <c r="N32" s="2160" t="str">
        <f>HYPERLINK("#'["&amp;設定!$A$22&amp;"]"&amp;M32&amp;"'!A1","統計表リンク")</f>
        <v>統計表リンク</v>
      </c>
    </row>
    <row r="33" spans="1:16" ht="21.95" customHeight="1">
      <c r="A33" s="3825"/>
      <c r="B33" s="3826"/>
      <c r="C33" s="3817"/>
      <c r="D33" s="3388"/>
      <c r="E33" s="3388"/>
      <c r="F33" s="3388"/>
      <c r="G33" s="1291" t="s">
        <v>3152</v>
      </c>
      <c r="H33" s="1291" t="s">
        <v>5850</v>
      </c>
      <c r="I33" s="723"/>
      <c r="M33" s="80" t="s">
        <v>8678</v>
      </c>
      <c r="N33" s="2160" t="str">
        <f>HYPERLINK("#'["&amp;設定!$A$22&amp;"]"&amp;M33&amp;"'!A1","統計表リンク")</f>
        <v>統計表リンク</v>
      </c>
    </row>
    <row r="34" spans="1:16" ht="21.95" customHeight="1">
      <c r="A34" s="3821" t="s">
        <v>4840</v>
      </c>
      <c r="B34" s="3822"/>
      <c r="C34" s="1493">
        <v>23559</v>
      </c>
      <c r="D34" s="1495" t="s">
        <v>3151</v>
      </c>
      <c r="E34" s="1122">
        <v>5104.68</v>
      </c>
      <c r="F34" s="1122">
        <v>28646.400000000001</v>
      </c>
      <c r="G34" s="1494">
        <v>424</v>
      </c>
      <c r="H34" s="1494">
        <v>5048</v>
      </c>
      <c r="L34" s="229"/>
      <c r="M34" s="229"/>
      <c r="N34" s="229"/>
    </row>
    <row r="35" spans="1:16" ht="15.95" customHeight="1">
      <c r="A35" s="172" t="s">
        <v>6980</v>
      </c>
      <c r="B35" s="1424"/>
      <c r="C35" s="1425"/>
      <c r="D35" s="1426"/>
      <c r="E35" s="1427"/>
      <c r="F35" s="1427"/>
      <c r="G35" s="1429"/>
      <c r="H35" s="1428"/>
      <c r="L35" s="229"/>
      <c r="M35" s="229"/>
      <c r="N35" s="229"/>
    </row>
    <row r="36" spans="1:16" ht="15.95" customHeight="1">
      <c r="A36" s="80" t="str">
        <f>"注２：利用状況は"&amp;P31&amp;"の一般利用のもの。"</f>
        <v>注２：利用状況は令和4年度の一般利用のもの。</v>
      </c>
      <c r="B36" s="2"/>
      <c r="C36" s="2"/>
      <c r="D36" s="2"/>
      <c r="H36" s="85" t="s">
        <v>3150</v>
      </c>
      <c r="L36" s="229"/>
      <c r="M36" s="229"/>
      <c r="N36" s="229"/>
    </row>
    <row r="37" spans="1:16" ht="15.95" customHeight="1">
      <c r="H37" s="85"/>
      <c r="L37" s="229"/>
      <c r="M37" s="229"/>
      <c r="N37" s="229"/>
    </row>
    <row r="38" spans="1:16" s="131" customFormat="1" ht="15.95" customHeight="1">
      <c r="A38" s="131" t="s">
        <v>4670</v>
      </c>
      <c r="G38" s="85" t="str">
        <f>M38</f>
        <v>（令和5年4月1日現在）</v>
      </c>
      <c r="J38" s="1336" t="s">
        <v>6746</v>
      </c>
      <c r="K38" s="1752"/>
      <c r="L38" s="1337" t="s">
        <v>6118</v>
      </c>
      <c r="M38" s="1856" t="str">
        <f>設定!$B$14</f>
        <v>（令和5年4月1日現在）</v>
      </c>
      <c r="N38" s="229"/>
      <c r="O38" s="229" t="s">
        <v>6807</v>
      </c>
      <c r="P38" s="2021" t="str">
        <f>設定!$B$5&amp;設定!$C$5&amp;"年度"</f>
        <v>令和4年度</v>
      </c>
    </row>
    <row r="39" spans="1:16" s="131" customFormat="1" ht="12" customHeight="1">
      <c r="A39" s="3768" t="s">
        <v>493</v>
      </c>
      <c r="B39" s="3768"/>
      <c r="C39" s="3387" t="s">
        <v>967</v>
      </c>
      <c r="D39" s="3388" t="s">
        <v>491</v>
      </c>
      <c r="E39" s="3387" t="s">
        <v>3149</v>
      </c>
      <c r="F39" s="3387" t="s">
        <v>3148</v>
      </c>
      <c r="G39" s="1550" t="s">
        <v>642</v>
      </c>
      <c r="J39" s="1705"/>
      <c r="K39" s="1340"/>
      <c r="L39" s="1337" t="s">
        <v>6119</v>
      </c>
      <c r="M39" s="1789" t="s">
        <v>7100</v>
      </c>
      <c r="N39" s="2160" t="str">
        <f>HYPERLINK("#'["&amp;設定!$A$22&amp;"]"&amp;M39&amp;"'!A1","統計表リンク")</f>
        <v>統計表リンク</v>
      </c>
    </row>
    <row r="40" spans="1:16" ht="21.95" customHeight="1">
      <c r="A40" s="3768"/>
      <c r="B40" s="3768"/>
      <c r="C40" s="3387"/>
      <c r="D40" s="3388"/>
      <c r="E40" s="3387"/>
      <c r="F40" s="3387"/>
      <c r="G40" s="1549" t="s">
        <v>4485</v>
      </c>
      <c r="M40" s="1789" t="s">
        <v>6688</v>
      </c>
      <c r="N40" s="2160" t="str">
        <f>HYPERLINK("#'["&amp;設定!$A$22&amp;"]"&amp;M40&amp;"'!A1","統計表リンク")</f>
        <v>統計表リンク</v>
      </c>
    </row>
    <row r="41" spans="1:16" ht="21.95" customHeight="1">
      <c r="A41" s="3827" t="s">
        <v>4640</v>
      </c>
      <c r="B41" s="3365"/>
      <c r="C41" s="1493">
        <v>36982</v>
      </c>
      <c r="D41" s="1495" t="s">
        <v>3147</v>
      </c>
      <c r="E41" s="1122">
        <v>5545.03</v>
      </c>
      <c r="F41" s="1122">
        <v>7647.31</v>
      </c>
      <c r="G41" s="1123">
        <v>521</v>
      </c>
      <c r="L41" s="229"/>
      <c r="M41" s="229"/>
      <c r="N41" s="229"/>
    </row>
    <row r="42" spans="1:16" ht="15.95" customHeight="1">
      <c r="A42" s="80" t="str">
        <f>"注：利用状況は"&amp;P38&amp;"のもの。"</f>
        <v>注：利用状況は令和4年度のもの。</v>
      </c>
      <c r="B42" s="2"/>
      <c r="C42" s="2"/>
      <c r="D42" s="2"/>
      <c r="G42" s="132" t="s">
        <v>3142</v>
      </c>
      <c r="I42" s="85"/>
      <c r="L42" s="229"/>
      <c r="M42" s="229"/>
      <c r="N42" s="229"/>
    </row>
    <row r="43" spans="1:16" ht="15.95" customHeight="1">
      <c r="L43" s="229"/>
      <c r="M43" s="229"/>
      <c r="N43" s="229"/>
    </row>
    <row r="44" spans="1:16" s="131" customFormat="1" ht="15.95" customHeight="1">
      <c r="A44" s="131" t="s">
        <v>4671</v>
      </c>
      <c r="H44" s="85" t="str">
        <f>M44</f>
        <v>（令和5年4月1日現在）</v>
      </c>
      <c r="J44" s="1336" t="s">
        <v>6748</v>
      </c>
      <c r="K44" s="1752"/>
      <c r="L44" s="1337" t="s">
        <v>6118</v>
      </c>
      <c r="M44" s="1856" t="str">
        <f>設定!$B$14</f>
        <v>（令和5年4月1日現在）</v>
      </c>
      <c r="N44" s="229"/>
      <c r="O44" s="229" t="s">
        <v>6807</v>
      </c>
      <c r="P44" s="2021" t="str">
        <f>設定!$B$5&amp;設定!$C$5&amp;"年度"</f>
        <v>令和4年度</v>
      </c>
    </row>
    <row r="45" spans="1:16" s="131" customFormat="1" ht="12" customHeight="1">
      <c r="A45" s="3768" t="s">
        <v>493</v>
      </c>
      <c r="B45" s="3768"/>
      <c r="C45" s="3387" t="s">
        <v>967</v>
      </c>
      <c r="D45" s="3388" t="s">
        <v>491</v>
      </c>
      <c r="E45" s="3387" t="s">
        <v>918</v>
      </c>
      <c r="F45" s="3818" t="s">
        <v>642</v>
      </c>
      <c r="G45" s="3819"/>
      <c r="H45" s="3820"/>
      <c r="J45" s="1705"/>
      <c r="K45" s="1340"/>
      <c r="L45" s="1337" t="s">
        <v>6119</v>
      </c>
      <c r="M45" s="1789" t="s">
        <v>7101</v>
      </c>
      <c r="N45" s="2160" t="str">
        <f>HYPERLINK("#'["&amp;設定!$A$22&amp;"]"&amp;M45&amp;"'!A1","統計表リンク")</f>
        <v>統計表リンク</v>
      </c>
    </row>
    <row r="46" spans="1:16" ht="21.95" customHeight="1">
      <c r="A46" s="3768"/>
      <c r="B46" s="3768"/>
      <c r="C46" s="3387"/>
      <c r="D46" s="3388"/>
      <c r="E46" s="3387"/>
      <c r="F46" s="1549" t="s">
        <v>4487</v>
      </c>
      <c r="G46" s="1548" t="s">
        <v>4486</v>
      </c>
      <c r="H46" s="1548" t="s">
        <v>4484</v>
      </c>
      <c r="M46" s="1789" t="s">
        <v>6688</v>
      </c>
      <c r="N46" s="2160" t="str">
        <f>HYPERLINK("#'["&amp;設定!$A$22&amp;"]"&amp;M46&amp;"'!A1","統計表リンク")</f>
        <v>統計表リンク</v>
      </c>
    </row>
    <row r="47" spans="1:16" ht="21.95" customHeight="1">
      <c r="A47" s="3827" t="s">
        <v>4641</v>
      </c>
      <c r="B47" s="3365"/>
      <c r="C47" s="1493">
        <v>41384</v>
      </c>
      <c r="D47" s="1495" t="s">
        <v>3146</v>
      </c>
      <c r="E47" s="1122">
        <v>926.47</v>
      </c>
      <c r="F47" s="1494">
        <v>14695</v>
      </c>
      <c r="G47" s="1494">
        <v>2935</v>
      </c>
      <c r="H47" s="202">
        <v>11760</v>
      </c>
      <c r="L47" s="229"/>
      <c r="M47" s="229"/>
      <c r="N47" s="229"/>
    </row>
    <row r="48" spans="1:16" ht="15.95" customHeight="1">
      <c r="A48" s="80" t="str">
        <f>"注：利用状況は"&amp;P44&amp;"のもの。"</f>
        <v>注：利用状況は令和4年度のもの。</v>
      </c>
      <c r="B48" s="2"/>
      <c r="C48" s="2"/>
      <c r="D48" s="2"/>
      <c r="H48" s="132" t="s">
        <v>3142</v>
      </c>
      <c r="I48" s="85"/>
    </row>
    <row r="49" spans="1:13" ht="15" customHeight="1">
      <c r="A49" s="183"/>
      <c r="B49" s="183"/>
      <c r="C49" s="183"/>
      <c r="D49" s="183"/>
      <c r="E49" s="183"/>
    </row>
    <row r="50" spans="1:13" ht="18" customHeight="1">
      <c r="A50" s="3342" t="s">
        <v>5154</v>
      </c>
      <c r="B50" s="3342"/>
      <c r="C50" s="3342"/>
      <c r="D50" s="3342"/>
      <c r="E50" s="3342"/>
      <c r="F50" s="3342"/>
      <c r="G50" s="3342"/>
      <c r="H50" s="3342"/>
      <c r="I50" s="3342"/>
      <c r="J50" s="3342"/>
      <c r="K50" s="1451"/>
      <c r="L50" s="1450"/>
      <c r="M50" s="1450"/>
    </row>
    <row r="51" spans="1:13" ht="15" customHeight="1">
      <c r="A51" s="183"/>
      <c r="B51" s="170"/>
      <c r="C51" s="170"/>
      <c r="D51" s="170"/>
      <c r="E51" s="170"/>
      <c r="F51" s="170"/>
      <c r="G51" s="183"/>
      <c r="H51" s="183"/>
    </row>
    <row r="52" spans="1:13" ht="15" customHeight="1">
      <c r="A52" s="183"/>
      <c r="B52" s="1124"/>
      <c r="C52" s="170"/>
      <c r="D52" s="170"/>
      <c r="E52" s="390"/>
      <c r="F52" s="390"/>
      <c r="G52" s="183"/>
      <c r="H52" s="183"/>
    </row>
    <row r="53" spans="1:13" ht="15" customHeight="1">
      <c r="A53" s="183"/>
      <c r="B53" s="170"/>
      <c r="C53" s="170"/>
      <c r="D53" s="170"/>
      <c r="E53" s="390"/>
      <c r="F53" s="390"/>
      <c r="G53" s="183"/>
      <c r="H53" s="183"/>
    </row>
    <row r="54" spans="1:13" ht="15" customHeight="1">
      <c r="H54" s="85"/>
    </row>
    <row r="55" spans="1:13" ht="15" customHeight="1"/>
    <row r="56" spans="1:13" ht="15" customHeight="1"/>
    <row r="57" spans="1:13" ht="15" customHeight="1"/>
    <row r="58" spans="1:13" ht="15" customHeight="1"/>
  </sheetData>
  <mergeCells count="22">
    <mergeCell ref="A1:D1"/>
    <mergeCell ref="A2:D2"/>
    <mergeCell ref="A47:B47"/>
    <mergeCell ref="A45:B46"/>
    <mergeCell ref="A39:B40"/>
    <mergeCell ref="A41:B41"/>
    <mergeCell ref="A50:J50"/>
    <mergeCell ref="G32:H32"/>
    <mergeCell ref="C32:C33"/>
    <mergeCell ref="D32:D33"/>
    <mergeCell ref="C39:C40"/>
    <mergeCell ref="C45:C46"/>
    <mergeCell ref="E39:E40"/>
    <mergeCell ref="F32:F33"/>
    <mergeCell ref="E32:E33"/>
    <mergeCell ref="E45:E46"/>
    <mergeCell ref="F45:H45"/>
    <mergeCell ref="F39:F40"/>
    <mergeCell ref="D45:D46"/>
    <mergeCell ref="D39:D40"/>
    <mergeCell ref="A34:B34"/>
    <mergeCell ref="A32:B33"/>
  </mergeCells>
  <phoneticPr fontId="2"/>
  <printOptions horizontalCentered="1"/>
  <pageMargins left="0.78740157480314965" right="0.78740157480314965" top="0.98425196850393704" bottom="0.98425196850393704" header="0.51181102362204722" footer="0.51181102362204722"/>
  <pageSetup paperSize="9" scale="88" fitToHeight="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8"/>
  <sheetViews>
    <sheetView view="pageBreakPreview" zoomScaleNormal="75" zoomScaleSheetLayoutView="100" workbookViewId="0">
      <selection sqref="A1:D1"/>
    </sheetView>
  </sheetViews>
  <sheetFormatPr defaultRowHeight="22.5" customHeight="1"/>
  <cols>
    <col min="1" max="1" width="11.125" style="80" customWidth="1"/>
    <col min="2" max="2" width="13.125" style="80" customWidth="1"/>
    <col min="3" max="3" width="7.125" style="198" customWidth="1"/>
    <col min="4" max="4" width="5.625" style="198" customWidth="1"/>
    <col min="5" max="5" width="6.125" style="80" customWidth="1"/>
    <col min="6" max="6" width="5.625" style="80" customWidth="1"/>
    <col min="7" max="7" width="8.125" style="80" customWidth="1"/>
    <col min="8" max="8" width="6.625" style="80" customWidth="1"/>
    <col min="9" max="9" width="7.125" style="80" customWidth="1"/>
    <col min="10" max="10" width="8.125" style="80" customWidth="1"/>
    <col min="11" max="11" width="7.125" style="80" customWidth="1"/>
    <col min="12" max="12" width="6.625" style="80" customWidth="1"/>
    <col min="13" max="13" width="5.625" style="80" customWidth="1"/>
    <col min="14" max="29" width="10.625" style="80" customWidth="1"/>
    <col min="30" max="16384" width="9" style="80"/>
  </cols>
  <sheetData>
    <row r="1" spans="1:29"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9"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9" s="95" customFormat="1" ht="18" customHeight="1">
      <c r="A3" s="95" t="s">
        <v>4491</v>
      </c>
      <c r="J3" s="93"/>
      <c r="K3" s="93"/>
      <c r="L3" s="93"/>
    </row>
    <row r="4" spans="1:29" ht="17.25" customHeight="1">
      <c r="A4" s="131" t="s">
        <v>4642</v>
      </c>
      <c r="L4" s="85" t="str">
        <f>Q4</f>
        <v>（令和5年4月1日現在）</v>
      </c>
      <c r="N4" s="1336" t="s">
        <v>6813</v>
      </c>
      <c r="O4" s="1752"/>
      <c r="P4" s="1337" t="s">
        <v>6118</v>
      </c>
      <c r="Q4" s="1856" t="str">
        <f>設定!$B$14</f>
        <v>（令和5年4月1日現在）</v>
      </c>
      <c r="S4" s="229" t="s">
        <v>6814</v>
      </c>
      <c r="T4" s="2021" t="str">
        <f>設定!$B$4&amp;設定!$C$4&amp;"年3月31日"</f>
        <v>令和5年3月31日</v>
      </c>
    </row>
    <row r="5" spans="1:29" ht="15" customHeight="1">
      <c r="A5" s="3387" t="s">
        <v>3207</v>
      </c>
      <c r="B5" s="3387" t="s">
        <v>493</v>
      </c>
      <c r="C5" s="3387" t="s">
        <v>967</v>
      </c>
      <c r="D5" s="3387" t="s">
        <v>3206</v>
      </c>
      <c r="E5" s="3816" t="s">
        <v>3205</v>
      </c>
      <c r="F5" s="3816" t="s">
        <v>3204</v>
      </c>
      <c r="G5" s="3816" t="s">
        <v>3203</v>
      </c>
      <c r="H5" s="3816" t="s">
        <v>3202</v>
      </c>
      <c r="I5" s="3744" t="s">
        <v>642</v>
      </c>
      <c r="J5" s="3858"/>
      <c r="K5" s="3858"/>
      <c r="L5" s="3745"/>
      <c r="N5" s="1705"/>
      <c r="O5" s="1340"/>
      <c r="P5" s="1337" t="s">
        <v>6119</v>
      </c>
      <c r="Q5" s="1789" t="s">
        <v>7103</v>
      </c>
      <c r="R5" s="2160" t="str">
        <f>HYPERLINK("#'["&amp;設定!$A$22&amp;"]"&amp;Q5&amp;"'!A1","統計表リンク")</f>
        <v>統計表リンク</v>
      </c>
      <c r="S5" s="229" t="s">
        <v>6807</v>
      </c>
      <c r="T5" s="2021" t="str">
        <f>設定!$B$5&amp;設定!$C$5&amp;"年度"</f>
        <v>令和4年度</v>
      </c>
    </row>
    <row r="6" spans="1:29" s="228" customFormat="1" ht="30" customHeight="1">
      <c r="A6" s="3387"/>
      <c r="B6" s="3387"/>
      <c r="C6" s="3387"/>
      <c r="D6" s="3387"/>
      <c r="E6" s="3816"/>
      <c r="F6" s="3816"/>
      <c r="G6" s="3816"/>
      <c r="H6" s="3816"/>
      <c r="I6" s="1574" t="s">
        <v>5851</v>
      </c>
      <c r="J6" s="386" t="s">
        <v>3201</v>
      </c>
      <c r="K6" s="386" t="s">
        <v>3200</v>
      </c>
      <c r="L6" s="386" t="s">
        <v>3199</v>
      </c>
      <c r="Q6" s="1789" t="s">
        <v>7104</v>
      </c>
      <c r="R6" s="2160" t="str">
        <f>HYPERLINK("#'["&amp;設定!$A$22&amp;"]"&amp;Q6&amp;"'!A1","統計表リンク")</f>
        <v>統計表リンク</v>
      </c>
    </row>
    <row r="7" spans="1:29" ht="24" customHeight="1">
      <c r="A7" s="1138" t="s">
        <v>3198</v>
      </c>
      <c r="B7" s="1140" t="s">
        <v>6106</v>
      </c>
      <c r="C7" s="1135" t="s">
        <v>5853</v>
      </c>
      <c r="D7" s="1139" t="s">
        <v>5854</v>
      </c>
      <c r="E7" s="996">
        <v>5077.8500000000004</v>
      </c>
      <c r="F7" s="996">
        <v>433</v>
      </c>
      <c r="G7" s="996">
        <f>P30</f>
        <v>419495</v>
      </c>
      <c r="H7" s="996">
        <f>P33</f>
        <v>13859</v>
      </c>
      <c r="I7" s="996">
        <f>R21</f>
        <v>38499</v>
      </c>
      <c r="J7" s="1133">
        <f>R11</f>
        <v>866448</v>
      </c>
      <c r="K7" s="996">
        <f>S21</f>
        <v>51185</v>
      </c>
      <c r="L7" s="996">
        <f>T21</f>
        <v>2085</v>
      </c>
      <c r="Q7" s="1789" t="s">
        <v>7102</v>
      </c>
      <c r="R7" s="2160" t="str">
        <f>HYPERLINK("#'["&amp;設定!$A$22&amp;"]"&amp;Q7&amp;"'!A1","統計表リンク")</f>
        <v>統計表リンク</v>
      </c>
    </row>
    <row r="8" spans="1:29" ht="24" customHeight="1">
      <c r="A8" s="1138" t="s">
        <v>472</v>
      </c>
      <c r="B8" s="1003" t="s">
        <v>3197</v>
      </c>
      <c r="C8" s="1135" t="s">
        <v>5855</v>
      </c>
      <c r="D8" s="1134" t="s">
        <v>5856</v>
      </c>
      <c r="E8" s="996">
        <v>1426</v>
      </c>
      <c r="F8" s="996">
        <v>190</v>
      </c>
      <c r="G8" s="996">
        <f>Q30</f>
        <v>115493</v>
      </c>
      <c r="H8" s="996">
        <f>Q33</f>
        <v>4532</v>
      </c>
      <c r="I8" s="996">
        <f>U21</f>
        <v>11382</v>
      </c>
      <c r="J8" s="1133">
        <f>U11</f>
        <v>393791</v>
      </c>
      <c r="K8" s="996">
        <f>V21</f>
        <v>17165</v>
      </c>
      <c r="L8" s="996" t="str">
        <f>W21</f>
        <v>-</v>
      </c>
      <c r="N8" s="1340" t="s">
        <v>7607</v>
      </c>
      <c r="O8" s="1340"/>
      <c r="P8" s="1340"/>
      <c r="Q8" s="1340"/>
      <c r="R8" s="1340"/>
      <c r="S8" s="1340"/>
      <c r="T8" s="1340"/>
      <c r="U8" s="1340"/>
      <c r="V8" s="1340"/>
      <c r="W8" s="1340"/>
      <c r="X8" s="1340"/>
      <c r="Y8" s="1340"/>
      <c r="Z8" s="1340"/>
      <c r="AA8" s="1340"/>
      <c r="AB8" s="1340"/>
      <c r="AC8" s="1340"/>
    </row>
    <row r="9" spans="1:29" ht="24" customHeight="1">
      <c r="A9" s="1138" t="s">
        <v>2170</v>
      </c>
      <c r="B9" s="1003" t="s">
        <v>3196</v>
      </c>
      <c r="C9" s="1135" t="s">
        <v>5857</v>
      </c>
      <c r="D9" s="1134" t="s">
        <v>5858</v>
      </c>
      <c r="E9" s="996">
        <v>1754.8</v>
      </c>
      <c r="F9" s="996">
        <v>124</v>
      </c>
      <c r="G9" s="996">
        <f>R30</f>
        <v>111713</v>
      </c>
      <c r="H9" s="996">
        <f>R33</f>
        <v>3481</v>
      </c>
      <c r="I9" s="996">
        <f>X21</f>
        <v>8553</v>
      </c>
      <c r="J9" s="1133">
        <f>X11</f>
        <v>229089</v>
      </c>
      <c r="K9" s="996">
        <f>Y21</f>
        <v>7138</v>
      </c>
      <c r="L9" s="996">
        <f>Z21</f>
        <v>2820</v>
      </c>
      <c r="N9" s="3653" t="s">
        <v>611</v>
      </c>
      <c r="O9" s="3650" t="s">
        <v>979</v>
      </c>
      <c r="P9" s="2910"/>
      <c r="Q9" s="2907"/>
      <c r="R9" s="3650" t="s">
        <v>7590</v>
      </c>
      <c r="S9" s="2910"/>
      <c r="T9" s="2907"/>
      <c r="U9" s="3650" t="s">
        <v>7591</v>
      </c>
      <c r="V9" s="2910"/>
      <c r="W9" s="2907"/>
      <c r="X9" s="3650" t="s">
        <v>7592</v>
      </c>
      <c r="Y9" s="2910"/>
      <c r="Z9" s="2907"/>
      <c r="AA9" s="3650" t="s">
        <v>7593</v>
      </c>
      <c r="AB9" s="2910"/>
      <c r="AC9" s="2907"/>
    </row>
    <row r="10" spans="1:29" ht="24" customHeight="1">
      <c r="A10" s="1138" t="s">
        <v>3042</v>
      </c>
      <c r="B10" s="1063" t="s">
        <v>8947</v>
      </c>
      <c r="C10" s="1135" t="s">
        <v>5859</v>
      </c>
      <c r="D10" s="1134" t="s">
        <v>3116</v>
      </c>
      <c r="E10" s="996">
        <v>1030.9000000000001</v>
      </c>
      <c r="F10" s="996">
        <v>114</v>
      </c>
      <c r="G10" s="996">
        <f>S30</f>
        <v>104460</v>
      </c>
      <c r="H10" s="996">
        <f>S33</f>
        <v>3743</v>
      </c>
      <c r="I10" s="996">
        <f>AA21</f>
        <v>8143</v>
      </c>
      <c r="J10" s="1133">
        <f>AA11</f>
        <v>212792</v>
      </c>
      <c r="K10" s="996">
        <f>AB21</f>
        <v>8866</v>
      </c>
      <c r="L10" s="996">
        <f>AC21</f>
        <v>3699</v>
      </c>
      <c r="N10" s="3654"/>
      <c r="O10" s="2285" t="s">
        <v>7594</v>
      </c>
      <c r="P10" s="2285" t="s">
        <v>7595</v>
      </c>
      <c r="Q10" s="2285" t="s">
        <v>7596</v>
      </c>
      <c r="R10" s="2285" t="s">
        <v>7594</v>
      </c>
      <c r="S10" s="2285" t="s">
        <v>7595</v>
      </c>
      <c r="T10" s="2285" t="s">
        <v>7596</v>
      </c>
      <c r="U10" s="2285" t="s">
        <v>7594</v>
      </c>
      <c r="V10" s="2285" t="s">
        <v>7595</v>
      </c>
      <c r="W10" s="2285" t="s">
        <v>7596</v>
      </c>
      <c r="X10" s="2285" t="s">
        <v>7594</v>
      </c>
      <c r="Y10" s="2285" t="s">
        <v>7595</v>
      </c>
      <c r="Z10" s="2285" t="s">
        <v>7596</v>
      </c>
      <c r="AA10" s="2285" t="s">
        <v>7594</v>
      </c>
      <c r="AB10" s="2285" t="s">
        <v>7595</v>
      </c>
      <c r="AC10" s="2285" t="s">
        <v>7596</v>
      </c>
    </row>
    <row r="11" spans="1:29" ht="24" customHeight="1" thickBot="1">
      <c r="A11" s="1138" t="s">
        <v>1297</v>
      </c>
      <c r="B11" s="1063" t="s">
        <v>8948</v>
      </c>
      <c r="C11" s="1135" t="s">
        <v>1295</v>
      </c>
      <c r="D11" s="1134" t="s">
        <v>5860</v>
      </c>
      <c r="E11" s="996">
        <v>1472.6</v>
      </c>
      <c r="F11" s="996">
        <v>137</v>
      </c>
      <c r="G11" s="996">
        <f>T30</f>
        <v>115847</v>
      </c>
      <c r="H11" s="996">
        <f>T33</f>
        <v>4635</v>
      </c>
      <c r="I11" s="996">
        <f>O24</f>
        <v>6368</v>
      </c>
      <c r="J11" s="1133">
        <f>O14</f>
        <v>210128</v>
      </c>
      <c r="K11" s="996">
        <f>P24</f>
        <v>5835</v>
      </c>
      <c r="L11" s="996">
        <f>Q24</f>
        <v>1263</v>
      </c>
      <c r="N11" s="2330" t="s">
        <v>7399</v>
      </c>
      <c r="O11" s="2403">
        <v>3054909</v>
      </c>
      <c r="P11" s="2400">
        <v>3971</v>
      </c>
      <c r="Q11" s="2400">
        <v>769</v>
      </c>
      <c r="R11" s="2403">
        <v>866448</v>
      </c>
      <c r="S11" s="2400">
        <v>349</v>
      </c>
      <c r="T11" s="2400">
        <v>2483</v>
      </c>
      <c r="U11" s="2403">
        <v>393791</v>
      </c>
      <c r="V11" s="2400">
        <v>349</v>
      </c>
      <c r="W11" s="2400">
        <v>1128</v>
      </c>
      <c r="X11" s="2403">
        <v>229089</v>
      </c>
      <c r="Y11" s="2400">
        <v>292</v>
      </c>
      <c r="Z11" s="2400">
        <v>785</v>
      </c>
      <c r="AA11" s="2403">
        <v>212792</v>
      </c>
      <c r="AB11" s="2400">
        <v>292</v>
      </c>
      <c r="AC11" s="2400">
        <v>729</v>
      </c>
    </row>
    <row r="12" spans="1:29" ht="24" customHeight="1" thickTop="1">
      <c r="A12" s="1138" t="s">
        <v>2812</v>
      </c>
      <c r="B12" s="1003" t="s">
        <v>3195</v>
      </c>
      <c r="C12" s="1135" t="s">
        <v>5861</v>
      </c>
      <c r="D12" s="1134" t="s">
        <v>5862</v>
      </c>
      <c r="E12" s="996">
        <v>1735</v>
      </c>
      <c r="F12" s="996">
        <v>123</v>
      </c>
      <c r="G12" s="996">
        <f>U30</f>
        <v>93937</v>
      </c>
      <c r="H12" s="996">
        <f>U33</f>
        <v>3573</v>
      </c>
      <c r="I12" s="996">
        <f>R24</f>
        <v>6984</v>
      </c>
      <c r="J12" s="1133">
        <f>R14</f>
        <v>230970</v>
      </c>
      <c r="K12" s="996">
        <f>S24</f>
        <v>7453</v>
      </c>
      <c r="L12" s="996" t="str">
        <f>T24</f>
        <v>-</v>
      </c>
      <c r="N12" s="3835" t="s">
        <v>611</v>
      </c>
      <c r="O12" s="3836" t="s">
        <v>7601</v>
      </c>
      <c r="P12" s="3837"/>
      <c r="Q12" s="3838"/>
      <c r="R12" s="3836" t="s">
        <v>7597</v>
      </c>
      <c r="S12" s="3837"/>
      <c r="T12" s="3838"/>
      <c r="U12" s="3836" t="s">
        <v>7598</v>
      </c>
      <c r="V12" s="3837"/>
      <c r="W12" s="3838"/>
      <c r="X12" s="3836" t="s">
        <v>7599</v>
      </c>
      <c r="Y12" s="3837"/>
      <c r="Z12" s="3838"/>
      <c r="AA12" s="3836" t="s">
        <v>7600</v>
      </c>
      <c r="AB12" s="3837"/>
      <c r="AC12" s="3838"/>
    </row>
    <row r="13" spans="1:29" ht="24" customHeight="1">
      <c r="A13" s="1138" t="s">
        <v>1321</v>
      </c>
      <c r="B13" s="1003" t="s">
        <v>3194</v>
      </c>
      <c r="C13" s="1135" t="s">
        <v>5863</v>
      </c>
      <c r="D13" s="1134" t="s">
        <v>5864</v>
      </c>
      <c r="E13" s="996">
        <v>1827.4</v>
      </c>
      <c r="F13" s="996">
        <v>165</v>
      </c>
      <c r="G13" s="996">
        <f>V30</f>
        <v>113411</v>
      </c>
      <c r="H13" s="996">
        <f>V33</f>
        <v>3695</v>
      </c>
      <c r="I13" s="996">
        <f>U24</f>
        <v>7805</v>
      </c>
      <c r="J13" s="1133">
        <f>U14</f>
        <v>269689</v>
      </c>
      <c r="K13" s="996">
        <f>V24</f>
        <v>9926</v>
      </c>
      <c r="L13" s="996">
        <f>W24</f>
        <v>1469</v>
      </c>
      <c r="N13" s="3654"/>
      <c r="O13" s="2285" t="s">
        <v>7594</v>
      </c>
      <c r="P13" s="2285" t="s">
        <v>7595</v>
      </c>
      <c r="Q13" s="2285" t="s">
        <v>7596</v>
      </c>
      <c r="R13" s="2285" t="s">
        <v>7594</v>
      </c>
      <c r="S13" s="2285" t="s">
        <v>7595</v>
      </c>
      <c r="T13" s="2285" t="s">
        <v>7596</v>
      </c>
      <c r="U13" s="2285" t="s">
        <v>7594</v>
      </c>
      <c r="V13" s="2285" t="s">
        <v>7595</v>
      </c>
      <c r="W13" s="2285" t="s">
        <v>7596</v>
      </c>
      <c r="X13" s="2285" t="s">
        <v>7594</v>
      </c>
      <c r="Y13" s="2285" t="s">
        <v>7595</v>
      </c>
      <c r="Z13" s="2285" t="s">
        <v>7596</v>
      </c>
      <c r="AA13" s="2285" t="s">
        <v>7594</v>
      </c>
      <c r="AB13" s="2285" t="s">
        <v>7595</v>
      </c>
      <c r="AC13" s="2285" t="s">
        <v>7596</v>
      </c>
    </row>
    <row r="14" spans="1:29" ht="24" customHeight="1" thickBot="1">
      <c r="A14" s="1136" t="s">
        <v>3193</v>
      </c>
      <c r="B14" s="1063" t="s">
        <v>3192</v>
      </c>
      <c r="C14" s="1135" t="s">
        <v>5865</v>
      </c>
      <c r="D14" s="1134" t="s">
        <v>5866</v>
      </c>
      <c r="E14" s="996">
        <v>230.4</v>
      </c>
      <c r="F14" s="996">
        <v>7</v>
      </c>
      <c r="G14" s="996">
        <f>W30</f>
        <v>38434</v>
      </c>
      <c r="H14" s="996">
        <f>W33</f>
        <v>1715</v>
      </c>
      <c r="I14" s="996">
        <f>X24</f>
        <v>1970</v>
      </c>
      <c r="J14" s="1133">
        <f>X14</f>
        <v>68051</v>
      </c>
      <c r="K14" s="996">
        <f>Y24</f>
        <v>2681</v>
      </c>
      <c r="L14" s="996" t="str">
        <f>Z24</f>
        <v>-</v>
      </c>
      <c r="N14" s="2286" t="s">
        <v>7399</v>
      </c>
      <c r="O14" s="2375">
        <v>210128</v>
      </c>
      <c r="P14" s="2350">
        <v>292</v>
      </c>
      <c r="Q14" s="2350">
        <v>720</v>
      </c>
      <c r="R14" s="2375">
        <v>230970</v>
      </c>
      <c r="S14" s="2350">
        <v>292</v>
      </c>
      <c r="T14" s="2350">
        <v>791</v>
      </c>
      <c r="U14" s="2375">
        <v>269689</v>
      </c>
      <c r="V14" s="2350">
        <v>292</v>
      </c>
      <c r="W14" s="2350">
        <v>924</v>
      </c>
      <c r="X14" s="2375">
        <v>68051</v>
      </c>
      <c r="Y14" s="2350">
        <v>294</v>
      </c>
      <c r="Z14" s="2350">
        <v>231</v>
      </c>
      <c r="AA14" s="2375">
        <v>44712</v>
      </c>
      <c r="AB14" s="2350">
        <v>294</v>
      </c>
      <c r="AC14" s="2350">
        <v>152</v>
      </c>
    </row>
    <row r="15" spans="1:29" ht="24" customHeight="1" thickTop="1">
      <c r="A15" s="1136" t="s">
        <v>3191</v>
      </c>
      <c r="B15" s="1063" t="s">
        <v>3190</v>
      </c>
      <c r="C15" s="1135" t="s">
        <v>5241</v>
      </c>
      <c r="D15" s="1134" t="s">
        <v>5867</v>
      </c>
      <c r="E15" s="996">
        <v>303.76</v>
      </c>
      <c r="F15" s="996">
        <v>22</v>
      </c>
      <c r="G15" s="996">
        <f>X30</f>
        <v>37846</v>
      </c>
      <c r="H15" s="996">
        <f>X33</f>
        <v>1352</v>
      </c>
      <c r="I15" s="996">
        <f>AA24</f>
        <v>1583</v>
      </c>
      <c r="J15" s="1133">
        <f>AA14</f>
        <v>44712</v>
      </c>
      <c r="K15" s="996">
        <f>AB24</f>
        <v>1487</v>
      </c>
      <c r="L15" s="996" t="str">
        <f>AC24</f>
        <v>-</v>
      </c>
      <c r="N15" s="3835" t="s">
        <v>611</v>
      </c>
      <c r="O15" s="3836" t="s">
        <v>7602</v>
      </c>
      <c r="P15" s="3837"/>
      <c r="Q15" s="3838"/>
      <c r="R15" s="3836" t="s">
        <v>7603</v>
      </c>
      <c r="S15" s="3837"/>
      <c r="T15" s="3838"/>
      <c r="U15" s="3836" t="s">
        <v>7604</v>
      </c>
      <c r="V15" s="3837"/>
      <c r="W15" s="3838"/>
      <c r="X15" s="3836" t="s">
        <v>7605</v>
      </c>
      <c r="Y15" s="3837"/>
      <c r="Z15" s="3838"/>
    </row>
    <row r="16" spans="1:29" ht="24" customHeight="1">
      <c r="A16" s="1136" t="s">
        <v>3189</v>
      </c>
      <c r="B16" s="1063" t="s">
        <v>3188</v>
      </c>
      <c r="C16" s="1135" t="s">
        <v>5868</v>
      </c>
      <c r="D16" s="1134" t="s">
        <v>5869</v>
      </c>
      <c r="E16" s="996">
        <v>219.56</v>
      </c>
      <c r="F16" s="996">
        <v>18</v>
      </c>
      <c r="G16" s="996">
        <f>Y30</f>
        <v>34470</v>
      </c>
      <c r="H16" s="996">
        <f>Y33</f>
        <v>1369</v>
      </c>
      <c r="I16" s="996">
        <f>O27</f>
        <v>3427</v>
      </c>
      <c r="J16" s="1133">
        <f>O17</f>
        <v>150695</v>
      </c>
      <c r="K16" s="996">
        <f>P27</f>
        <v>4532</v>
      </c>
      <c r="L16" s="996" t="str">
        <f>Q27</f>
        <v>-</v>
      </c>
      <c r="N16" s="3654"/>
      <c r="O16" s="2285" t="s">
        <v>7594</v>
      </c>
      <c r="P16" s="2285" t="s">
        <v>7595</v>
      </c>
      <c r="Q16" s="2285" t="s">
        <v>7596</v>
      </c>
      <c r="R16" s="2285" t="s">
        <v>7594</v>
      </c>
      <c r="S16" s="2285" t="s">
        <v>7595</v>
      </c>
      <c r="T16" s="2285" t="s">
        <v>7596</v>
      </c>
      <c r="U16" s="2285" t="s">
        <v>7594</v>
      </c>
      <c r="V16" s="2285" t="s">
        <v>7595</v>
      </c>
      <c r="W16" s="2285" t="s">
        <v>7596</v>
      </c>
      <c r="X16" s="2285" t="s">
        <v>7594</v>
      </c>
      <c r="Y16" s="2285" t="s">
        <v>7595</v>
      </c>
      <c r="Z16" s="2285" t="s">
        <v>7596</v>
      </c>
    </row>
    <row r="17" spans="1:30" ht="24" customHeight="1">
      <c r="A17" s="1136" t="s">
        <v>3186</v>
      </c>
      <c r="B17" s="1063" t="s">
        <v>3185</v>
      </c>
      <c r="C17" s="1135" t="s">
        <v>5870</v>
      </c>
      <c r="D17" s="1134" t="s">
        <v>5871</v>
      </c>
      <c r="E17" s="996">
        <v>306</v>
      </c>
      <c r="F17" s="996">
        <v>29</v>
      </c>
      <c r="G17" s="996">
        <f>Z30</f>
        <v>40236</v>
      </c>
      <c r="H17" s="996">
        <f>Z33</f>
        <v>1532</v>
      </c>
      <c r="I17" s="996">
        <f>R27</f>
        <v>1603</v>
      </c>
      <c r="J17" s="1133">
        <f>R17</f>
        <v>78711</v>
      </c>
      <c r="K17" s="996">
        <f>S27</f>
        <v>3237</v>
      </c>
      <c r="L17" s="996" t="str">
        <f>T27</f>
        <v>-</v>
      </c>
      <c r="N17" s="2286" t="s">
        <v>7399</v>
      </c>
      <c r="O17" s="2375">
        <v>150695</v>
      </c>
      <c r="P17" s="2350">
        <v>294</v>
      </c>
      <c r="Q17" s="2350">
        <v>513</v>
      </c>
      <c r="R17" s="2375">
        <v>78711</v>
      </c>
      <c r="S17" s="2350">
        <v>292</v>
      </c>
      <c r="T17" s="2350">
        <v>270</v>
      </c>
      <c r="U17" s="2375">
        <v>146106</v>
      </c>
      <c r="V17" s="2350">
        <v>294</v>
      </c>
      <c r="W17" s="2350">
        <v>497</v>
      </c>
      <c r="X17" s="2375">
        <v>153727</v>
      </c>
      <c r="Y17" s="2350">
        <v>345</v>
      </c>
      <c r="Z17" s="2350">
        <v>446</v>
      </c>
    </row>
    <row r="18" spans="1:30" ht="24" customHeight="1">
      <c r="A18" s="1136" t="s">
        <v>3184</v>
      </c>
      <c r="B18" s="1137" t="s">
        <v>3183</v>
      </c>
      <c r="C18" s="1135" t="s">
        <v>5872</v>
      </c>
      <c r="D18" s="1135" t="s">
        <v>5873</v>
      </c>
      <c r="E18" s="996">
        <v>404.19</v>
      </c>
      <c r="F18" s="996">
        <v>34</v>
      </c>
      <c r="G18" s="996">
        <f>AA30</f>
        <v>39723</v>
      </c>
      <c r="H18" s="996">
        <f>AA33</f>
        <v>1433</v>
      </c>
      <c r="I18" s="996">
        <f>U27</f>
        <v>2307</v>
      </c>
      <c r="J18" s="1133">
        <f>U17</f>
        <v>146106</v>
      </c>
      <c r="K18" s="996">
        <f>V27</f>
        <v>6491</v>
      </c>
      <c r="L18" s="996">
        <f>W27</f>
        <v>1439</v>
      </c>
      <c r="N18" s="1340" t="s">
        <v>7606</v>
      </c>
      <c r="O18" s="1340"/>
      <c r="P18" s="1340"/>
      <c r="Q18" s="1340"/>
      <c r="R18" s="1340"/>
      <c r="S18" s="1340"/>
      <c r="T18" s="1340"/>
      <c r="U18" s="1340"/>
      <c r="V18" s="1340"/>
      <c r="W18" s="1340"/>
      <c r="X18" s="1340"/>
      <c r="Y18" s="1340"/>
      <c r="Z18" s="1340"/>
      <c r="AA18" s="1340"/>
      <c r="AB18" s="1340"/>
      <c r="AC18" s="1340"/>
      <c r="AD18" s="1747"/>
    </row>
    <row r="19" spans="1:30" ht="33" customHeight="1">
      <c r="A19" s="1136" t="s">
        <v>4645</v>
      </c>
      <c r="B19" s="1063" t="s">
        <v>4646</v>
      </c>
      <c r="C19" s="1135" t="s">
        <v>5852</v>
      </c>
      <c r="D19" s="1134" t="s">
        <v>5413</v>
      </c>
      <c r="E19" s="996">
        <v>246.22</v>
      </c>
      <c r="F19" s="996">
        <v>8</v>
      </c>
      <c r="G19" s="996">
        <f>AB30</f>
        <v>31148</v>
      </c>
      <c r="H19" s="996">
        <f>AB33</f>
        <v>694</v>
      </c>
      <c r="I19" s="996">
        <f>X27</f>
        <v>2308</v>
      </c>
      <c r="J19" s="1133">
        <f>X17</f>
        <v>153727</v>
      </c>
      <c r="K19" s="996">
        <f>Y27</f>
        <v>2964</v>
      </c>
      <c r="L19" s="996" t="str">
        <f>Z27</f>
        <v>-</v>
      </c>
      <c r="N19" s="3653" t="s">
        <v>611</v>
      </c>
      <c r="O19" s="3650" t="s">
        <v>979</v>
      </c>
      <c r="P19" s="2910"/>
      <c r="Q19" s="2907"/>
      <c r="R19" s="3650" t="s">
        <v>7590</v>
      </c>
      <c r="S19" s="2910"/>
      <c r="T19" s="2907"/>
      <c r="U19" s="3650" t="s">
        <v>7591</v>
      </c>
      <c r="V19" s="2910"/>
      <c r="W19" s="2907"/>
      <c r="X19" s="3650" t="s">
        <v>7592</v>
      </c>
      <c r="Y19" s="2910"/>
      <c r="Z19" s="2907"/>
      <c r="AA19" s="3650" t="s">
        <v>7593</v>
      </c>
      <c r="AB19" s="2910"/>
      <c r="AC19" s="2907"/>
      <c r="AD19" s="1747"/>
    </row>
    <row r="20" spans="1:30" ht="24.75" customHeight="1">
      <c r="A20" s="3817" t="s">
        <v>572</v>
      </c>
      <c r="B20" s="3064"/>
      <c r="C20" s="3064"/>
      <c r="D20" s="3064"/>
      <c r="E20" s="1065">
        <f t="shared" ref="E20:F20" si="0">SUM(E7:E19)</f>
        <v>16034.679999999998</v>
      </c>
      <c r="F20" s="1065">
        <f t="shared" si="0"/>
        <v>1404</v>
      </c>
      <c r="G20" s="1065">
        <f>O30</f>
        <v>1296213</v>
      </c>
      <c r="H20" s="1065">
        <f>O33</f>
        <v>45613</v>
      </c>
      <c r="I20" s="1065">
        <f>O21</f>
        <v>100932</v>
      </c>
      <c r="J20" s="1065">
        <f>O11</f>
        <v>3054909</v>
      </c>
      <c r="K20" s="1065">
        <f>P21</f>
        <v>128960</v>
      </c>
      <c r="L20" s="1065">
        <f>Q21</f>
        <v>12775</v>
      </c>
      <c r="N20" s="3654"/>
      <c r="O20" s="2285" t="s">
        <v>7608</v>
      </c>
      <c r="P20" s="2285" t="s">
        <v>7609</v>
      </c>
      <c r="Q20" s="2285" t="s">
        <v>7610</v>
      </c>
      <c r="R20" s="2285" t="s">
        <v>7608</v>
      </c>
      <c r="S20" s="2285" t="s">
        <v>7609</v>
      </c>
      <c r="T20" s="2285" t="s">
        <v>7610</v>
      </c>
      <c r="U20" s="2285" t="s">
        <v>7608</v>
      </c>
      <c r="V20" s="2285" t="s">
        <v>7609</v>
      </c>
      <c r="W20" s="2285" t="s">
        <v>7610</v>
      </c>
      <c r="X20" s="2285" t="s">
        <v>7608</v>
      </c>
      <c r="Y20" s="2285" t="s">
        <v>7609</v>
      </c>
      <c r="Z20" s="2285" t="s">
        <v>7610</v>
      </c>
      <c r="AA20" s="2285" t="s">
        <v>7608</v>
      </c>
      <c r="AB20" s="2285" t="s">
        <v>7609</v>
      </c>
      <c r="AC20" s="2285" t="s">
        <v>7610</v>
      </c>
      <c r="AD20" s="1747"/>
    </row>
    <row r="21" spans="1:30" ht="17.25" customHeight="1" thickBot="1">
      <c r="A21" s="687" t="s">
        <v>6981</v>
      </c>
      <c r="L21" s="85" t="s">
        <v>3181</v>
      </c>
      <c r="N21" s="2330" t="s">
        <v>7399</v>
      </c>
      <c r="O21" s="2404">
        <v>100932</v>
      </c>
      <c r="P21" s="2404">
        <v>128960</v>
      </c>
      <c r="Q21" s="2404">
        <v>12775</v>
      </c>
      <c r="R21" s="2404">
        <v>38499</v>
      </c>
      <c r="S21" s="2404">
        <v>51185</v>
      </c>
      <c r="T21" s="2404">
        <v>2085</v>
      </c>
      <c r="U21" s="2404">
        <v>11382</v>
      </c>
      <c r="V21" s="2404">
        <v>17165</v>
      </c>
      <c r="W21" s="2404" t="s">
        <v>5184</v>
      </c>
      <c r="X21" s="2404">
        <v>8553</v>
      </c>
      <c r="Y21" s="2404">
        <v>7138</v>
      </c>
      <c r="Z21" s="2404">
        <v>2820</v>
      </c>
      <c r="AA21" s="2404">
        <v>8143</v>
      </c>
      <c r="AB21" s="2404">
        <v>8866</v>
      </c>
      <c r="AC21" s="2404">
        <v>3699</v>
      </c>
      <c r="AD21" s="1747"/>
    </row>
    <row r="22" spans="1:30" ht="17.25" customHeight="1" thickTop="1">
      <c r="A22" s="687" t="str">
        <f>"注２：登録者数は"&amp;T4&amp;"、利用状況は"&amp;T5&amp;"のもの。"</f>
        <v>注２：登録者数は令和5年3月31日、利用状況は令和4年度のもの。</v>
      </c>
      <c r="N22" s="3835" t="s">
        <v>611</v>
      </c>
      <c r="O22" s="3836" t="s">
        <v>7601</v>
      </c>
      <c r="P22" s="3837"/>
      <c r="Q22" s="3838"/>
      <c r="R22" s="3836" t="s">
        <v>7597</v>
      </c>
      <c r="S22" s="3837"/>
      <c r="T22" s="3838"/>
      <c r="U22" s="3836" t="s">
        <v>7598</v>
      </c>
      <c r="V22" s="3837"/>
      <c r="W22" s="3838"/>
      <c r="X22" s="3836" t="s">
        <v>7599</v>
      </c>
      <c r="Y22" s="3837"/>
      <c r="Z22" s="3838"/>
      <c r="AA22" s="3836" t="s">
        <v>7600</v>
      </c>
      <c r="AB22" s="3837"/>
      <c r="AC22" s="3838"/>
      <c r="AD22" s="1747"/>
    </row>
    <row r="23" spans="1:30" ht="17.25" customHeight="1">
      <c r="A23" s="687" t="s">
        <v>6982</v>
      </c>
      <c r="B23" s="1747"/>
      <c r="E23" s="1747"/>
      <c r="F23" s="1747"/>
      <c r="G23" s="1747"/>
      <c r="H23" s="1747"/>
      <c r="I23" s="1747"/>
      <c r="J23" s="1747"/>
      <c r="K23" s="1747"/>
      <c r="L23" s="1747"/>
      <c r="N23" s="3654"/>
      <c r="O23" s="2285" t="s">
        <v>7608</v>
      </c>
      <c r="P23" s="2285" t="s">
        <v>7609</v>
      </c>
      <c r="Q23" s="2285" t="s">
        <v>7610</v>
      </c>
      <c r="R23" s="2285" t="s">
        <v>7608</v>
      </c>
      <c r="S23" s="2285" t="s">
        <v>7609</v>
      </c>
      <c r="T23" s="2285" t="s">
        <v>7610</v>
      </c>
      <c r="U23" s="2285" t="s">
        <v>7608</v>
      </c>
      <c r="V23" s="2285" t="s">
        <v>7609</v>
      </c>
      <c r="W23" s="2285" t="s">
        <v>7610</v>
      </c>
      <c r="X23" s="2285" t="s">
        <v>7608</v>
      </c>
      <c r="Y23" s="2285" t="s">
        <v>7609</v>
      </c>
      <c r="Z23" s="2285" t="s">
        <v>7610</v>
      </c>
      <c r="AA23" s="2285" t="s">
        <v>7608</v>
      </c>
      <c r="AB23" s="2285" t="s">
        <v>7609</v>
      </c>
      <c r="AC23" s="2285" t="s">
        <v>7610</v>
      </c>
      <c r="AD23" s="1747"/>
    </row>
    <row r="24" spans="1:30" ht="17.25" customHeight="1" thickBot="1">
      <c r="A24" s="687" t="s">
        <v>8826</v>
      </c>
      <c r="B24" s="1747"/>
      <c r="E24" s="1747"/>
      <c r="F24" s="1747"/>
      <c r="G24" s="1747"/>
      <c r="H24" s="1747"/>
      <c r="I24" s="1747"/>
      <c r="J24" s="1747"/>
      <c r="K24" s="1747"/>
      <c r="L24" s="1747"/>
      <c r="N24" s="2286" t="s">
        <v>7399</v>
      </c>
      <c r="O24" s="2329">
        <v>6368</v>
      </c>
      <c r="P24" s="2329">
        <v>5835</v>
      </c>
      <c r="Q24" s="2329">
        <v>1263</v>
      </c>
      <c r="R24" s="2329">
        <v>6984</v>
      </c>
      <c r="S24" s="2329">
        <v>7453</v>
      </c>
      <c r="T24" s="2329" t="s">
        <v>5184</v>
      </c>
      <c r="U24" s="2329">
        <v>7805</v>
      </c>
      <c r="V24" s="2329">
        <v>9926</v>
      </c>
      <c r="W24" s="2329">
        <v>1469</v>
      </c>
      <c r="X24" s="2329">
        <v>1970</v>
      </c>
      <c r="Y24" s="2329">
        <v>2681</v>
      </c>
      <c r="Z24" s="2329" t="s">
        <v>5184</v>
      </c>
      <c r="AA24" s="2329">
        <v>1583</v>
      </c>
      <c r="AB24" s="2329">
        <v>1487</v>
      </c>
      <c r="AC24" s="2329" t="s">
        <v>5184</v>
      </c>
      <c r="AD24" s="1747"/>
    </row>
    <row r="25" spans="1:30" s="131" customFormat="1" ht="17.25" customHeight="1" thickTop="1">
      <c r="A25" s="687" t="s">
        <v>8827</v>
      </c>
      <c r="B25" s="80"/>
      <c r="C25" s="198"/>
      <c r="D25" s="198"/>
      <c r="E25" s="80"/>
      <c r="F25" s="80"/>
      <c r="G25" s="80"/>
      <c r="H25" s="80"/>
      <c r="I25" s="80"/>
      <c r="J25" s="80"/>
      <c r="K25" s="80"/>
      <c r="L25" s="80"/>
      <c r="N25" s="3835" t="s">
        <v>611</v>
      </c>
      <c r="O25" s="3836" t="s">
        <v>7602</v>
      </c>
      <c r="P25" s="3837"/>
      <c r="Q25" s="3838"/>
      <c r="R25" s="3836" t="s">
        <v>7603</v>
      </c>
      <c r="S25" s="3837"/>
      <c r="T25" s="3838"/>
      <c r="U25" s="3836" t="s">
        <v>7604</v>
      </c>
      <c r="V25" s="3837"/>
      <c r="W25" s="3838"/>
      <c r="X25" s="3836" t="s">
        <v>7605</v>
      </c>
      <c r="Y25" s="3837"/>
      <c r="Z25" s="3838"/>
      <c r="AA25" s="1747"/>
      <c r="AB25" s="1747"/>
      <c r="AC25" s="1747"/>
      <c r="AD25" s="1747"/>
    </row>
    <row r="26" spans="1:30" ht="15" customHeight="1">
      <c r="A26" s="86"/>
      <c r="B26" s="86"/>
      <c r="C26" s="86"/>
      <c r="D26" s="86"/>
      <c r="E26" s="86"/>
      <c r="F26" s="86"/>
      <c r="G26" s="86"/>
      <c r="H26" s="86"/>
      <c r="I26" s="86"/>
      <c r="J26" s="86"/>
      <c r="K26" s="86"/>
      <c r="L26" s="86"/>
      <c r="N26" s="3654"/>
      <c r="O26" s="2285" t="s">
        <v>7608</v>
      </c>
      <c r="P26" s="2285" t="s">
        <v>7609</v>
      </c>
      <c r="Q26" s="2285" t="s">
        <v>7610</v>
      </c>
      <c r="R26" s="2285" t="s">
        <v>7608</v>
      </c>
      <c r="S26" s="2285" t="s">
        <v>7609</v>
      </c>
      <c r="T26" s="2285" t="s">
        <v>7610</v>
      </c>
      <c r="U26" s="2285" t="s">
        <v>7608</v>
      </c>
      <c r="V26" s="2285" t="s">
        <v>7609</v>
      </c>
      <c r="W26" s="2285" t="s">
        <v>7610</v>
      </c>
      <c r="X26" s="2285" t="s">
        <v>7608</v>
      </c>
      <c r="Y26" s="2285" t="s">
        <v>7609</v>
      </c>
      <c r="Z26" s="2285" t="s">
        <v>7610</v>
      </c>
      <c r="AA26" s="1747"/>
      <c r="AB26" s="1747"/>
      <c r="AC26" s="1747"/>
      <c r="AD26" s="1747"/>
    </row>
    <row r="27" spans="1:30" ht="18" customHeight="1">
      <c r="A27" s="131" t="s">
        <v>4643</v>
      </c>
      <c r="B27" s="131"/>
      <c r="C27" s="330"/>
      <c r="D27" s="330"/>
      <c r="E27" s="131"/>
      <c r="F27" s="131"/>
      <c r="G27" s="131"/>
      <c r="H27" s="131"/>
      <c r="I27" s="131"/>
      <c r="J27" s="131"/>
      <c r="K27" s="131"/>
      <c r="L27" s="131"/>
      <c r="N27" s="2286" t="s">
        <v>7399</v>
      </c>
      <c r="O27" s="2329">
        <v>3427</v>
      </c>
      <c r="P27" s="2329">
        <v>4532</v>
      </c>
      <c r="Q27" s="2329" t="s">
        <v>5184</v>
      </c>
      <c r="R27" s="2329">
        <v>1603</v>
      </c>
      <c r="S27" s="2329">
        <v>3237</v>
      </c>
      <c r="T27" s="2329" t="s">
        <v>5184</v>
      </c>
      <c r="U27" s="2329">
        <v>2307</v>
      </c>
      <c r="V27" s="2329">
        <v>6491</v>
      </c>
      <c r="W27" s="2329">
        <v>1439</v>
      </c>
      <c r="X27" s="2329">
        <v>2308</v>
      </c>
      <c r="Y27" s="2329">
        <v>2964</v>
      </c>
      <c r="Z27" s="2329" t="s">
        <v>5184</v>
      </c>
      <c r="AA27" s="1747"/>
      <c r="AB27" s="1747"/>
      <c r="AC27" s="1747"/>
      <c r="AD27" s="1747"/>
    </row>
    <row r="28" spans="1:30" ht="17.25" customHeight="1">
      <c r="A28" s="185" t="s">
        <v>1703</v>
      </c>
      <c r="H28" s="85" t="str">
        <f>Q35</f>
        <v>（令和5年4月1日現在）</v>
      </c>
      <c r="N28" s="80" t="s">
        <v>7611</v>
      </c>
    </row>
    <row r="29" spans="1:30" ht="23.25" customHeight="1">
      <c r="A29" s="1077" t="s">
        <v>493</v>
      </c>
      <c r="B29" s="1132" t="s">
        <v>492</v>
      </c>
      <c r="C29" s="3855" t="s">
        <v>2968</v>
      </c>
      <c r="D29" s="3854"/>
      <c r="E29" s="3855" t="s">
        <v>3180</v>
      </c>
      <c r="F29" s="3854"/>
      <c r="G29" s="3392" t="s">
        <v>3179</v>
      </c>
      <c r="H29" s="3854"/>
      <c r="N29" s="2285" t="s">
        <v>7612</v>
      </c>
      <c r="O29" s="2285" t="s">
        <v>979</v>
      </c>
      <c r="P29" s="2285" t="s">
        <v>7613</v>
      </c>
      <c r="Q29" s="2285" t="s">
        <v>7614</v>
      </c>
      <c r="R29" s="2285" t="s">
        <v>7615</v>
      </c>
      <c r="S29" s="2285" t="s">
        <v>7616</v>
      </c>
      <c r="T29" s="2285" t="s">
        <v>7617</v>
      </c>
      <c r="U29" s="2285" t="s">
        <v>7618</v>
      </c>
      <c r="V29" s="2285" t="s">
        <v>7619</v>
      </c>
      <c r="W29" s="2285" t="s">
        <v>7620</v>
      </c>
      <c r="X29" s="2285" t="s">
        <v>7621</v>
      </c>
      <c r="Y29" s="2285" t="s">
        <v>7622</v>
      </c>
      <c r="Z29" s="2285" t="s">
        <v>7623</v>
      </c>
      <c r="AA29" s="2285" t="s">
        <v>7624</v>
      </c>
      <c r="AB29" s="2285" t="s">
        <v>7625</v>
      </c>
      <c r="AC29" s="2401"/>
      <c r="AD29" s="2401"/>
    </row>
    <row r="30" spans="1:30" ht="17.25" customHeight="1">
      <c r="A30" s="1072" t="s">
        <v>3178</v>
      </c>
      <c r="B30" s="1131" t="s">
        <v>3177</v>
      </c>
      <c r="C30" s="3841" t="s">
        <v>3176</v>
      </c>
      <c r="D30" s="3842"/>
      <c r="E30" s="3856">
        <v>4993.0600000000004</v>
      </c>
      <c r="F30" s="3857"/>
      <c r="G30" s="3845">
        <v>140</v>
      </c>
      <c r="H30" s="3846"/>
      <c r="J30" s="183"/>
      <c r="N30" s="2285" t="s">
        <v>979</v>
      </c>
      <c r="O30" s="2405">
        <v>1296213</v>
      </c>
      <c r="P30" s="2405">
        <v>419495</v>
      </c>
      <c r="Q30" s="2405">
        <v>115493</v>
      </c>
      <c r="R30" s="2405">
        <v>111713</v>
      </c>
      <c r="S30" s="2405">
        <v>104460</v>
      </c>
      <c r="T30" s="2405">
        <v>115847</v>
      </c>
      <c r="U30" s="2405">
        <v>93937</v>
      </c>
      <c r="V30" s="2405">
        <v>113411</v>
      </c>
      <c r="W30" s="2405">
        <v>38434</v>
      </c>
      <c r="X30" s="2405">
        <v>37846</v>
      </c>
      <c r="Y30" s="2405">
        <v>34470</v>
      </c>
      <c r="Z30" s="2405">
        <v>40236</v>
      </c>
      <c r="AA30" s="2405">
        <v>39723</v>
      </c>
      <c r="AB30" s="2405">
        <v>31148</v>
      </c>
      <c r="AC30" s="2401"/>
      <c r="AD30" s="2401"/>
    </row>
    <row r="31" spans="1:30" ht="17.25" customHeight="1">
      <c r="H31" s="85" t="s">
        <v>8279</v>
      </c>
      <c r="N31" s="1747" t="s">
        <v>7626</v>
      </c>
      <c r="O31" s="1747"/>
      <c r="P31" s="1747"/>
      <c r="Q31" s="1747"/>
      <c r="R31" s="1747"/>
      <c r="S31" s="1747"/>
      <c r="T31" s="1747"/>
      <c r="U31" s="1747"/>
      <c r="V31" s="1747"/>
      <c r="W31" s="1747"/>
      <c r="X31" s="1747"/>
      <c r="Y31" s="1747"/>
      <c r="Z31" s="1747"/>
      <c r="AA31" s="1747"/>
      <c r="AB31" s="1747"/>
      <c r="AC31" s="2401"/>
      <c r="AD31" s="2401"/>
    </row>
    <row r="32" spans="1:30" ht="17.25" customHeight="1">
      <c r="A32" s="185" t="s">
        <v>3175</v>
      </c>
      <c r="C32" s="80" t="s">
        <v>559</v>
      </c>
      <c r="L32" s="85" t="str">
        <f>Q38</f>
        <v>（令和4年度）</v>
      </c>
      <c r="N32" s="2285" t="s">
        <v>7612</v>
      </c>
      <c r="O32" s="2285" t="s">
        <v>979</v>
      </c>
      <c r="P32" s="2285" t="s">
        <v>7613</v>
      </c>
      <c r="Q32" s="2285" t="s">
        <v>7614</v>
      </c>
      <c r="R32" s="2285" t="s">
        <v>7615</v>
      </c>
      <c r="S32" s="2285" t="s">
        <v>7616</v>
      </c>
      <c r="T32" s="2285" t="s">
        <v>7617</v>
      </c>
      <c r="U32" s="2285" t="s">
        <v>7618</v>
      </c>
      <c r="V32" s="2285" t="s">
        <v>7619</v>
      </c>
      <c r="W32" s="2285" t="s">
        <v>7620</v>
      </c>
      <c r="X32" s="2285" t="s">
        <v>7621</v>
      </c>
      <c r="Y32" s="2285" t="s">
        <v>7622</v>
      </c>
      <c r="Z32" s="2285" t="s">
        <v>7623</v>
      </c>
      <c r="AA32" s="2285" t="s">
        <v>7624</v>
      </c>
      <c r="AB32" s="2285" t="s">
        <v>7625</v>
      </c>
      <c r="AC32" s="2401"/>
      <c r="AD32" s="2401"/>
    </row>
    <row r="33" spans="1:30" ht="17.25" customHeight="1">
      <c r="A33" s="3765" t="s">
        <v>3174</v>
      </c>
      <c r="B33" s="3853"/>
      <c r="C33" s="3853"/>
      <c r="D33" s="3853"/>
      <c r="E33" s="3853"/>
      <c r="F33" s="3766"/>
      <c r="G33" s="3847" t="s">
        <v>3173</v>
      </c>
      <c r="H33" s="3848"/>
      <c r="I33" s="3847" t="s">
        <v>3172</v>
      </c>
      <c r="J33" s="3848"/>
      <c r="K33" s="3847" t="s">
        <v>3171</v>
      </c>
      <c r="L33" s="3848"/>
      <c r="N33" s="2285" t="s">
        <v>7627</v>
      </c>
      <c r="O33" s="2405">
        <v>45613</v>
      </c>
      <c r="P33" s="2405">
        <v>13859</v>
      </c>
      <c r="Q33" s="2405">
        <v>4532</v>
      </c>
      <c r="R33" s="2405">
        <v>3481</v>
      </c>
      <c r="S33" s="2405">
        <v>3743</v>
      </c>
      <c r="T33" s="2405">
        <v>4635</v>
      </c>
      <c r="U33" s="2405">
        <v>3573</v>
      </c>
      <c r="V33" s="2405">
        <v>3695</v>
      </c>
      <c r="W33" s="2405">
        <v>1715</v>
      </c>
      <c r="X33" s="2405">
        <v>1352</v>
      </c>
      <c r="Y33" s="2405">
        <v>1369</v>
      </c>
      <c r="Z33" s="2405">
        <v>1532</v>
      </c>
      <c r="AA33" s="2405">
        <v>1433</v>
      </c>
      <c r="AB33" s="2405">
        <v>694</v>
      </c>
      <c r="AC33" s="2401"/>
      <c r="AD33" s="2401"/>
    </row>
    <row r="34" spans="1:30" ht="17.25" customHeight="1">
      <c r="A34" s="385" t="s">
        <v>3170</v>
      </c>
      <c r="B34" s="385" t="s">
        <v>3169</v>
      </c>
      <c r="C34" s="3851" t="s">
        <v>7637</v>
      </c>
      <c r="D34" s="3852"/>
      <c r="E34" s="3765" t="s">
        <v>352</v>
      </c>
      <c r="F34" s="3766"/>
      <c r="G34" s="3849"/>
      <c r="H34" s="3850"/>
      <c r="I34" s="3849"/>
      <c r="J34" s="3850"/>
      <c r="K34" s="3849"/>
      <c r="L34" s="3850"/>
      <c r="N34" s="2401"/>
      <c r="O34" s="2401"/>
      <c r="P34" s="2401"/>
      <c r="Q34" s="2401"/>
      <c r="R34" s="2401"/>
      <c r="S34" s="2401"/>
      <c r="T34" s="2401"/>
      <c r="U34" s="2401"/>
      <c r="V34" s="2401"/>
      <c r="W34" s="2401"/>
      <c r="X34" s="2401"/>
      <c r="Y34" s="2401"/>
      <c r="Z34" s="2401"/>
      <c r="AA34" s="2401"/>
      <c r="AB34" s="2401"/>
      <c r="AC34" s="2401"/>
      <c r="AD34" s="2401"/>
    </row>
    <row r="35" spans="1:30" customFormat="1" ht="17.25" customHeight="1">
      <c r="A35" s="1130">
        <f>SUM(P43:U43)</f>
        <v>25831</v>
      </c>
      <c r="B35" s="1129">
        <f>V43</f>
        <v>6595</v>
      </c>
      <c r="C35" s="3843">
        <f>W43</f>
        <v>2123</v>
      </c>
      <c r="D35" s="3844"/>
      <c r="E35" s="3845">
        <f>O43</f>
        <v>34549</v>
      </c>
      <c r="F35" s="3846"/>
      <c r="G35" s="3845">
        <f>O47</f>
        <v>25176</v>
      </c>
      <c r="H35" s="3846"/>
      <c r="I35" s="3845">
        <f>X43</f>
        <v>120</v>
      </c>
      <c r="J35" s="3846"/>
      <c r="K35" s="3845">
        <f>X47</f>
        <v>32</v>
      </c>
      <c r="L35" s="3846"/>
      <c r="N35" s="1336" t="s">
        <v>6815</v>
      </c>
      <c r="O35" s="1752"/>
      <c r="P35" s="1337" t="s">
        <v>6118</v>
      </c>
      <c r="Q35" s="1856" t="str">
        <f>設定!$B$14</f>
        <v>（令和5年4月1日現在）</v>
      </c>
      <c r="R35" s="131"/>
      <c r="S35" s="131"/>
      <c r="T35" s="131"/>
      <c r="U35" s="131"/>
      <c r="V35" s="131"/>
      <c r="W35" s="131"/>
      <c r="X35" s="131"/>
      <c r="Y35" s="131"/>
      <c r="Z35" s="131"/>
      <c r="AA35" s="131"/>
      <c r="AB35" s="131"/>
      <c r="AC35" s="131"/>
      <c r="AD35" s="131"/>
    </row>
    <row r="36" spans="1:30" s="131" customFormat="1" ht="17.25" customHeight="1">
      <c r="A36" s="80"/>
      <c r="B36" s="80"/>
      <c r="C36" s="198"/>
      <c r="D36" s="198"/>
      <c r="E36" s="80"/>
      <c r="F36" s="80"/>
      <c r="G36" s="80"/>
      <c r="H36" s="80"/>
      <c r="I36" s="80"/>
      <c r="J36" s="80"/>
      <c r="K36" s="80"/>
      <c r="L36" s="85" t="s">
        <v>3168</v>
      </c>
      <c r="N36" s="1705"/>
      <c r="O36" s="1340"/>
      <c r="P36" s="1337" t="s">
        <v>6119</v>
      </c>
      <c r="Q36" s="1789" t="s">
        <v>6818</v>
      </c>
      <c r="R36" s="2160" t="str">
        <f>HYPERLINK("#'["&amp;設定!$A$22&amp;"]"&amp;Q36&amp;"'!A1","統計表リンク")</f>
        <v>統計表リンク</v>
      </c>
      <c r="S36" s="80"/>
      <c r="T36" s="80"/>
      <c r="U36" s="80"/>
      <c r="V36" s="80"/>
      <c r="W36" s="80"/>
      <c r="X36" s="80"/>
      <c r="Y36" s="80"/>
      <c r="Z36" s="80"/>
      <c r="AA36" s="80"/>
      <c r="AB36" s="80"/>
      <c r="AC36" s="80"/>
      <c r="AD36" s="80"/>
    </row>
    <row r="37" spans="1:30" ht="15" customHeight="1">
      <c r="A37"/>
      <c r="B37"/>
      <c r="C37"/>
      <c r="D37"/>
      <c r="E37"/>
      <c r="F37"/>
      <c r="G37"/>
      <c r="H37"/>
      <c r="I37"/>
      <c r="J37"/>
      <c r="K37"/>
      <c r="L37"/>
    </row>
    <row r="38" spans="1:30" ht="18" customHeight="1">
      <c r="A38" s="131" t="s">
        <v>4644</v>
      </c>
      <c r="B38" s="131"/>
      <c r="C38" s="1747" t="s">
        <v>8228</v>
      </c>
      <c r="D38" s="131"/>
      <c r="E38" s="131"/>
      <c r="F38" s="131"/>
      <c r="G38" s="131"/>
      <c r="H38" s="131"/>
      <c r="I38" s="131"/>
      <c r="J38" s="131"/>
      <c r="K38" s="131"/>
      <c r="L38" s="85" t="str">
        <f>Q49</f>
        <v>（令和5年4月1日現在）</v>
      </c>
      <c r="N38" s="1336" t="s">
        <v>6816</v>
      </c>
      <c r="O38" s="1752"/>
      <c r="P38" s="1337" t="s">
        <v>6118</v>
      </c>
      <c r="Q38" s="1856" t="str">
        <f>設定!$B$11</f>
        <v>（令和4年度）</v>
      </c>
    </row>
    <row r="39" spans="1:30" ht="17.25" customHeight="1">
      <c r="A39" s="3791" t="s">
        <v>6984</v>
      </c>
      <c r="B39" s="3840"/>
      <c r="C39" s="3840"/>
      <c r="D39" s="3840"/>
      <c r="E39" s="3840"/>
      <c r="F39" s="3840"/>
      <c r="G39" s="3840"/>
      <c r="H39" s="3840"/>
      <c r="I39" s="3840"/>
      <c r="J39" s="3840"/>
      <c r="K39" s="3840"/>
      <c r="L39" s="3792"/>
      <c r="N39" s="1705"/>
      <c r="O39" s="1340"/>
      <c r="P39" s="1337" t="s">
        <v>6119</v>
      </c>
      <c r="Q39" s="1789" t="s">
        <v>6817</v>
      </c>
      <c r="R39" s="2160" t="str">
        <f>HYPERLINK("#'["&amp;設定!$A$22&amp;"]"&amp;Q39&amp;"'!A1","統計表リンク")</f>
        <v>統計表リンク</v>
      </c>
    </row>
    <row r="40" spans="1:30" s="198" customFormat="1" ht="17.25" customHeight="1">
      <c r="A40" s="2050" t="s">
        <v>572</v>
      </c>
      <c r="B40" s="2050" t="s">
        <v>3167</v>
      </c>
      <c r="C40" s="3768" t="s">
        <v>3166</v>
      </c>
      <c r="D40" s="3768"/>
      <c r="E40" s="3768" t="s">
        <v>3165</v>
      </c>
      <c r="F40" s="3768"/>
      <c r="G40" s="3768" t="s">
        <v>3164</v>
      </c>
      <c r="H40" s="3768"/>
      <c r="I40" s="3768" t="s">
        <v>3163</v>
      </c>
      <c r="J40" s="3768"/>
      <c r="K40" s="3768" t="s">
        <v>3162</v>
      </c>
      <c r="L40" s="3768"/>
      <c r="N40" s="1747" t="s">
        <v>7628</v>
      </c>
      <c r="O40" s="1747"/>
      <c r="P40" s="1747"/>
      <c r="Q40" s="1747"/>
      <c r="R40" s="1747"/>
      <c r="S40" s="1747"/>
      <c r="T40" s="1747"/>
      <c r="U40" s="1747"/>
      <c r="V40" s="1747"/>
      <c r="W40" s="1747"/>
      <c r="X40" s="1747"/>
      <c r="Y40" s="1747"/>
      <c r="Z40" s="80"/>
      <c r="AA40" s="80"/>
      <c r="AB40" s="80"/>
      <c r="AC40" s="80"/>
      <c r="AD40" s="80"/>
    </row>
    <row r="41" spans="1:30" s="198" customFormat="1" ht="17.25" customHeight="1">
      <c r="A41" s="490">
        <f>O52</f>
        <v>136</v>
      </c>
      <c r="B41" s="490">
        <f>P52</f>
        <v>52</v>
      </c>
      <c r="C41" s="3839">
        <f>Q52</f>
        <v>13</v>
      </c>
      <c r="D41" s="3839"/>
      <c r="E41" s="3839">
        <f>R52</f>
        <v>30</v>
      </c>
      <c r="F41" s="3839"/>
      <c r="G41" s="3839">
        <f>S52</f>
        <v>17</v>
      </c>
      <c r="H41" s="3839"/>
      <c r="I41" s="3839">
        <f>T52</f>
        <v>22</v>
      </c>
      <c r="J41" s="3839"/>
      <c r="K41" s="3839">
        <f>U52</f>
        <v>2</v>
      </c>
      <c r="L41" s="3839"/>
      <c r="N41" s="3828" t="s">
        <v>611</v>
      </c>
      <c r="O41" s="3828" t="s">
        <v>6420</v>
      </c>
      <c r="P41" s="3832" t="s">
        <v>3170</v>
      </c>
      <c r="Q41" s="3833"/>
      <c r="R41" s="3834"/>
      <c r="S41" s="3828" t="s">
        <v>7629</v>
      </c>
      <c r="T41" s="3828" t="s">
        <v>6655</v>
      </c>
      <c r="U41" s="3828" t="s">
        <v>7630</v>
      </c>
      <c r="V41" s="3828" t="s">
        <v>3169</v>
      </c>
      <c r="W41" s="3828" t="s">
        <v>7631</v>
      </c>
      <c r="X41" s="3830" t="s">
        <v>7632</v>
      </c>
      <c r="Y41" s="1747"/>
      <c r="Z41" s="80"/>
      <c r="AA41" s="80"/>
      <c r="AB41" s="80"/>
      <c r="AC41" s="80"/>
      <c r="AD41" s="80"/>
    </row>
    <row r="42" spans="1:30" s="198" customFormat="1" ht="17.25" customHeight="1">
      <c r="A42" s="80" t="s">
        <v>6983</v>
      </c>
      <c r="D42" s="80"/>
      <c r="E42" s="80"/>
      <c r="F42" s="80"/>
      <c r="G42" s="80"/>
      <c r="H42" s="80"/>
      <c r="I42" s="80"/>
      <c r="L42" s="85" t="s">
        <v>3161</v>
      </c>
      <c r="N42" s="3829"/>
      <c r="O42" s="3829"/>
      <c r="P42" s="2285" t="s">
        <v>7633</v>
      </c>
      <c r="Q42" s="2285" t="s">
        <v>7634</v>
      </c>
      <c r="R42" s="2285" t="s">
        <v>7635</v>
      </c>
      <c r="S42" s="3829"/>
      <c r="T42" s="3829"/>
      <c r="U42" s="3829"/>
      <c r="V42" s="3829"/>
      <c r="W42" s="3829"/>
      <c r="X42" s="3831"/>
      <c r="Y42" s="1747"/>
      <c r="Z42" s="80"/>
      <c r="AA42" s="80"/>
      <c r="AB42" s="80"/>
      <c r="AC42" s="80"/>
      <c r="AD42" s="80"/>
    </row>
    <row r="43" spans="1:30" ht="15" customHeight="1">
      <c r="A43" s="198"/>
      <c r="B43" s="198"/>
      <c r="D43" s="80"/>
      <c r="J43" s="198"/>
      <c r="K43" s="198"/>
      <c r="L43" s="198"/>
      <c r="M43" s="198"/>
      <c r="N43" s="2285" t="s">
        <v>7399</v>
      </c>
      <c r="O43" s="2405">
        <v>34549</v>
      </c>
      <c r="P43" s="2405">
        <v>13629</v>
      </c>
      <c r="Q43" s="2405">
        <v>2663</v>
      </c>
      <c r="R43" s="2405">
        <v>2517</v>
      </c>
      <c r="S43" s="2405" t="s">
        <v>5184</v>
      </c>
      <c r="T43" s="2405">
        <v>1705</v>
      </c>
      <c r="U43" s="2405">
        <v>5317</v>
      </c>
      <c r="V43" s="2405">
        <v>6595</v>
      </c>
      <c r="W43" s="2405">
        <v>2123</v>
      </c>
      <c r="X43" s="2405">
        <v>120</v>
      </c>
      <c r="Y43" s="1747"/>
    </row>
    <row r="44" spans="1:30" ht="15" customHeight="1">
      <c r="D44" s="80"/>
      <c r="J44" s="198"/>
      <c r="K44" s="198"/>
      <c r="L44" s="198"/>
      <c r="N44" s="1747" t="s">
        <v>7636</v>
      </c>
      <c r="O44" s="1747"/>
      <c r="P44" s="1747"/>
      <c r="Q44" s="1747"/>
      <c r="R44" s="1747"/>
      <c r="S44" s="1747"/>
      <c r="T44" s="1747"/>
      <c r="U44" s="1747"/>
      <c r="V44" s="1747"/>
      <c r="W44" s="1747"/>
      <c r="X44" s="1747"/>
      <c r="Y44" s="1747"/>
    </row>
    <row r="45" spans="1:30" ht="15" customHeight="1">
      <c r="N45" s="3828" t="s">
        <v>611</v>
      </c>
      <c r="O45" s="3828" t="s">
        <v>6420</v>
      </c>
      <c r="P45" s="3832" t="s">
        <v>3170</v>
      </c>
      <c r="Q45" s="3833"/>
      <c r="R45" s="3834"/>
      <c r="S45" s="3828" t="s">
        <v>7629</v>
      </c>
      <c r="T45" s="3828" t="s">
        <v>6655</v>
      </c>
      <c r="U45" s="3828" t="s">
        <v>7630</v>
      </c>
      <c r="V45" s="3828" t="s">
        <v>3169</v>
      </c>
      <c r="W45" s="3828" t="s">
        <v>7631</v>
      </c>
      <c r="X45" s="3830" t="s">
        <v>7632</v>
      </c>
      <c r="Z45"/>
      <c r="AA45"/>
      <c r="AB45"/>
      <c r="AC45"/>
      <c r="AD45"/>
    </row>
    <row r="46" spans="1:30" ht="15" customHeight="1">
      <c r="N46" s="3829"/>
      <c r="O46" s="3829"/>
      <c r="P46" s="2285" t="s">
        <v>7633</v>
      </c>
      <c r="Q46" s="2285" t="s">
        <v>7634</v>
      </c>
      <c r="R46" s="2285" t="s">
        <v>7635</v>
      </c>
      <c r="S46" s="3829"/>
      <c r="T46" s="3829"/>
      <c r="U46" s="3829"/>
      <c r="V46" s="3829"/>
      <c r="W46" s="3829"/>
      <c r="X46" s="3831"/>
      <c r="Z46" s="131"/>
      <c r="AA46" s="131"/>
      <c r="AB46" s="131"/>
      <c r="AC46" s="131"/>
      <c r="AD46" s="131"/>
    </row>
    <row r="47" spans="1:30" ht="15" customHeight="1">
      <c r="N47" s="2285" t="s">
        <v>7399</v>
      </c>
      <c r="O47" s="2405">
        <v>25176</v>
      </c>
      <c r="P47" s="2402">
        <v>9253</v>
      </c>
      <c r="Q47" s="2402">
        <v>2281</v>
      </c>
      <c r="R47" s="2402">
        <v>1758</v>
      </c>
      <c r="S47" s="2402" t="s">
        <v>5184</v>
      </c>
      <c r="T47" s="2402">
        <v>1508</v>
      </c>
      <c r="U47" s="2402">
        <v>1859</v>
      </c>
      <c r="V47" s="2402">
        <v>6595</v>
      </c>
      <c r="W47" s="2402">
        <v>1922</v>
      </c>
      <c r="X47" s="2405">
        <v>32</v>
      </c>
    </row>
    <row r="48" spans="1:30" ht="15" customHeight="1">
      <c r="N48"/>
      <c r="O48"/>
      <c r="P48"/>
      <c r="Q48"/>
      <c r="R48"/>
      <c r="S48"/>
    </row>
    <row r="49" spans="14:30" ht="15" customHeight="1">
      <c r="N49" s="1336" t="s">
        <v>6754</v>
      </c>
      <c r="O49" s="1752"/>
      <c r="P49" s="1337" t="s">
        <v>6118</v>
      </c>
      <c r="Q49" s="1856" t="str">
        <f>設定!$B$14</f>
        <v>（令和5年4月1日現在）</v>
      </c>
      <c r="R49" s="131"/>
      <c r="S49" s="131"/>
    </row>
    <row r="50" spans="14:30" ht="15" customHeight="1">
      <c r="N50" s="1705"/>
      <c r="O50" s="1340"/>
      <c r="P50" s="1337" t="s">
        <v>6119</v>
      </c>
      <c r="Q50" s="1789" t="s">
        <v>6819</v>
      </c>
      <c r="R50" s="2160" t="str">
        <f>HYPERLINK("#'["&amp;設定!$A$22&amp;"]"&amp;Q50&amp;"'!A1","統計表リンク")</f>
        <v>統計表リンク</v>
      </c>
      <c r="T50"/>
      <c r="U50"/>
      <c r="V50"/>
      <c r="W50"/>
      <c r="X50"/>
      <c r="Y50"/>
      <c r="Z50" s="198"/>
      <c r="AA50" s="198"/>
      <c r="AB50" s="198"/>
      <c r="AC50" s="198"/>
      <c r="AD50" s="198"/>
    </row>
    <row r="51" spans="14:30" ht="15" customHeight="1">
      <c r="N51" s="2285" t="s">
        <v>7644</v>
      </c>
      <c r="O51" s="2285" t="s">
        <v>979</v>
      </c>
      <c r="P51" s="2285" t="s">
        <v>7638</v>
      </c>
      <c r="Q51" s="2285" t="s">
        <v>7639</v>
      </c>
      <c r="R51" s="2285" t="s">
        <v>7640</v>
      </c>
      <c r="S51" s="2285" t="s">
        <v>7641</v>
      </c>
      <c r="T51" s="2285" t="s">
        <v>7642</v>
      </c>
      <c r="U51" s="2285" t="s">
        <v>7643</v>
      </c>
      <c r="V51" s="131"/>
      <c r="W51" s="131"/>
      <c r="X51" s="131"/>
      <c r="Y51" s="131"/>
      <c r="Z51" s="198"/>
      <c r="AA51" s="198"/>
      <c r="AB51" s="198"/>
      <c r="AC51" s="198"/>
      <c r="AD51" s="198"/>
    </row>
    <row r="52" spans="14:30" ht="15" customHeight="1">
      <c r="N52" s="2285" t="s">
        <v>7399</v>
      </c>
      <c r="O52" s="2405">
        <v>136</v>
      </c>
      <c r="P52" s="2405">
        <v>52</v>
      </c>
      <c r="Q52" s="2405">
        <v>13</v>
      </c>
      <c r="R52" s="2405">
        <v>30</v>
      </c>
      <c r="S52" s="2405">
        <v>17</v>
      </c>
      <c r="T52" s="2405">
        <v>22</v>
      </c>
      <c r="U52" s="2405">
        <v>2</v>
      </c>
      <c r="Z52" s="198"/>
      <c r="AA52" s="198"/>
      <c r="AB52" s="198"/>
      <c r="AC52" s="198"/>
      <c r="AD52" s="198"/>
    </row>
    <row r="53" spans="14:30" ht="15" customHeight="1">
      <c r="N53" s="198"/>
      <c r="O53" s="198"/>
      <c r="P53" s="198"/>
      <c r="Q53" s="198"/>
      <c r="R53" s="198"/>
      <c r="S53" s="198"/>
    </row>
    <row r="54" spans="14:30" ht="15" customHeight="1">
      <c r="N54" s="198"/>
      <c r="O54" s="198"/>
      <c r="P54" s="198"/>
      <c r="Q54" s="198"/>
      <c r="R54" s="198"/>
      <c r="S54" s="198"/>
    </row>
    <row r="55" spans="14:30" ht="15" customHeight="1">
      <c r="N55" s="198"/>
      <c r="O55" s="198"/>
      <c r="P55" s="198"/>
      <c r="Q55" s="198"/>
      <c r="R55" s="198"/>
      <c r="S55" s="198"/>
      <c r="T55" s="198"/>
      <c r="U55" s="198"/>
      <c r="V55" s="198"/>
      <c r="W55" s="198"/>
      <c r="X55" s="198"/>
      <c r="Y55" s="198"/>
    </row>
    <row r="56" spans="14:30" ht="15" customHeight="1">
      <c r="T56" s="198"/>
      <c r="U56" s="198"/>
      <c r="V56" s="198"/>
      <c r="W56" s="198"/>
      <c r="X56" s="198"/>
      <c r="Y56" s="198"/>
    </row>
    <row r="57" spans="14:30" ht="15" customHeight="1">
      <c r="T57" s="198"/>
      <c r="U57" s="198"/>
      <c r="V57" s="198"/>
      <c r="W57" s="198"/>
      <c r="X57" s="198"/>
      <c r="Y57" s="198"/>
    </row>
    <row r="58" spans="14:30" ht="15" customHeight="1"/>
  </sheetData>
  <mergeCells count="92">
    <mergeCell ref="A1:D1"/>
    <mergeCell ref="A2:D2"/>
    <mergeCell ref="I33:J34"/>
    <mergeCell ref="K33:L34"/>
    <mergeCell ref="C34:D34"/>
    <mergeCell ref="E34:F34"/>
    <mergeCell ref="A33:F33"/>
    <mergeCell ref="G33:H34"/>
    <mergeCell ref="G30:H30"/>
    <mergeCell ref="G29:H29"/>
    <mergeCell ref="A20:D20"/>
    <mergeCell ref="C29:D29"/>
    <mergeCell ref="E29:F29"/>
    <mergeCell ref="E30:F30"/>
    <mergeCell ref="I5:L5"/>
    <mergeCell ref="A5:A6"/>
    <mergeCell ref="C35:D35"/>
    <mergeCell ref="E35:F35"/>
    <mergeCell ref="G35:H35"/>
    <mergeCell ref="I35:J35"/>
    <mergeCell ref="K35:L35"/>
    <mergeCell ref="D5:D6"/>
    <mergeCell ref="C30:D30"/>
    <mergeCell ref="B5:B6"/>
    <mergeCell ref="H5:H6"/>
    <mergeCell ref="G5:G6"/>
    <mergeCell ref="F5:F6"/>
    <mergeCell ref="E5:E6"/>
    <mergeCell ref="C5:C6"/>
    <mergeCell ref="E40:F40"/>
    <mergeCell ref="E41:F41"/>
    <mergeCell ref="C40:D40"/>
    <mergeCell ref="C41:D41"/>
    <mergeCell ref="A39:L39"/>
    <mergeCell ref="K40:L40"/>
    <mergeCell ref="K41:L41"/>
    <mergeCell ref="I40:J40"/>
    <mergeCell ref="I41:J41"/>
    <mergeCell ref="G40:H40"/>
    <mergeCell ref="G41:H41"/>
    <mergeCell ref="AA9:AC9"/>
    <mergeCell ref="X9:Z9"/>
    <mergeCell ref="U9:W9"/>
    <mergeCell ref="R9:T9"/>
    <mergeCell ref="O9:Q9"/>
    <mergeCell ref="N9:N10"/>
    <mergeCell ref="N12:N13"/>
    <mergeCell ref="O12:Q12"/>
    <mergeCell ref="R12:T12"/>
    <mergeCell ref="U12:W12"/>
    <mergeCell ref="X12:Z12"/>
    <mergeCell ref="AA12:AC12"/>
    <mergeCell ref="N15:N16"/>
    <mergeCell ref="O15:Q15"/>
    <mergeCell ref="R15:T15"/>
    <mergeCell ref="U15:W15"/>
    <mergeCell ref="X15:Z15"/>
    <mergeCell ref="AA19:AC19"/>
    <mergeCell ref="N22:N23"/>
    <mergeCell ref="O22:Q22"/>
    <mergeCell ref="R22:T22"/>
    <mergeCell ref="U22:W22"/>
    <mergeCell ref="X22:Z22"/>
    <mergeCell ref="AA22:AC22"/>
    <mergeCell ref="N19:N20"/>
    <mergeCell ref="O19:Q19"/>
    <mergeCell ref="R19:T19"/>
    <mergeCell ref="U19:W19"/>
    <mergeCell ref="X19:Z19"/>
    <mergeCell ref="N25:N26"/>
    <mergeCell ref="O25:Q25"/>
    <mergeCell ref="R25:T25"/>
    <mergeCell ref="U25:W25"/>
    <mergeCell ref="X25:Z25"/>
    <mergeCell ref="X41:X42"/>
    <mergeCell ref="W41:W42"/>
    <mergeCell ref="V41:V42"/>
    <mergeCell ref="U41:U42"/>
    <mergeCell ref="T41:T42"/>
    <mergeCell ref="S41:S42"/>
    <mergeCell ref="P41:R41"/>
    <mergeCell ref="O41:O42"/>
    <mergeCell ref="N41:N42"/>
    <mergeCell ref="N45:N46"/>
    <mergeCell ref="O45:O46"/>
    <mergeCell ref="P45:R45"/>
    <mergeCell ref="S45:S46"/>
    <mergeCell ref="T45:T46"/>
    <mergeCell ref="U45:U46"/>
    <mergeCell ref="V45:V46"/>
    <mergeCell ref="W45:W46"/>
    <mergeCell ref="X45:X46"/>
  </mergeCells>
  <phoneticPr fontId="2"/>
  <printOptions horizontalCentered="1"/>
  <pageMargins left="0.78740157480314965" right="0.51181102362204722" top="0.98425196850393704" bottom="0.98425196850393704" header="0.51181102362204722" footer="0.51181102362204722"/>
  <pageSetup paperSize="9" scale="88" fitToHeight="0" orientation="portrait" r:id="rId1"/>
  <headerFooter alignWithMargins="0"/>
  <colBreaks count="1" manualBreakCount="1">
    <brk id="12"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8"/>
  <sheetViews>
    <sheetView view="pageBreakPreview" zoomScaleNormal="75" zoomScaleSheetLayoutView="100" workbookViewId="0">
      <selection sqref="A1:D1"/>
    </sheetView>
  </sheetViews>
  <sheetFormatPr defaultRowHeight="18" customHeight="1"/>
  <cols>
    <col min="1" max="1" width="31.625" style="80" customWidth="1"/>
    <col min="2" max="2" width="15.625" style="80" customWidth="1"/>
    <col min="3" max="3" width="8.625" style="132" customWidth="1"/>
    <col min="4" max="4" width="8.625" style="80" customWidth="1"/>
    <col min="5" max="5" width="10.625" style="80" customWidth="1"/>
    <col min="6" max="6" width="16.625" style="80" customWidth="1"/>
    <col min="7" max="7" width="5.625" style="80" customWidth="1"/>
    <col min="8" max="17" width="10.625" style="80" customWidth="1"/>
    <col min="18"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s="95" customFormat="1" ht="15" customHeight="1">
      <c r="A3" s="95" t="s">
        <v>4492</v>
      </c>
      <c r="C3" s="1162"/>
    </row>
    <row r="4" spans="1:26" ht="15" customHeight="1">
      <c r="A4" s="131" t="s">
        <v>512</v>
      </c>
      <c r="H4" s="1336" t="s">
        <v>6760</v>
      </c>
      <c r="I4" s="1752"/>
      <c r="J4" s="1337" t="s">
        <v>6118</v>
      </c>
      <c r="K4" s="1856" t="str">
        <f>設定!$B$14</f>
        <v>（令和5年4月1日現在）</v>
      </c>
    </row>
    <row r="5" spans="1:26" ht="15" customHeight="1">
      <c r="A5" s="185" t="s">
        <v>3293</v>
      </c>
      <c r="F5" s="85" t="str">
        <f>K4</f>
        <v>（令和5年4月1日現在）</v>
      </c>
      <c r="H5" s="1705"/>
      <c r="I5" s="1340"/>
      <c r="J5" s="1337" t="s">
        <v>6119</v>
      </c>
      <c r="K5" s="1789" t="s">
        <v>6820</v>
      </c>
      <c r="L5" s="2160" t="str">
        <f>HYPERLINK("#'["&amp;設定!$A$22&amp;"]"&amp;K5&amp;"'!A1","統計表リンク")</f>
        <v>統計表リンク</v>
      </c>
      <c r="M5" s="229"/>
      <c r="N5" s="2021"/>
    </row>
    <row r="6" spans="1:26" ht="24.95" customHeight="1">
      <c r="A6" s="1077" t="s">
        <v>494</v>
      </c>
      <c r="B6" s="388" t="s">
        <v>493</v>
      </c>
      <c r="C6" s="1161" t="s">
        <v>967</v>
      </c>
      <c r="D6" s="388" t="s">
        <v>3015</v>
      </c>
      <c r="E6" s="3768" t="s">
        <v>3292</v>
      </c>
      <c r="F6" s="3768"/>
    </row>
    <row r="7" spans="1:26" ht="15" customHeight="1">
      <c r="A7" s="1071" t="s">
        <v>3291</v>
      </c>
      <c r="B7" s="1149" t="s">
        <v>3290</v>
      </c>
      <c r="C7" s="1075">
        <v>31977</v>
      </c>
      <c r="D7" s="1147">
        <v>16595</v>
      </c>
      <c r="E7" s="3859" t="s">
        <v>3289</v>
      </c>
      <c r="F7" s="3859"/>
    </row>
    <row r="8" spans="1:26" ht="15" customHeight="1">
      <c r="A8" s="1071" t="s">
        <v>3288</v>
      </c>
      <c r="B8" s="1149" t="s">
        <v>3285</v>
      </c>
      <c r="C8" s="1148">
        <v>34060</v>
      </c>
      <c r="D8" s="1160">
        <v>4844</v>
      </c>
      <c r="E8" s="3859" t="s">
        <v>3287</v>
      </c>
      <c r="F8" s="3859"/>
    </row>
    <row r="9" spans="1:26" ht="15" customHeight="1">
      <c r="A9" s="1071" t="s">
        <v>3286</v>
      </c>
      <c r="B9" s="1149" t="s">
        <v>3285</v>
      </c>
      <c r="C9" s="1075">
        <v>31978</v>
      </c>
      <c r="D9" s="1159">
        <v>11803</v>
      </c>
      <c r="E9" s="3859" t="s">
        <v>3284</v>
      </c>
      <c r="F9" s="3859"/>
    </row>
    <row r="10" spans="1:26" ht="15" customHeight="1">
      <c r="A10" s="1156" t="s">
        <v>3283</v>
      </c>
      <c r="B10" s="1158" t="s">
        <v>3280</v>
      </c>
      <c r="C10" s="1148">
        <v>37737</v>
      </c>
      <c r="D10" s="1157">
        <v>4456</v>
      </c>
      <c r="E10" s="3859" t="s">
        <v>3282</v>
      </c>
      <c r="F10" s="3859"/>
    </row>
    <row r="11" spans="1:26" ht="15" customHeight="1">
      <c r="A11" s="1156" t="s">
        <v>3281</v>
      </c>
      <c r="B11" s="1149" t="s">
        <v>3280</v>
      </c>
      <c r="C11" s="1075">
        <v>44326</v>
      </c>
      <c r="D11" s="1157">
        <v>7709</v>
      </c>
      <c r="E11" s="3859" t="s">
        <v>3279</v>
      </c>
      <c r="F11" s="3859"/>
    </row>
    <row r="12" spans="1:26" ht="15" customHeight="1">
      <c r="A12" s="1156" t="s">
        <v>3278</v>
      </c>
      <c r="B12" s="1149" t="s">
        <v>3275</v>
      </c>
      <c r="C12" s="1075">
        <v>37073</v>
      </c>
      <c r="D12" s="1147">
        <v>24988</v>
      </c>
      <c r="E12" s="3859" t="s">
        <v>3277</v>
      </c>
      <c r="F12" s="3859"/>
    </row>
    <row r="13" spans="1:26" ht="15" customHeight="1">
      <c r="A13" s="1156" t="s">
        <v>3276</v>
      </c>
      <c r="B13" s="1149" t="s">
        <v>3275</v>
      </c>
      <c r="C13" s="1075">
        <v>37073</v>
      </c>
      <c r="D13" s="1157">
        <v>6153</v>
      </c>
      <c r="E13" s="3859" t="s">
        <v>3246</v>
      </c>
      <c r="F13" s="3859"/>
    </row>
    <row r="14" spans="1:26" ht="15" customHeight="1">
      <c r="A14" s="1156" t="s">
        <v>3274</v>
      </c>
      <c r="B14" s="1149" t="s">
        <v>3273</v>
      </c>
      <c r="C14" s="1075">
        <v>37377</v>
      </c>
      <c r="D14" s="1157">
        <v>4761</v>
      </c>
      <c r="E14" s="3859" t="s">
        <v>3254</v>
      </c>
      <c r="F14" s="3859"/>
    </row>
    <row r="15" spans="1:26" ht="15" customHeight="1">
      <c r="A15" s="1156" t="s">
        <v>3272</v>
      </c>
      <c r="B15" s="1149" t="s">
        <v>3271</v>
      </c>
      <c r="C15" s="1075">
        <v>37469</v>
      </c>
      <c r="D15" s="1157">
        <v>26249</v>
      </c>
      <c r="E15" s="3859" t="s">
        <v>3270</v>
      </c>
      <c r="F15" s="3859"/>
    </row>
    <row r="16" spans="1:26" ht="15" customHeight="1">
      <c r="A16" s="1156" t="s">
        <v>3269</v>
      </c>
      <c r="B16" s="1149" t="s">
        <v>3268</v>
      </c>
      <c r="C16" s="1148">
        <v>37803</v>
      </c>
      <c r="D16" s="1157">
        <v>9254</v>
      </c>
      <c r="E16" s="3859" t="s">
        <v>3267</v>
      </c>
      <c r="F16" s="3859"/>
    </row>
    <row r="17" spans="1:6" ht="15" customHeight="1">
      <c r="A17" s="1156" t="s">
        <v>3266</v>
      </c>
      <c r="B17" s="1149" t="s">
        <v>3265</v>
      </c>
      <c r="C17" s="1148">
        <v>37803</v>
      </c>
      <c r="D17" s="1157">
        <v>12252</v>
      </c>
      <c r="E17" s="3859" t="s">
        <v>3264</v>
      </c>
      <c r="F17" s="3859"/>
    </row>
    <row r="18" spans="1:6" ht="15" customHeight="1">
      <c r="A18" s="1156" t="s">
        <v>3263</v>
      </c>
      <c r="B18" s="1149" t="s">
        <v>3262</v>
      </c>
      <c r="C18" s="1148">
        <v>37737</v>
      </c>
      <c r="D18" s="1157">
        <v>6598</v>
      </c>
      <c r="E18" s="3859" t="s">
        <v>3254</v>
      </c>
      <c r="F18" s="3859"/>
    </row>
    <row r="19" spans="1:6" ht="15" customHeight="1">
      <c r="A19" s="1071" t="s">
        <v>3261</v>
      </c>
      <c r="B19" s="1149" t="s">
        <v>3260</v>
      </c>
      <c r="C19" s="1075">
        <v>19025</v>
      </c>
      <c r="D19" s="1147">
        <v>30688</v>
      </c>
      <c r="E19" s="3859" t="s">
        <v>3259</v>
      </c>
      <c r="F19" s="3859"/>
    </row>
    <row r="20" spans="1:6" ht="15" customHeight="1">
      <c r="A20" s="1071" t="s">
        <v>3258</v>
      </c>
      <c r="B20" s="1149" t="s">
        <v>3252</v>
      </c>
      <c r="C20" s="1075">
        <v>27485</v>
      </c>
      <c r="D20" s="1147">
        <v>59187</v>
      </c>
      <c r="E20" s="3859" t="s">
        <v>3257</v>
      </c>
      <c r="F20" s="3859"/>
    </row>
    <row r="21" spans="1:6" ht="15" customHeight="1">
      <c r="A21" s="1071" t="s">
        <v>3256</v>
      </c>
      <c r="B21" s="1149" t="s">
        <v>3255</v>
      </c>
      <c r="C21" s="1075">
        <v>29417</v>
      </c>
      <c r="D21" s="1147">
        <v>10175</v>
      </c>
      <c r="E21" s="3859" t="s">
        <v>3254</v>
      </c>
      <c r="F21" s="3859"/>
    </row>
    <row r="22" spans="1:6" ht="15" customHeight="1">
      <c r="A22" s="1156" t="s">
        <v>3253</v>
      </c>
      <c r="B22" s="1149" t="s">
        <v>3252</v>
      </c>
      <c r="C22" s="1075">
        <v>29417</v>
      </c>
      <c r="D22" s="1157">
        <v>22700</v>
      </c>
      <c r="E22" s="3859" t="s">
        <v>3251</v>
      </c>
      <c r="F22" s="3859"/>
    </row>
    <row r="23" spans="1:6" ht="15" customHeight="1">
      <c r="A23" s="1071" t="s">
        <v>3250</v>
      </c>
      <c r="B23" s="1149" t="s">
        <v>3247</v>
      </c>
      <c r="C23" s="1148">
        <v>34060</v>
      </c>
      <c r="D23" s="1147">
        <v>5422</v>
      </c>
      <c r="E23" s="3859" t="s">
        <v>3249</v>
      </c>
      <c r="F23" s="3859"/>
    </row>
    <row r="24" spans="1:6" ht="15" customHeight="1">
      <c r="A24" s="1156" t="s">
        <v>3248</v>
      </c>
      <c r="B24" s="1149" t="s">
        <v>3247</v>
      </c>
      <c r="C24" s="1148">
        <v>34060</v>
      </c>
      <c r="D24" s="1157">
        <v>3775</v>
      </c>
      <c r="E24" s="3859" t="s">
        <v>3246</v>
      </c>
      <c r="F24" s="3859"/>
    </row>
    <row r="25" spans="1:6" ht="15" customHeight="1">
      <c r="A25" s="3860" t="s">
        <v>3245</v>
      </c>
      <c r="B25" s="1149" t="s">
        <v>3244</v>
      </c>
      <c r="C25" s="1075">
        <v>24563</v>
      </c>
      <c r="D25" s="1147">
        <v>13416</v>
      </c>
      <c r="E25" s="3859" t="s">
        <v>3243</v>
      </c>
      <c r="F25" s="3859"/>
    </row>
    <row r="26" spans="1:6" ht="15" customHeight="1">
      <c r="A26" s="3861"/>
      <c r="B26" s="1149" t="s">
        <v>3242</v>
      </c>
      <c r="C26" s="1075">
        <v>26755</v>
      </c>
      <c r="D26" s="1147">
        <v>4144</v>
      </c>
      <c r="E26" s="3859" t="s">
        <v>3241</v>
      </c>
      <c r="F26" s="3859"/>
    </row>
    <row r="27" spans="1:6" ht="15" customHeight="1">
      <c r="A27" s="3862"/>
      <c r="B27" s="1149" t="s">
        <v>2258</v>
      </c>
      <c r="C27" s="1075">
        <v>31229</v>
      </c>
      <c r="D27" s="1147">
        <v>29600</v>
      </c>
      <c r="E27" s="3859" t="s">
        <v>3240</v>
      </c>
      <c r="F27" s="3859"/>
    </row>
    <row r="28" spans="1:6" ht="24.95" customHeight="1">
      <c r="A28" s="1156" t="s">
        <v>3239</v>
      </c>
      <c r="B28" s="1155" t="s">
        <v>2177</v>
      </c>
      <c r="C28" s="1154">
        <v>33329</v>
      </c>
      <c r="D28" s="1153">
        <v>4297</v>
      </c>
      <c r="E28" s="3865" t="s">
        <v>3238</v>
      </c>
      <c r="F28" s="3865"/>
    </row>
    <row r="29" spans="1:6" ht="15" customHeight="1">
      <c r="A29" s="1071" t="s">
        <v>3237</v>
      </c>
      <c r="B29" s="1149" t="s">
        <v>3236</v>
      </c>
      <c r="C29" s="1075">
        <v>18841</v>
      </c>
      <c r="D29" s="1147">
        <v>3943</v>
      </c>
      <c r="E29" s="3859" t="s">
        <v>3235</v>
      </c>
      <c r="F29" s="3859"/>
    </row>
    <row r="30" spans="1:6" ht="15" customHeight="1">
      <c r="A30" s="3860" t="s">
        <v>3234</v>
      </c>
      <c r="B30" s="3867" t="s">
        <v>3233</v>
      </c>
      <c r="C30" s="1148">
        <v>38078</v>
      </c>
      <c r="D30" s="1147">
        <v>10858</v>
      </c>
      <c r="E30" s="3866" t="s">
        <v>3232</v>
      </c>
      <c r="F30" s="3866"/>
    </row>
    <row r="31" spans="1:6" ht="15" customHeight="1">
      <c r="A31" s="3861"/>
      <c r="B31" s="3868"/>
      <c r="C31" s="1148">
        <v>40787</v>
      </c>
      <c r="D31" s="1147">
        <v>13877</v>
      </c>
      <c r="E31" s="3859" t="s">
        <v>3231</v>
      </c>
      <c r="F31" s="3859"/>
    </row>
    <row r="32" spans="1:6" ht="45" customHeight="1">
      <c r="A32" s="3862"/>
      <c r="B32" s="1152" t="s">
        <v>3230</v>
      </c>
      <c r="C32" s="1151">
        <v>43922</v>
      </c>
      <c r="D32" s="1150">
        <v>6187.03</v>
      </c>
      <c r="E32" s="3863" t="s">
        <v>3229</v>
      </c>
      <c r="F32" s="3864"/>
    </row>
    <row r="33" spans="1:6" ht="15" customHeight="1">
      <c r="A33" s="1071" t="s">
        <v>3228</v>
      </c>
      <c r="B33" s="1149" t="s">
        <v>2288</v>
      </c>
      <c r="C33" s="1075">
        <v>31328</v>
      </c>
      <c r="D33" s="1147">
        <v>4778</v>
      </c>
      <c r="E33" s="3859" t="s">
        <v>3227</v>
      </c>
      <c r="F33" s="3859"/>
    </row>
    <row r="34" spans="1:6" ht="15" customHeight="1">
      <c r="A34" s="1071" t="s">
        <v>3226</v>
      </c>
      <c r="B34" s="1149" t="s">
        <v>2290</v>
      </c>
      <c r="C34" s="1148">
        <v>42461</v>
      </c>
      <c r="D34" s="1147">
        <v>6982.77</v>
      </c>
      <c r="E34" s="3866" t="s">
        <v>3225</v>
      </c>
      <c r="F34" s="3866"/>
    </row>
    <row r="35" spans="1:6" ht="15" customHeight="1">
      <c r="A35" s="1071" t="s">
        <v>3224</v>
      </c>
      <c r="B35" s="1149" t="s">
        <v>2181</v>
      </c>
      <c r="C35" s="1148">
        <v>33810</v>
      </c>
      <c r="D35" s="1147">
        <v>1170</v>
      </c>
      <c r="E35" s="3859" t="s">
        <v>3223</v>
      </c>
      <c r="F35" s="3859"/>
    </row>
    <row r="36" spans="1:6" ht="15" customHeight="1">
      <c r="A36" s="374" t="s">
        <v>5874</v>
      </c>
      <c r="B36" s="375" t="s">
        <v>3222</v>
      </c>
      <c r="C36" s="765">
        <v>41365</v>
      </c>
      <c r="D36" s="644">
        <v>9189</v>
      </c>
      <c r="E36" s="3866" t="s">
        <v>3221</v>
      </c>
      <c r="F36" s="3866"/>
    </row>
    <row r="37" spans="1:6" ht="15" customHeight="1">
      <c r="A37" s="374" t="s">
        <v>3220</v>
      </c>
      <c r="B37" s="375" t="s">
        <v>3215</v>
      </c>
      <c r="C37" s="765">
        <v>43191</v>
      </c>
      <c r="D37" s="630">
        <v>10869</v>
      </c>
      <c r="E37" s="3859" t="s">
        <v>3219</v>
      </c>
      <c r="F37" s="3859"/>
    </row>
    <row r="38" spans="1:6" ht="15" customHeight="1">
      <c r="A38" s="1046" t="s">
        <v>8966</v>
      </c>
      <c r="B38" s="1146"/>
      <c r="C38" s="1146"/>
      <c r="D38" s="1146"/>
    </row>
    <row r="39" spans="1:6" ht="15" customHeight="1">
      <c r="A39" s="1046"/>
      <c r="B39" s="1146"/>
      <c r="C39" s="1146"/>
      <c r="D39" s="1146"/>
      <c r="E39" s="1146"/>
      <c r="F39" s="85" t="s">
        <v>3208</v>
      </c>
    </row>
    <row r="40" spans="1:6" ht="15" customHeight="1">
      <c r="A40" s="1046"/>
      <c r="B40" s="1146"/>
      <c r="C40" s="1146"/>
      <c r="D40" s="1146"/>
      <c r="E40" s="1146"/>
      <c r="F40" s="85"/>
    </row>
    <row r="41" spans="1:6" ht="15" customHeight="1">
      <c r="A41" s="185" t="s">
        <v>3218</v>
      </c>
      <c r="C41" s="80"/>
      <c r="E41" s="85" t="str">
        <f>K4</f>
        <v>（令和5年4月1日現在）</v>
      </c>
    </row>
    <row r="42" spans="1:6" ht="24.95" customHeight="1">
      <c r="A42" s="387" t="s">
        <v>494</v>
      </c>
      <c r="B42" s="385" t="s">
        <v>493</v>
      </c>
      <c r="C42" s="1145" t="s">
        <v>967</v>
      </c>
      <c r="D42" s="385" t="s">
        <v>491</v>
      </c>
      <c r="E42" s="385" t="s">
        <v>3205</v>
      </c>
    </row>
    <row r="43" spans="1:6" ht="15" customHeight="1">
      <c r="A43" s="392" t="s">
        <v>3217</v>
      </c>
      <c r="B43" s="1142" t="s">
        <v>3215</v>
      </c>
      <c r="C43" s="765">
        <v>42430</v>
      </c>
      <c r="D43" s="1141" t="s">
        <v>3214</v>
      </c>
      <c r="E43" s="708">
        <v>10720.294900000001</v>
      </c>
    </row>
    <row r="44" spans="1:6" ht="15" customHeight="1">
      <c r="A44" s="1144" t="s">
        <v>3216</v>
      </c>
      <c r="B44" s="1142" t="s">
        <v>3215</v>
      </c>
      <c r="C44" s="765">
        <v>42430</v>
      </c>
      <c r="D44" s="1141" t="s">
        <v>3214</v>
      </c>
      <c r="E44" s="708">
        <v>1316.2351000000001</v>
      </c>
    </row>
    <row r="45" spans="1:6" ht="15" customHeight="1">
      <c r="A45" s="392" t="s">
        <v>3213</v>
      </c>
      <c r="B45" s="1142" t="s">
        <v>3212</v>
      </c>
      <c r="C45" s="765">
        <v>30962</v>
      </c>
      <c r="D45" s="1141" t="s">
        <v>1565</v>
      </c>
      <c r="E45" s="708">
        <v>11900</v>
      </c>
    </row>
    <row r="46" spans="1:6" ht="15" customHeight="1">
      <c r="A46" s="1143" t="s">
        <v>3211</v>
      </c>
      <c r="B46" s="1142" t="s">
        <v>3209</v>
      </c>
      <c r="C46" s="1657" t="s">
        <v>5962</v>
      </c>
      <c r="D46" s="1141" t="s">
        <v>5963</v>
      </c>
      <c r="E46" s="708">
        <v>1323.11</v>
      </c>
    </row>
    <row r="47" spans="1:6" ht="15" customHeight="1">
      <c r="A47" s="344" t="s">
        <v>3210</v>
      </c>
      <c r="B47" s="1142" t="s">
        <v>3209</v>
      </c>
      <c r="C47" s="1657" t="s">
        <v>5962</v>
      </c>
      <c r="D47" s="1141" t="s">
        <v>5963</v>
      </c>
      <c r="E47" s="708">
        <v>2838.99</v>
      </c>
    </row>
    <row r="48" spans="1:6" ht="15" customHeight="1">
      <c r="B48" s="85"/>
      <c r="E48" s="85" t="s">
        <v>3208</v>
      </c>
    </row>
    <row r="54" ht="15" customHeight="1"/>
    <row r="55" ht="15" customHeight="1"/>
    <row r="56" ht="15" customHeight="1"/>
    <row r="57" ht="15" customHeight="1"/>
    <row r="58" ht="15" customHeight="1"/>
  </sheetData>
  <mergeCells count="37">
    <mergeCell ref="A1:D1"/>
    <mergeCell ref="A2:D2"/>
    <mergeCell ref="E18:F18"/>
    <mergeCell ref="E19:F19"/>
    <mergeCell ref="E29:F29"/>
    <mergeCell ref="E20:F20"/>
    <mergeCell ref="E21:F21"/>
    <mergeCell ref="E24:F24"/>
    <mergeCell ref="E22:F22"/>
    <mergeCell ref="E23:F23"/>
    <mergeCell ref="E16:F16"/>
    <mergeCell ref="E6:F6"/>
    <mergeCell ref="E7:F7"/>
    <mergeCell ref="E8:F8"/>
    <mergeCell ref="E9:F9"/>
    <mergeCell ref="E10:F10"/>
    <mergeCell ref="E37:F37"/>
    <mergeCell ref="E33:F33"/>
    <mergeCell ref="E34:F34"/>
    <mergeCell ref="E35:F35"/>
    <mergeCell ref="E36:F36"/>
    <mergeCell ref="A30:A32"/>
    <mergeCell ref="E32:F32"/>
    <mergeCell ref="E25:F25"/>
    <mergeCell ref="E26:F26"/>
    <mergeCell ref="E27:F27"/>
    <mergeCell ref="E28:F28"/>
    <mergeCell ref="A25:A27"/>
    <mergeCell ref="E31:F31"/>
    <mergeCell ref="E30:F30"/>
    <mergeCell ref="B30:B31"/>
    <mergeCell ref="E17:F17"/>
    <mergeCell ref="E11:F11"/>
    <mergeCell ref="E12:F12"/>
    <mergeCell ref="E13:F13"/>
    <mergeCell ref="E14:F14"/>
    <mergeCell ref="E15:F15"/>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colBreaks count="1" manualBreakCount="1">
    <brk id="5"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61"/>
  <sheetViews>
    <sheetView view="pageBreakPreview" zoomScaleNormal="100" zoomScaleSheetLayoutView="100" workbookViewId="0">
      <selection sqref="A1:D1"/>
    </sheetView>
  </sheetViews>
  <sheetFormatPr defaultRowHeight="19.5" customHeight="1"/>
  <cols>
    <col min="1" max="1" width="11.625" style="80" customWidth="1"/>
    <col min="2" max="8" width="11.125" style="80" customWidth="1"/>
    <col min="9" max="9" width="5.625" style="80" customWidth="1"/>
    <col min="10" max="24" width="10.625" style="80" customWidth="1"/>
    <col min="25"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s="131" customFormat="1" ht="18" customHeight="1">
      <c r="A3" s="131" t="s">
        <v>1717</v>
      </c>
    </row>
    <row r="4" spans="1:26" ht="18" customHeight="1">
      <c r="A4" s="185" t="s">
        <v>3293</v>
      </c>
      <c r="C4" s="132"/>
      <c r="D4" s="132"/>
      <c r="H4" s="780" t="str">
        <f>M4</f>
        <v>（令和5年4月1日現在）</v>
      </c>
      <c r="J4" s="1336" t="s">
        <v>6821</v>
      </c>
      <c r="K4" s="1752"/>
      <c r="L4" s="1337" t="s">
        <v>6118</v>
      </c>
      <c r="M4" s="1856" t="str">
        <f>設定!$B$14</f>
        <v>（令和5年4月1日現在）</v>
      </c>
      <c r="O4" s="689" t="s">
        <v>6823</v>
      </c>
      <c r="P4" s="2021" t="str">
        <f>設定!$B$5&amp;設定!$C$5&amp;"年度"</f>
        <v>令和4年度</v>
      </c>
    </row>
    <row r="5" spans="1:26" ht="24.95" customHeight="1">
      <c r="A5" s="1173" t="s">
        <v>122</v>
      </c>
      <c r="B5" s="1173" t="s">
        <v>3335</v>
      </c>
      <c r="C5" s="1058" t="s">
        <v>3334</v>
      </c>
      <c r="D5" s="1058" t="s">
        <v>1894</v>
      </c>
      <c r="E5" s="1173" t="s">
        <v>3333</v>
      </c>
      <c r="F5" s="1173" t="s">
        <v>3326</v>
      </c>
      <c r="G5" s="2825" t="s">
        <v>5994</v>
      </c>
      <c r="H5" s="2825" t="s">
        <v>3332</v>
      </c>
      <c r="J5" s="1705"/>
      <c r="K5" s="1340"/>
      <c r="L5" s="1337" t="s">
        <v>6119</v>
      </c>
      <c r="M5" s="1789" t="s">
        <v>7114</v>
      </c>
      <c r="N5" s="2160" t="str">
        <f>HYPERLINK("#'["&amp;設定!$A$22&amp;"]"&amp;M5&amp;"'!A1","統計表リンク")</f>
        <v>統計表リンク</v>
      </c>
      <c r="O5" s="229" t="s">
        <v>7645</v>
      </c>
    </row>
    <row r="6" spans="1:26" ht="18" customHeight="1">
      <c r="A6" s="1071" t="s">
        <v>3331</v>
      </c>
      <c r="B6" s="1171">
        <v>16</v>
      </c>
      <c r="C6" s="773">
        <v>6</v>
      </c>
      <c r="D6" s="773">
        <v>1</v>
      </c>
      <c r="E6" s="773">
        <v>6</v>
      </c>
      <c r="F6" s="773">
        <v>1</v>
      </c>
      <c r="G6" s="773">
        <v>4</v>
      </c>
      <c r="H6" s="773">
        <v>1</v>
      </c>
      <c r="M6" s="1789" t="s">
        <v>7113</v>
      </c>
      <c r="N6" s="2160" t="str">
        <f>HYPERLINK("#'["&amp;設定!$A$22&amp;"]"&amp;M6&amp;"'!A1","統計表リンク")</f>
        <v>統計表リンク</v>
      </c>
      <c r="O6" s="229" t="s">
        <v>8679</v>
      </c>
    </row>
    <row r="7" spans="1:26" ht="18" customHeight="1">
      <c r="A7" s="1071" t="s">
        <v>3330</v>
      </c>
      <c r="B7" s="1171">
        <v>35</v>
      </c>
      <c r="C7" s="773">
        <v>25</v>
      </c>
      <c r="D7" s="773">
        <v>2</v>
      </c>
      <c r="E7" s="773">
        <v>9</v>
      </c>
      <c r="F7" s="773" t="s">
        <v>1970</v>
      </c>
      <c r="G7" s="773" t="s">
        <v>1970</v>
      </c>
      <c r="H7" s="773" t="s">
        <v>1970</v>
      </c>
      <c r="M7" s="1789" t="s">
        <v>7106</v>
      </c>
      <c r="N7" s="2160" t="str">
        <f>HYPERLINK("#'["&amp;設定!$A$22&amp;"]"&amp;M7&amp;"'!A1","統計表リンク")</f>
        <v>統計表リンク</v>
      </c>
      <c r="O7" s="229" t="s">
        <v>7646</v>
      </c>
      <c r="P7" s="1747"/>
      <c r="Q7" s="1747"/>
    </row>
    <row r="8" spans="1:26" s="1747" customFormat="1" ht="18" customHeight="1">
      <c r="A8" s="2108" t="s">
        <v>6986</v>
      </c>
      <c r="B8" s="2109">
        <v>247250</v>
      </c>
      <c r="C8" s="2109">
        <v>18250</v>
      </c>
      <c r="D8" s="2109">
        <v>375</v>
      </c>
      <c r="E8" s="2109">
        <v>49568</v>
      </c>
      <c r="F8" s="2109">
        <v>29600</v>
      </c>
      <c r="G8" s="2109">
        <v>35075</v>
      </c>
      <c r="H8" s="2110">
        <v>6187</v>
      </c>
      <c r="M8" s="1789" t="s">
        <v>7107</v>
      </c>
      <c r="N8" s="2160" t="str">
        <f>HYPERLINK("#'["&amp;設定!$A$22&amp;"]"&amp;M8&amp;"'!A1","統計表リンク")</f>
        <v>統計表リンク</v>
      </c>
      <c r="O8" s="229" t="s">
        <v>7647</v>
      </c>
    </row>
    <row r="9" spans="1:26" ht="18" customHeight="1">
      <c r="A9" s="1172" t="s">
        <v>3329</v>
      </c>
      <c r="B9" s="1171">
        <v>14044</v>
      </c>
      <c r="C9" s="1171">
        <v>28399</v>
      </c>
      <c r="D9" s="773">
        <v>1</v>
      </c>
      <c r="E9" s="1171">
        <v>5053</v>
      </c>
      <c r="F9" s="1171">
        <v>723</v>
      </c>
      <c r="G9" s="1171">
        <v>7356</v>
      </c>
      <c r="H9" s="1171">
        <v>233</v>
      </c>
      <c r="M9" s="1789" t="s">
        <v>7108</v>
      </c>
      <c r="N9" s="2160" t="str">
        <f>HYPERLINK("#'["&amp;設定!$A$22&amp;"]"&amp;M9&amp;"'!A1","統計表リンク")</f>
        <v>統計表リンク</v>
      </c>
      <c r="O9" s="229" t="s">
        <v>7648</v>
      </c>
      <c r="P9" s="1747"/>
      <c r="Q9" s="1747"/>
    </row>
    <row r="10" spans="1:26" ht="18" customHeight="1">
      <c r="A10" s="229" t="s">
        <v>6985</v>
      </c>
      <c r="E10" s="85"/>
      <c r="G10" s="130"/>
      <c r="M10" s="1789" t="s">
        <v>7109</v>
      </c>
      <c r="N10" s="2160" t="str">
        <f>HYPERLINK("#'["&amp;設定!$A$22&amp;"]"&amp;M10&amp;"'!A1","統計表リンク")</f>
        <v>統計表リンク</v>
      </c>
      <c r="O10" s="229" t="s">
        <v>7649</v>
      </c>
      <c r="P10" s="1747"/>
      <c r="Q10" s="1747"/>
    </row>
    <row r="11" spans="1:26" ht="18" customHeight="1">
      <c r="A11" s="227" t="str">
        <f>"注２：利用件数は"&amp;P4&amp;"の貸切利用のもの。"</f>
        <v>注２：利用件数は令和4年度の貸切利用のもの。</v>
      </c>
      <c r="H11" s="85" t="s">
        <v>3208</v>
      </c>
      <c r="M11" s="1789" t="s">
        <v>7110</v>
      </c>
      <c r="N11" s="2160" t="str">
        <f>HYPERLINK("#'["&amp;設定!$A$22&amp;"]"&amp;M11&amp;"'!A1","統計表リンク")</f>
        <v>統計表リンク</v>
      </c>
      <c r="O11" s="229" t="s">
        <v>7650</v>
      </c>
      <c r="P11" s="1747"/>
      <c r="Q11" s="1747"/>
    </row>
    <row r="12" spans="1:26" ht="18" customHeight="1">
      <c r="M12" s="1789" t="s">
        <v>7120</v>
      </c>
      <c r="N12" s="2160" t="str">
        <f>HYPERLINK("#'["&amp;設定!$A$22&amp;"]"&amp;M12&amp;"'!A1","統計表リンク")</f>
        <v>統計表リンク</v>
      </c>
      <c r="O12" s="229" t="s">
        <v>7651</v>
      </c>
      <c r="P12" s="1747"/>
      <c r="Q12" s="1747"/>
    </row>
    <row r="13" spans="1:26" ht="18" customHeight="1">
      <c r="A13" s="185" t="s">
        <v>3328</v>
      </c>
      <c r="B13" s="85"/>
      <c r="F13" s="85" t="str">
        <f>M13</f>
        <v>（令和4年度）</v>
      </c>
      <c r="J13" s="1336" t="s">
        <v>6822</v>
      </c>
      <c r="K13" s="1752"/>
      <c r="L13" s="1337" t="s">
        <v>6118</v>
      </c>
      <c r="M13" s="1856" t="str">
        <f>設定!$B$11</f>
        <v>（令和4年度）</v>
      </c>
    </row>
    <row r="14" spans="1:26" ht="24.95" customHeight="1">
      <c r="A14" s="3765" t="s">
        <v>122</v>
      </c>
      <c r="B14" s="3766"/>
      <c r="C14" s="84" t="s">
        <v>3327</v>
      </c>
      <c r="D14" s="84" t="s">
        <v>3326</v>
      </c>
      <c r="E14" s="84" t="s">
        <v>3325</v>
      </c>
      <c r="F14" s="84" t="s">
        <v>3324</v>
      </c>
      <c r="J14" s="1705"/>
      <c r="K14" s="1340"/>
      <c r="L14" s="1337" t="s">
        <v>6119</v>
      </c>
      <c r="M14" s="1789" t="s">
        <v>7112</v>
      </c>
      <c r="N14" s="2160" t="str">
        <f>HYPERLINK("#'["&amp;設定!$A$22&amp;"]"&amp;M14&amp;"'!A1","統計表リンク")</f>
        <v>統計表リンク</v>
      </c>
      <c r="O14" s="80" t="s">
        <v>7684</v>
      </c>
    </row>
    <row r="15" spans="1:26" ht="18" customHeight="1">
      <c r="A15" s="374" t="s">
        <v>3320</v>
      </c>
      <c r="B15" s="84" t="s">
        <v>3317</v>
      </c>
      <c r="C15" s="1060">
        <f>K24</f>
        <v>91346</v>
      </c>
      <c r="D15" s="1060">
        <f>M28</f>
        <v>34364</v>
      </c>
      <c r="E15" s="1060">
        <f>SUM(K45:N45)</f>
        <v>89903</v>
      </c>
      <c r="F15" s="1060">
        <f>SUM(M32:P32)</f>
        <v>896</v>
      </c>
      <c r="M15" s="1789" t="s">
        <v>7113</v>
      </c>
      <c r="N15" s="2160" t="str">
        <f>HYPERLINK("#'["&amp;設定!$A$22&amp;"]"&amp;M15&amp;"'!A1","統計表リンク")</f>
        <v>統計表リンク</v>
      </c>
      <c r="O15" s="80" t="s">
        <v>7685</v>
      </c>
    </row>
    <row r="16" spans="1:26" ht="18" customHeight="1">
      <c r="A16" s="3898" t="s">
        <v>3319</v>
      </c>
      <c r="B16" s="84" t="s">
        <v>3318</v>
      </c>
      <c r="C16" s="1060">
        <f>K20</f>
        <v>4387</v>
      </c>
      <c r="D16" s="1060">
        <f>K28</f>
        <v>723</v>
      </c>
      <c r="E16" s="1060">
        <f>SUM(K41,K36,M36)</f>
        <v>1768</v>
      </c>
      <c r="F16" s="1060">
        <f>K32</f>
        <v>997</v>
      </c>
      <c r="J16" s="2414" t="s">
        <v>7675</v>
      </c>
      <c r="M16" s="1789" t="s">
        <v>7105</v>
      </c>
      <c r="N16" s="2160" t="str">
        <f>HYPERLINK("#'["&amp;設定!$A$22&amp;"]"&amp;M16&amp;"'!A1","統計表リンク")</f>
        <v>統計表リンク</v>
      </c>
      <c r="O16" s="80" t="s">
        <v>7686</v>
      </c>
    </row>
    <row r="17" spans="1:33" ht="18" customHeight="1">
      <c r="A17" s="3899"/>
      <c r="B17" s="84" t="s">
        <v>3317</v>
      </c>
      <c r="C17" s="1060">
        <f>L20</f>
        <v>230963</v>
      </c>
      <c r="D17" s="1060">
        <f>L28</f>
        <v>92149</v>
      </c>
      <c r="E17" s="1060">
        <f>SUM(L41:U41,L36,N36)</f>
        <v>39656</v>
      </c>
      <c r="F17" s="1060">
        <f>L32</f>
        <v>37196</v>
      </c>
      <c r="G17" s="86" t="s">
        <v>3208</v>
      </c>
      <c r="J17" s="3889" t="s">
        <v>611</v>
      </c>
      <c r="K17" s="3889" t="s">
        <v>7397</v>
      </c>
      <c r="L17" s="3875" t="s">
        <v>7652</v>
      </c>
      <c r="M17" s="3875"/>
      <c r="N17" s="3875"/>
      <c r="O17" s="3875"/>
      <c r="P17" s="3875"/>
      <c r="Q17" s="3875"/>
      <c r="R17" s="3875"/>
      <c r="S17" s="3875"/>
      <c r="T17" s="3875"/>
      <c r="U17" s="3875"/>
      <c r="V17" s="3875"/>
    </row>
    <row r="18" spans="1:33" s="1747" customFormat="1" ht="18" customHeight="1">
      <c r="A18" s="229" t="s">
        <v>8967</v>
      </c>
      <c r="B18" s="2415"/>
      <c r="C18" s="1241"/>
      <c r="D18" s="1241"/>
      <c r="E18" s="1241"/>
      <c r="F18" s="1241"/>
      <c r="G18" s="86"/>
      <c r="I18" s="80"/>
      <c r="J18" s="3890"/>
      <c r="K18" s="3890"/>
      <c r="L18" s="3894" t="s">
        <v>6420</v>
      </c>
      <c r="M18" s="3896" t="s">
        <v>7653</v>
      </c>
      <c r="N18" s="3895" t="s">
        <v>7654</v>
      </c>
      <c r="O18" s="3894" t="s">
        <v>7655</v>
      </c>
      <c r="P18" s="3894" t="s">
        <v>7656</v>
      </c>
      <c r="Q18" s="3894" t="s">
        <v>7657</v>
      </c>
      <c r="R18" s="3894" t="s">
        <v>7658</v>
      </c>
      <c r="S18" s="3894" t="s">
        <v>7659</v>
      </c>
      <c r="T18" s="3875" t="s">
        <v>7660</v>
      </c>
      <c r="U18" s="3875"/>
      <c r="V18" s="3875"/>
      <c r="W18" s="80"/>
      <c r="X18" s="80"/>
      <c r="Y18" s="80"/>
    </row>
    <row r="19" spans="1:33" ht="18" customHeight="1">
      <c r="J19" s="3891"/>
      <c r="K19" s="3891"/>
      <c r="L19" s="3894"/>
      <c r="M19" s="3896"/>
      <c r="N19" s="3895"/>
      <c r="O19" s="3894"/>
      <c r="P19" s="3894"/>
      <c r="Q19" s="3894"/>
      <c r="R19" s="3894"/>
      <c r="S19" s="3894"/>
      <c r="T19" s="2344" t="s">
        <v>7661</v>
      </c>
      <c r="U19" s="2344" t="s">
        <v>7662</v>
      </c>
      <c r="V19" s="2344" t="s">
        <v>7663</v>
      </c>
    </row>
    <row r="20" spans="1:33" ht="18" customHeight="1">
      <c r="A20" s="185" t="s">
        <v>3323</v>
      </c>
      <c r="D20" s="85" t="str">
        <f>M47</f>
        <v>（令和4年度）</v>
      </c>
      <c r="J20" s="2344" t="s">
        <v>7399</v>
      </c>
      <c r="K20" s="1855">
        <v>4387</v>
      </c>
      <c r="L20" s="1855">
        <v>230963</v>
      </c>
      <c r="M20" s="2318">
        <v>125567</v>
      </c>
      <c r="N20" s="2319">
        <v>45552</v>
      </c>
      <c r="O20" s="2311">
        <v>2507</v>
      </c>
      <c r="P20" s="2311">
        <v>11462</v>
      </c>
      <c r="Q20" s="2311">
        <v>14286</v>
      </c>
      <c r="R20" s="2311">
        <v>4980</v>
      </c>
      <c r="S20" s="2311">
        <v>1823</v>
      </c>
      <c r="T20" s="2311">
        <v>14161</v>
      </c>
      <c r="U20" s="2311">
        <v>6304</v>
      </c>
      <c r="V20" s="2311">
        <v>4321</v>
      </c>
    </row>
    <row r="21" spans="1:33" ht="18" customHeight="1">
      <c r="A21" s="3817" t="s">
        <v>122</v>
      </c>
      <c r="B21" s="3817"/>
      <c r="C21" s="1675" t="s">
        <v>3322</v>
      </c>
      <c r="D21" s="1675" t="s">
        <v>3321</v>
      </c>
      <c r="J21" s="2414" t="s">
        <v>7676</v>
      </c>
      <c r="K21" s="2406"/>
      <c r="L21" s="2406"/>
      <c r="M21" s="2407"/>
      <c r="N21" s="2408"/>
      <c r="O21" s="2406"/>
      <c r="P21" s="2406"/>
      <c r="Q21" s="2406"/>
      <c r="R21" s="2406"/>
      <c r="S21" s="2406"/>
      <c r="T21" s="2406"/>
      <c r="U21" s="2406"/>
      <c r="V21" s="2406"/>
    </row>
    <row r="22" spans="1:33" ht="18" customHeight="1">
      <c r="A22" s="374" t="s">
        <v>3320</v>
      </c>
      <c r="B22" s="84" t="s">
        <v>3317</v>
      </c>
      <c r="C22" s="1673">
        <f>K57</f>
        <v>55008</v>
      </c>
      <c r="D22" s="1060">
        <f>SUM(K66:N66)</f>
        <v>92272</v>
      </c>
      <c r="J22" s="3875" t="s">
        <v>611</v>
      </c>
      <c r="K22" s="3875" t="s">
        <v>6420</v>
      </c>
      <c r="L22" s="3875" t="s">
        <v>7653</v>
      </c>
      <c r="M22" s="3875"/>
      <c r="N22" s="3875"/>
      <c r="O22" s="3875"/>
      <c r="P22" s="3875" t="s">
        <v>7654</v>
      </c>
      <c r="Q22" s="3875"/>
      <c r="R22" s="3875"/>
      <c r="S22" s="3875"/>
      <c r="T22" s="3875" t="s">
        <v>7655</v>
      </c>
      <c r="U22" s="3875"/>
      <c r="V22" s="3875"/>
      <c r="W22" s="3875"/>
    </row>
    <row r="23" spans="1:33" ht="18" customHeight="1">
      <c r="A23" s="3367" t="s">
        <v>3319</v>
      </c>
      <c r="B23" s="84" t="s">
        <v>3318</v>
      </c>
      <c r="C23" s="1673">
        <f>K53</f>
        <v>6692</v>
      </c>
      <c r="D23" s="1060">
        <f>K62</f>
        <v>1263</v>
      </c>
      <c r="J23" s="3875"/>
      <c r="K23" s="3875"/>
      <c r="L23" s="2344" t="s">
        <v>7664</v>
      </c>
      <c r="M23" s="2345" t="s">
        <v>7665</v>
      </c>
      <c r="N23" s="2346" t="s">
        <v>7666</v>
      </c>
      <c r="O23" s="2344" t="s">
        <v>7667</v>
      </c>
      <c r="P23" s="2344" t="s">
        <v>7664</v>
      </c>
      <c r="Q23" s="2344" t="s">
        <v>7665</v>
      </c>
      <c r="R23" s="2344" t="s">
        <v>7666</v>
      </c>
      <c r="S23" s="2344" t="s">
        <v>7667</v>
      </c>
      <c r="T23" s="2344" t="s">
        <v>7664</v>
      </c>
      <c r="U23" s="2344" t="s">
        <v>7665</v>
      </c>
      <c r="V23" s="2344" t="s">
        <v>7666</v>
      </c>
      <c r="W23" s="124" t="s">
        <v>7667</v>
      </c>
    </row>
    <row r="24" spans="1:33" ht="18" customHeight="1">
      <c r="A24" s="3367"/>
      <c r="B24" s="84" t="s">
        <v>3317</v>
      </c>
      <c r="C24" s="1673">
        <f>L53</f>
        <v>201967</v>
      </c>
      <c r="D24" s="1060">
        <f>SUM(L62:U62)</f>
        <v>25009</v>
      </c>
      <c r="E24" s="674" t="s">
        <v>3316</v>
      </c>
      <c r="J24" s="2344" t="s">
        <v>7399</v>
      </c>
      <c r="K24" s="1855">
        <v>91346</v>
      </c>
      <c r="L24" s="2311">
        <v>992</v>
      </c>
      <c r="M24" s="2318">
        <v>903</v>
      </c>
      <c r="N24" s="2319">
        <v>2292</v>
      </c>
      <c r="O24" s="2311">
        <v>3668</v>
      </c>
      <c r="P24" s="2311">
        <v>543</v>
      </c>
      <c r="Q24" s="2311">
        <v>527</v>
      </c>
      <c r="R24" s="2311">
        <v>2483</v>
      </c>
      <c r="S24" s="2311">
        <v>3070</v>
      </c>
      <c r="T24" s="2311">
        <v>1034</v>
      </c>
      <c r="U24" s="2311">
        <v>1571</v>
      </c>
      <c r="V24" s="2311">
        <v>1136</v>
      </c>
      <c r="W24" s="457">
        <v>633</v>
      </c>
    </row>
    <row r="25" spans="1:33" s="1747" customFormat="1" ht="18" customHeight="1">
      <c r="A25" s="229" t="s">
        <v>8968</v>
      </c>
      <c r="B25" s="2415"/>
      <c r="C25" s="2417"/>
      <c r="D25" s="1241"/>
      <c r="E25" s="172"/>
      <c r="I25" s="2"/>
      <c r="J25" s="2414" t="s">
        <v>7668</v>
      </c>
      <c r="K25" s="2406"/>
      <c r="L25" s="2406"/>
      <c r="M25" s="2407"/>
      <c r="N25" s="2408"/>
      <c r="O25" s="2406"/>
      <c r="P25" s="2406"/>
      <c r="Q25" s="2406"/>
      <c r="R25" s="2406"/>
      <c r="S25" s="2406"/>
      <c r="T25" s="2406"/>
      <c r="U25" s="2406"/>
      <c r="V25" s="2406"/>
      <c r="W25" s="2"/>
      <c r="X25" s="2"/>
      <c r="Y25" s="80"/>
      <c r="Z25" s="80"/>
      <c r="AA25" s="80"/>
      <c r="AB25" s="80"/>
      <c r="AC25" s="80"/>
      <c r="AD25" s="80"/>
      <c r="AE25" s="80"/>
      <c r="AF25" s="80"/>
      <c r="AG25" s="80"/>
    </row>
    <row r="26" spans="1:33" ht="18" customHeight="1">
      <c r="B26" s="172"/>
      <c r="C26" s="260"/>
      <c r="D26" s="260"/>
      <c r="I26" s="2"/>
      <c r="J26" s="3875" t="s">
        <v>611</v>
      </c>
      <c r="K26" s="3875" t="s">
        <v>7669</v>
      </c>
      <c r="L26" s="3875"/>
      <c r="M26" s="3876" t="s">
        <v>7670</v>
      </c>
      <c r="N26" s="2408"/>
      <c r="O26" s="2406"/>
      <c r="P26" s="2406"/>
      <c r="Q26" s="2406"/>
      <c r="R26" s="2406"/>
      <c r="S26" s="2406"/>
      <c r="T26" s="2406"/>
      <c r="U26" s="2406"/>
      <c r="V26" s="2406"/>
      <c r="W26" s="2"/>
      <c r="X26" s="2"/>
      <c r="Y26" s="2"/>
    </row>
    <row r="27" spans="1:33" ht="18" customHeight="1">
      <c r="A27" s="131" t="s">
        <v>3315</v>
      </c>
      <c r="B27" s="183"/>
      <c r="C27" s="183"/>
      <c r="D27" s="183"/>
      <c r="E27" s="183"/>
      <c r="G27" s="182"/>
      <c r="H27" s="182" t="str">
        <f>M68</f>
        <v>（令和5年4月1日現在）</v>
      </c>
      <c r="I27" s="2"/>
      <c r="J27" s="3875"/>
      <c r="K27" s="2344" t="s">
        <v>7671</v>
      </c>
      <c r="L27" s="2344" t="s">
        <v>6513</v>
      </c>
      <c r="M27" s="3876"/>
      <c r="N27" s="2408"/>
      <c r="O27" s="2406"/>
      <c r="P27" s="2406"/>
      <c r="Q27" s="2406"/>
      <c r="R27" s="2406"/>
      <c r="S27" s="2406"/>
      <c r="T27" s="2406"/>
      <c r="U27" s="2406"/>
      <c r="V27" s="2406"/>
      <c r="W27" s="2"/>
      <c r="X27" s="2"/>
      <c r="Y27" s="2"/>
      <c r="Z27" s="2"/>
      <c r="AA27" s="2"/>
      <c r="AB27" s="2"/>
      <c r="AC27" s="2"/>
      <c r="AD27" s="2"/>
      <c r="AE27" s="2"/>
      <c r="AF27" s="2"/>
      <c r="AG27" s="2"/>
    </row>
    <row r="28" spans="1:33" s="2" customFormat="1" ht="18" customHeight="1">
      <c r="A28" s="3332" t="s">
        <v>493</v>
      </c>
      <c r="B28" s="3064" t="s">
        <v>3301</v>
      </c>
      <c r="C28" s="3064" t="s">
        <v>3300</v>
      </c>
      <c r="D28" s="3768" t="s">
        <v>3299</v>
      </c>
      <c r="E28" s="3768"/>
      <c r="F28" s="3768"/>
      <c r="G28" s="3768"/>
      <c r="H28" s="3768"/>
      <c r="I28" s="80"/>
      <c r="J28" s="2344" t="s">
        <v>7399</v>
      </c>
      <c r="K28" s="1855">
        <v>723</v>
      </c>
      <c r="L28" s="1855">
        <v>92149</v>
      </c>
      <c r="M28" s="2327">
        <v>34364</v>
      </c>
      <c r="N28" s="2408"/>
      <c r="O28" s="2406"/>
      <c r="P28" s="2406"/>
      <c r="Q28" s="2406"/>
      <c r="R28" s="2406"/>
      <c r="S28" s="2406"/>
      <c r="T28" s="2406"/>
      <c r="U28" s="2406"/>
      <c r="V28" s="2406"/>
      <c r="W28" s="80"/>
      <c r="X28" s="80"/>
    </row>
    <row r="29" spans="1:33" s="2" customFormat="1" ht="18" customHeight="1">
      <c r="A29" s="3332"/>
      <c r="B29" s="3332"/>
      <c r="C29" s="3332"/>
      <c r="D29" s="2900" t="s">
        <v>572</v>
      </c>
      <c r="E29" s="2900" t="s">
        <v>3314</v>
      </c>
      <c r="F29" s="2900" t="s">
        <v>3313</v>
      </c>
      <c r="G29" s="1627" t="s">
        <v>5875</v>
      </c>
      <c r="H29" s="2900" t="s">
        <v>3312</v>
      </c>
      <c r="I29" s="1747"/>
      <c r="J29" s="2414" t="s">
        <v>7672</v>
      </c>
      <c r="K29" s="2406"/>
      <c r="L29" s="2406"/>
      <c r="M29" s="2407"/>
      <c r="N29" s="2408"/>
      <c r="O29" s="2406"/>
      <c r="P29" s="2406"/>
      <c r="Q29" s="2406"/>
      <c r="R29" s="2406"/>
      <c r="S29" s="2406"/>
      <c r="T29" s="2406"/>
      <c r="U29" s="2406"/>
      <c r="V29" s="2406"/>
      <c r="W29" s="80"/>
      <c r="X29" s="80"/>
      <c r="Y29" s="80"/>
    </row>
    <row r="30" spans="1:33" s="2" customFormat="1" ht="18" customHeight="1">
      <c r="A30" s="1166" t="s">
        <v>3311</v>
      </c>
      <c r="B30" s="1165">
        <v>30165</v>
      </c>
      <c r="C30" s="1164">
        <v>3158.63</v>
      </c>
      <c r="D30" s="285">
        <f>K72</f>
        <v>23961</v>
      </c>
      <c r="E30" s="285">
        <f>L72</f>
        <v>6367</v>
      </c>
      <c r="F30" s="285">
        <f>SUM(M72:N72)</f>
        <v>14369</v>
      </c>
      <c r="G30" s="1048">
        <f>O72</f>
        <v>245</v>
      </c>
      <c r="H30" s="285">
        <f>SUM(P72:Q72)</f>
        <v>2980</v>
      </c>
      <c r="I30" s="1747"/>
      <c r="J30" s="3889" t="s">
        <v>611</v>
      </c>
      <c r="K30" s="3877" t="s">
        <v>7669</v>
      </c>
      <c r="L30" s="3879"/>
      <c r="M30" s="3892" t="s">
        <v>7670</v>
      </c>
      <c r="N30" s="3897"/>
      <c r="O30" s="3897"/>
      <c r="P30" s="3893"/>
      <c r="Q30" s="2406"/>
      <c r="R30" s="2406"/>
      <c r="S30" s="2406"/>
      <c r="T30" s="2406"/>
      <c r="U30" s="2406"/>
      <c r="V30" s="2406"/>
      <c r="W30" s="80"/>
      <c r="X30" s="80"/>
      <c r="Y30" s="80"/>
      <c r="Z30" s="80"/>
      <c r="AA30" s="80"/>
      <c r="AB30" s="80"/>
      <c r="AC30" s="80"/>
      <c r="AD30" s="80"/>
      <c r="AE30" s="80"/>
      <c r="AF30" s="80"/>
      <c r="AG30" s="80"/>
    </row>
    <row r="31" spans="1:33" ht="18" customHeight="1">
      <c r="A31" s="227" t="str">
        <f>"注：利用人数は"&amp;O67&amp;"のもの。"</f>
        <v>注：利用人数は令和4年度のもの。</v>
      </c>
      <c r="B31" s="183"/>
      <c r="C31" s="183"/>
      <c r="D31" s="183"/>
      <c r="E31" s="85"/>
      <c r="G31" s="183"/>
      <c r="I31" s="1747"/>
      <c r="J31" s="3891"/>
      <c r="K31" s="2344" t="s">
        <v>7671</v>
      </c>
      <c r="L31" s="2344" t="s">
        <v>6513</v>
      </c>
      <c r="M31" s="2345" t="s">
        <v>7664</v>
      </c>
      <c r="N31" s="2346" t="s">
        <v>7665</v>
      </c>
      <c r="O31" s="2344" t="s">
        <v>7666</v>
      </c>
      <c r="P31" s="2344" t="s">
        <v>7673</v>
      </c>
      <c r="Q31" s="2406"/>
      <c r="R31" s="2406"/>
      <c r="S31" s="2406"/>
      <c r="T31" s="2406"/>
      <c r="U31" s="2406"/>
      <c r="V31" s="2406"/>
    </row>
    <row r="32" spans="1:33" ht="18" customHeight="1">
      <c r="A32" s="1170" t="s">
        <v>3310</v>
      </c>
      <c r="B32" s="1170"/>
      <c r="C32" s="1170"/>
      <c r="D32" s="1170"/>
      <c r="E32" s="1170"/>
      <c r="F32" s="1170"/>
      <c r="G32" s="1170"/>
      <c r="H32" s="1496" t="str">
        <f>O68</f>
        <v>（令和4年度末現在）</v>
      </c>
      <c r="I32" s="1747"/>
      <c r="J32" s="2344" t="s">
        <v>7399</v>
      </c>
      <c r="K32" s="1855">
        <v>997</v>
      </c>
      <c r="L32" s="1855">
        <v>37196</v>
      </c>
      <c r="M32" s="2327">
        <v>78</v>
      </c>
      <c r="N32" s="2328">
        <v>48</v>
      </c>
      <c r="O32" s="1855">
        <v>69</v>
      </c>
      <c r="P32" s="1855">
        <v>701</v>
      </c>
      <c r="Q32" s="2406"/>
      <c r="R32" s="2406"/>
      <c r="S32" s="2406"/>
      <c r="T32" s="2406"/>
      <c r="U32" s="2406"/>
      <c r="V32" s="2406"/>
    </row>
    <row r="33" spans="1:22" ht="18" customHeight="1">
      <c r="A33" s="3332" t="s">
        <v>3309</v>
      </c>
      <c r="B33" s="3332"/>
      <c r="C33" s="3332"/>
      <c r="D33" s="3332" t="s">
        <v>3308</v>
      </c>
      <c r="E33" s="3332"/>
      <c r="F33" s="3332"/>
      <c r="G33" s="3332"/>
      <c r="H33" s="3332"/>
      <c r="J33" s="2414" t="s">
        <v>7687</v>
      </c>
      <c r="K33" s="2406"/>
      <c r="L33" s="2406"/>
      <c r="M33" s="2407"/>
      <c r="N33" s="2408"/>
      <c r="O33" s="2406"/>
      <c r="P33" s="2406"/>
      <c r="Q33" s="2406"/>
      <c r="R33" s="2406"/>
      <c r="S33" s="2406"/>
      <c r="T33" s="2406"/>
      <c r="U33" s="2406"/>
      <c r="V33" s="2406"/>
    </row>
    <row r="34" spans="1:22" ht="24.95" customHeight="1">
      <c r="A34" s="423" t="s">
        <v>572</v>
      </c>
      <c r="B34" s="1169" t="s">
        <v>3307</v>
      </c>
      <c r="C34" s="1167" t="s">
        <v>2714</v>
      </c>
      <c r="D34" s="423" t="s">
        <v>572</v>
      </c>
      <c r="E34" s="1167" t="s">
        <v>130</v>
      </c>
      <c r="F34" s="1167" t="s">
        <v>3306</v>
      </c>
      <c r="G34" s="1168" t="s">
        <v>3305</v>
      </c>
      <c r="H34" s="1167" t="s">
        <v>310</v>
      </c>
      <c r="J34" s="3889" t="s">
        <v>611</v>
      </c>
      <c r="K34" s="3877" t="s">
        <v>7661</v>
      </c>
      <c r="L34" s="3879"/>
      <c r="M34" s="3892" t="s">
        <v>7674</v>
      </c>
      <c r="N34" s="3893"/>
      <c r="O34" s="2406"/>
      <c r="P34" s="2406"/>
      <c r="Q34" s="2406"/>
      <c r="R34" s="2406"/>
      <c r="S34" s="2406"/>
      <c r="T34" s="2406"/>
      <c r="U34" s="2406"/>
      <c r="V34" s="2406"/>
    </row>
    <row r="35" spans="1:22" ht="18" customHeight="1">
      <c r="A35" s="1127">
        <f>K76</f>
        <v>291</v>
      </c>
      <c r="B35" s="1127">
        <f t="shared" ref="B35:H35" si="0">L76</f>
        <v>70</v>
      </c>
      <c r="C35" s="1127">
        <f t="shared" si="0"/>
        <v>221</v>
      </c>
      <c r="D35" s="1127">
        <f t="shared" si="0"/>
        <v>42</v>
      </c>
      <c r="E35" s="1127">
        <f t="shared" si="0"/>
        <v>5</v>
      </c>
      <c r="F35" s="1127">
        <f t="shared" si="0"/>
        <v>20</v>
      </c>
      <c r="G35" s="1127">
        <f t="shared" si="0"/>
        <v>12</v>
      </c>
      <c r="H35" s="1127">
        <f t="shared" si="0"/>
        <v>5</v>
      </c>
      <c r="J35" s="3891"/>
      <c r="K35" s="2344" t="s">
        <v>7671</v>
      </c>
      <c r="L35" s="2344" t="s">
        <v>6513</v>
      </c>
      <c r="M35" s="2345" t="s">
        <v>7671</v>
      </c>
      <c r="N35" s="2346" t="s">
        <v>6513</v>
      </c>
      <c r="O35" s="2406"/>
      <c r="P35" s="2406"/>
      <c r="Q35" s="2406"/>
      <c r="R35" s="2406"/>
      <c r="S35" s="2406"/>
      <c r="T35" s="2406"/>
      <c r="U35" s="2406"/>
      <c r="V35" s="2406"/>
    </row>
    <row r="36" spans="1:22" ht="18" customHeight="1">
      <c r="H36" s="182" t="s">
        <v>3304</v>
      </c>
      <c r="J36" s="2344" t="s">
        <v>7399</v>
      </c>
      <c r="K36" s="1855">
        <v>529</v>
      </c>
      <c r="L36" s="1855">
        <v>14491</v>
      </c>
      <c r="M36" s="2327">
        <v>214</v>
      </c>
      <c r="N36" s="2328">
        <v>6580</v>
      </c>
      <c r="O36" s="2406"/>
      <c r="P36" s="2406"/>
      <c r="Q36" s="2406"/>
      <c r="R36" s="2406"/>
      <c r="S36" s="2406"/>
      <c r="T36" s="2406"/>
      <c r="U36" s="2406"/>
      <c r="V36" s="2406"/>
    </row>
    <row r="37" spans="1:22" ht="18" customHeight="1">
      <c r="B37" s="183"/>
      <c r="C37" s="183"/>
      <c r="D37" s="183"/>
      <c r="E37" s="183"/>
      <c r="F37" s="183"/>
      <c r="G37" s="183"/>
      <c r="H37" s="183"/>
      <c r="I37" s="183"/>
      <c r="J37" s="2413" t="s">
        <v>7677</v>
      </c>
      <c r="K37" s="2411"/>
      <c r="L37" s="2411"/>
      <c r="M37" s="2412"/>
      <c r="N37" s="2410"/>
      <c r="O37" s="2406"/>
      <c r="P37" s="2406"/>
      <c r="Q37" s="2406"/>
      <c r="R37" s="2406"/>
      <c r="S37" s="2406"/>
      <c r="T37" s="2406"/>
      <c r="U37" s="2406"/>
      <c r="V37" s="2406"/>
    </row>
    <row r="38" spans="1:22" ht="18" customHeight="1">
      <c r="A38" s="131" t="s">
        <v>3303</v>
      </c>
      <c r="B38" s="183"/>
      <c r="C38" s="183"/>
      <c r="D38" s="183"/>
      <c r="E38" s="183"/>
      <c r="H38" s="182" t="str">
        <f>M78</f>
        <v>（令和5年4月1日現在）</v>
      </c>
      <c r="I38" s="183"/>
      <c r="J38" s="3875" t="s">
        <v>611</v>
      </c>
      <c r="K38" s="3875" t="s">
        <v>7397</v>
      </c>
      <c r="L38" s="3875" t="s">
        <v>7652</v>
      </c>
      <c r="M38" s="3875"/>
      <c r="N38" s="3875"/>
      <c r="O38" s="3875"/>
      <c r="P38" s="3875"/>
      <c r="Q38" s="3875"/>
      <c r="R38" s="3875"/>
      <c r="S38" s="3875"/>
      <c r="T38" s="3875"/>
      <c r="U38" s="3875"/>
      <c r="V38" s="2406"/>
    </row>
    <row r="39" spans="1:22" ht="18" customHeight="1">
      <c r="A39" s="3332" t="s">
        <v>3302</v>
      </c>
      <c r="B39" s="3900" t="s">
        <v>3301</v>
      </c>
      <c r="C39" s="3900" t="s">
        <v>3300</v>
      </c>
      <c r="D39" s="3768" t="s">
        <v>3299</v>
      </c>
      <c r="E39" s="3768"/>
      <c r="F39" s="3768"/>
      <c r="G39" s="3768"/>
      <c r="H39" s="3768"/>
      <c r="I39" s="183"/>
      <c r="J39" s="3875"/>
      <c r="K39" s="3875"/>
      <c r="L39" s="3875" t="s">
        <v>7664</v>
      </c>
      <c r="M39" s="3875"/>
      <c r="N39" s="3880" t="s">
        <v>7665</v>
      </c>
      <c r="O39" s="3880"/>
      <c r="P39" s="3875" t="s">
        <v>7666</v>
      </c>
      <c r="Q39" s="3875"/>
      <c r="R39" s="3875" t="s">
        <v>7673</v>
      </c>
      <c r="S39" s="3875"/>
      <c r="T39" s="3875" t="s">
        <v>7678</v>
      </c>
      <c r="U39" s="3875"/>
      <c r="V39" s="2406"/>
    </row>
    <row r="40" spans="1:22" ht="24.95" customHeight="1">
      <c r="A40" s="3332"/>
      <c r="B40" s="3018"/>
      <c r="C40" s="3018"/>
      <c r="D40" s="385" t="s">
        <v>352</v>
      </c>
      <c r="E40" s="385" t="s">
        <v>3298</v>
      </c>
      <c r="F40" s="387" t="s">
        <v>3297</v>
      </c>
      <c r="G40" s="429" t="s">
        <v>3296</v>
      </c>
      <c r="H40" s="385" t="s">
        <v>3295</v>
      </c>
      <c r="J40" s="3875"/>
      <c r="K40" s="3875"/>
      <c r="L40" s="2344" t="s">
        <v>7679</v>
      </c>
      <c r="M40" s="2345" t="s">
        <v>7680</v>
      </c>
      <c r="N40" s="2346" t="s">
        <v>7679</v>
      </c>
      <c r="O40" s="2344" t="s">
        <v>7680</v>
      </c>
      <c r="P40" s="2344" t="s">
        <v>7679</v>
      </c>
      <c r="Q40" s="2344" t="s">
        <v>7680</v>
      </c>
      <c r="R40" s="2344" t="s">
        <v>7679</v>
      </c>
      <c r="S40" s="2344" t="s">
        <v>7680</v>
      </c>
      <c r="T40" s="2344" t="s">
        <v>7679</v>
      </c>
      <c r="U40" s="2344" t="s">
        <v>7680</v>
      </c>
      <c r="V40" s="2406"/>
    </row>
    <row r="41" spans="1:22" ht="18" customHeight="1">
      <c r="A41" s="1166" t="s">
        <v>3294</v>
      </c>
      <c r="B41" s="1165">
        <v>35521</v>
      </c>
      <c r="C41" s="1164">
        <v>3095.87</v>
      </c>
      <c r="D41" s="1163">
        <f>K82</f>
        <v>17925</v>
      </c>
      <c r="E41" s="1163">
        <f t="shared" ref="E41:H41" si="1">L82</f>
        <v>3251</v>
      </c>
      <c r="F41" s="1163">
        <f t="shared" si="1"/>
        <v>10080</v>
      </c>
      <c r="G41" s="1163">
        <f t="shared" si="1"/>
        <v>780</v>
      </c>
      <c r="H41" s="1163">
        <f t="shared" si="1"/>
        <v>3814</v>
      </c>
      <c r="J41" s="2344" t="s">
        <v>7399</v>
      </c>
      <c r="K41" s="1855">
        <v>1025</v>
      </c>
      <c r="L41" s="1855">
        <v>2328</v>
      </c>
      <c r="M41" s="2327">
        <v>970</v>
      </c>
      <c r="N41" s="2328">
        <v>1630</v>
      </c>
      <c r="O41" s="1855">
        <v>970</v>
      </c>
      <c r="P41" s="1855">
        <v>1288</v>
      </c>
      <c r="Q41" s="1855">
        <v>880</v>
      </c>
      <c r="R41" s="1855">
        <v>7187</v>
      </c>
      <c r="S41" s="1855">
        <v>200</v>
      </c>
      <c r="T41" s="1855">
        <v>2932</v>
      </c>
      <c r="U41" s="1855">
        <v>200</v>
      </c>
      <c r="V41" s="2406"/>
    </row>
    <row r="42" spans="1:22" ht="18" customHeight="1">
      <c r="A42" s="227" t="str">
        <f>"注：利用人数は"&amp;P78&amp;"のもの。"</f>
        <v>注：利用人数は令和4年度のもの。</v>
      </c>
      <c r="B42" s="183"/>
      <c r="C42" s="183"/>
      <c r="D42" s="183"/>
      <c r="E42" s="183"/>
      <c r="F42" s="183"/>
      <c r="G42" s="183"/>
      <c r="H42" s="2901"/>
      <c r="J42" s="2413" t="s">
        <v>7683</v>
      </c>
      <c r="K42" s="2406"/>
      <c r="L42" s="2406"/>
      <c r="M42" s="2407"/>
      <c r="N42" s="2408"/>
      <c r="O42" s="2406"/>
      <c r="P42" s="2406"/>
      <c r="Q42" s="2406"/>
      <c r="R42" s="2406"/>
      <c r="S42" s="2406"/>
      <c r="T42" s="2406"/>
      <c r="U42" s="2406"/>
      <c r="V42" s="2406"/>
    </row>
    <row r="43" spans="1:22" ht="15" customHeight="1">
      <c r="B43" s="183"/>
      <c r="C43" s="183"/>
      <c r="D43" s="183"/>
      <c r="E43" s="183"/>
      <c r="F43" s="183"/>
      <c r="G43" s="183"/>
      <c r="H43" s="182" t="s">
        <v>9031</v>
      </c>
      <c r="J43" s="3875" t="s">
        <v>611</v>
      </c>
      <c r="K43" s="3875" t="s">
        <v>7664</v>
      </c>
      <c r="L43" s="3875"/>
      <c r="M43" s="3876" t="s">
        <v>7665</v>
      </c>
      <c r="N43" s="3876"/>
      <c r="O43" s="2406"/>
      <c r="P43" s="2406"/>
      <c r="Q43" s="2406"/>
      <c r="R43" s="2406"/>
      <c r="S43" s="2406"/>
      <c r="T43" s="2406"/>
      <c r="U43" s="2406"/>
      <c r="V43" s="2406"/>
    </row>
    <row r="44" spans="1:22" ht="15" customHeight="1">
      <c r="B44" s="183"/>
      <c r="C44" s="183"/>
      <c r="D44" s="183"/>
      <c r="E44" s="183"/>
      <c r="F44" s="183"/>
      <c r="G44" s="183"/>
      <c r="H44" s="183"/>
      <c r="J44" s="3875"/>
      <c r="K44" s="2344" t="s">
        <v>7681</v>
      </c>
      <c r="L44" s="2344" t="s">
        <v>7682</v>
      </c>
      <c r="M44" s="2345" t="s">
        <v>7681</v>
      </c>
      <c r="N44" s="2346" t="s">
        <v>7682</v>
      </c>
      <c r="O44" s="2406"/>
      <c r="P44" s="2406"/>
      <c r="Q44" s="2406"/>
      <c r="R44" s="2406"/>
      <c r="S44" s="2406"/>
      <c r="T44" s="2406"/>
      <c r="U44" s="2406"/>
      <c r="V44" s="2406"/>
    </row>
    <row r="45" spans="1:22" ht="15" customHeight="1">
      <c r="B45" s="183"/>
      <c r="C45" s="183"/>
      <c r="D45" s="183"/>
      <c r="E45" s="183"/>
      <c r="F45" s="183"/>
      <c r="G45" s="183"/>
      <c r="H45" s="183"/>
      <c r="J45" s="2344" t="s">
        <v>7399</v>
      </c>
      <c r="K45" s="1855">
        <v>23465</v>
      </c>
      <c r="L45" s="1855">
        <v>42787</v>
      </c>
      <c r="M45" s="2327">
        <v>6265</v>
      </c>
      <c r="N45" s="2328">
        <v>17386</v>
      </c>
      <c r="O45" s="2406"/>
      <c r="P45" s="2406"/>
      <c r="Q45" s="2406"/>
      <c r="R45" s="2406"/>
      <c r="S45" s="2406"/>
      <c r="T45" s="2406"/>
      <c r="U45" s="2406"/>
      <c r="V45" s="2406"/>
    </row>
    <row r="46" spans="1:22" ht="15" customHeight="1">
      <c r="B46" s="183"/>
      <c r="C46" s="183"/>
      <c r="D46" s="183"/>
      <c r="E46" s="183"/>
      <c r="F46" s="183"/>
      <c r="G46" s="183"/>
      <c r="H46" s="183"/>
    </row>
    <row r="47" spans="1:22" ht="15" customHeight="1">
      <c r="B47" s="183"/>
      <c r="C47" s="183"/>
      <c r="D47" s="183"/>
      <c r="E47" s="183"/>
      <c r="F47" s="183"/>
      <c r="G47" s="183"/>
      <c r="H47" s="183"/>
      <c r="J47" s="1336" t="s">
        <v>6824</v>
      </c>
      <c r="K47" s="1752"/>
      <c r="L47" s="1337" t="s">
        <v>6118</v>
      </c>
      <c r="M47" s="1856" t="str">
        <f>設定!$B$11</f>
        <v>（令和4年度）</v>
      </c>
    </row>
    <row r="48" spans="1:22" ht="15" customHeight="1">
      <c r="B48" s="183"/>
      <c r="C48" s="183"/>
      <c r="D48" s="183"/>
      <c r="E48" s="183"/>
      <c r="F48" s="183"/>
      <c r="G48" s="183"/>
      <c r="H48" s="183"/>
      <c r="J48" s="1705"/>
      <c r="K48" s="1340"/>
      <c r="L48" s="1337" t="s">
        <v>6119</v>
      </c>
      <c r="M48" s="1789" t="s">
        <v>7115</v>
      </c>
      <c r="N48" s="2160" t="str">
        <f>HYPERLINK("#'["&amp;設定!$A$22&amp;"]"&amp;M48&amp;"'!A1","統計表リンク")</f>
        <v>統計表リンク</v>
      </c>
      <c r="O48" s="80" t="s">
        <v>7684</v>
      </c>
    </row>
    <row r="49" spans="2:26" ht="15" customHeight="1">
      <c r="B49" s="183"/>
      <c r="C49" s="183"/>
      <c r="D49" s="183"/>
      <c r="E49" s="183"/>
      <c r="F49" s="183"/>
      <c r="G49" s="183"/>
      <c r="H49" s="183"/>
      <c r="J49" s="2414" t="s">
        <v>7675</v>
      </c>
      <c r="M49" s="1789" t="s">
        <v>7111</v>
      </c>
      <c r="N49" s="2160" t="str">
        <f>HYPERLINK("#'["&amp;設定!$A$22&amp;"]"&amp;M49&amp;"'!A1","統計表リンク")</f>
        <v>統計表リンク</v>
      </c>
      <c r="O49" s="80" t="s">
        <v>7686</v>
      </c>
    </row>
    <row r="50" spans="2:26" ht="15" customHeight="1">
      <c r="B50" s="183"/>
      <c r="C50" s="183"/>
      <c r="D50" s="183"/>
      <c r="E50" s="183"/>
      <c r="F50" s="183"/>
      <c r="G50" s="183"/>
      <c r="H50" s="183"/>
      <c r="I50" s="1747"/>
      <c r="J50" s="3889" t="s">
        <v>611</v>
      </c>
      <c r="K50" s="3889" t="s">
        <v>7397</v>
      </c>
      <c r="L50" s="3877" t="s">
        <v>7652</v>
      </c>
      <c r="M50" s="3878"/>
      <c r="N50" s="3878"/>
      <c r="O50" s="3878"/>
      <c r="P50" s="3878"/>
      <c r="Q50" s="3878"/>
      <c r="R50" s="3878"/>
      <c r="S50" s="3878"/>
      <c r="T50" s="3878"/>
      <c r="U50" s="3878"/>
      <c r="V50" s="3879"/>
      <c r="W50" s="1747"/>
      <c r="X50" s="1747"/>
      <c r="Y50" s="1747"/>
      <c r="Z50" s="1747"/>
    </row>
    <row r="51" spans="2:26" ht="15" customHeight="1">
      <c r="B51" s="183"/>
      <c r="C51" s="183"/>
      <c r="D51" s="183"/>
      <c r="E51" s="183"/>
      <c r="F51" s="183"/>
      <c r="G51" s="183"/>
      <c r="H51" s="183"/>
      <c r="I51" s="1747"/>
      <c r="J51" s="3890"/>
      <c r="K51" s="3890"/>
      <c r="L51" s="3881" t="s">
        <v>6420</v>
      </c>
      <c r="M51" s="3883" t="s">
        <v>7688</v>
      </c>
      <c r="N51" s="3885" t="s">
        <v>7689</v>
      </c>
      <c r="O51" s="3881" t="s">
        <v>7690</v>
      </c>
      <c r="P51" s="3881" t="s">
        <v>7691</v>
      </c>
      <c r="Q51" s="3881" t="s">
        <v>7692</v>
      </c>
      <c r="R51" s="3887" t="s">
        <v>7693</v>
      </c>
      <c r="S51" s="3888"/>
      <c r="T51" s="3877" t="s">
        <v>7694</v>
      </c>
      <c r="U51" s="3878"/>
      <c r="V51" s="3879"/>
      <c r="W51" s="1747"/>
      <c r="X51" s="1747"/>
      <c r="Y51" s="1747"/>
      <c r="Z51" s="1747"/>
    </row>
    <row r="52" spans="2:26" ht="15" customHeight="1">
      <c r="B52" s="183"/>
      <c r="C52" s="183"/>
      <c r="D52" s="183"/>
      <c r="E52" s="183"/>
      <c r="F52" s="183"/>
      <c r="G52" s="183"/>
      <c r="H52" s="183"/>
      <c r="I52" s="1747"/>
      <c r="J52" s="3891"/>
      <c r="K52" s="3891"/>
      <c r="L52" s="3882"/>
      <c r="M52" s="3884"/>
      <c r="N52" s="3886"/>
      <c r="O52" s="3882"/>
      <c r="P52" s="3882"/>
      <c r="Q52" s="3882"/>
      <c r="R52" s="2416" t="s">
        <v>7695</v>
      </c>
      <c r="S52" s="2416" t="s">
        <v>7674</v>
      </c>
      <c r="T52" s="2344" t="s">
        <v>7696</v>
      </c>
      <c r="U52" s="2344" t="s">
        <v>7697</v>
      </c>
      <c r="V52" s="2344" t="s">
        <v>7698</v>
      </c>
      <c r="W52" s="1747"/>
      <c r="X52" s="1747"/>
      <c r="Y52" s="1747"/>
      <c r="Z52" s="1747"/>
    </row>
    <row r="53" spans="2:26" ht="15" customHeight="1">
      <c r="B53" s="183"/>
      <c r="C53" s="183"/>
      <c r="D53" s="183"/>
      <c r="E53" s="183"/>
      <c r="F53" s="183"/>
      <c r="G53" s="183"/>
      <c r="H53" s="183"/>
      <c r="I53" s="1747"/>
      <c r="J53" s="2344" t="s">
        <v>7399</v>
      </c>
      <c r="K53" s="1855">
        <v>6692</v>
      </c>
      <c r="L53" s="1855">
        <v>201967</v>
      </c>
      <c r="M53" s="2318">
        <v>67450</v>
      </c>
      <c r="N53" s="2319">
        <v>46307</v>
      </c>
      <c r="O53" s="2311">
        <v>10264</v>
      </c>
      <c r="P53" s="2311">
        <v>10688</v>
      </c>
      <c r="Q53" s="2311">
        <v>12589</v>
      </c>
      <c r="R53" s="2311">
        <v>10772</v>
      </c>
      <c r="S53" s="2311">
        <v>10249</v>
      </c>
      <c r="T53" s="2311">
        <v>13933</v>
      </c>
      <c r="U53" s="2311">
        <v>12859</v>
      </c>
      <c r="V53" s="2311">
        <v>6856</v>
      </c>
      <c r="W53" s="1747"/>
      <c r="X53" s="1747"/>
      <c r="Y53" s="1747"/>
      <c r="Z53" s="1747"/>
    </row>
    <row r="54" spans="2:26" ht="15" customHeight="1">
      <c r="B54" s="183"/>
      <c r="C54" s="183"/>
      <c r="D54" s="183"/>
      <c r="E54" s="183"/>
      <c r="F54" s="183"/>
      <c r="G54" s="183"/>
      <c r="H54" s="183"/>
      <c r="I54" s="1747"/>
      <c r="J54" s="2414" t="s">
        <v>7676</v>
      </c>
      <c r="K54" s="2406"/>
      <c r="L54" s="2406"/>
      <c r="M54" s="2407"/>
      <c r="N54" s="2408"/>
      <c r="O54" s="2406"/>
      <c r="P54" s="2406"/>
      <c r="Q54" s="2406"/>
      <c r="R54" s="2406"/>
      <c r="S54" s="2406"/>
      <c r="T54" s="2406"/>
      <c r="U54" s="2406"/>
      <c r="V54" s="1747"/>
      <c r="W54" s="1747"/>
    </row>
    <row r="55" spans="2:26" ht="15" customHeight="1">
      <c r="B55" s="183"/>
      <c r="C55" s="183"/>
      <c r="D55" s="183"/>
      <c r="E55" s="183"/>
      <c r="F55" s="183"/>
      <c r="G55" s="183"/>
      <c r="H55" s="183"/>
      <c r="I55" s="1747"/>
      <c r="J55" s="3875" t="s">
        <v>611</v>
      </c>
      <c r="K55" s="3875" t="s">
        <v>6420</v>
      </c>
      <c r="L55" s="3877" t="s">
        <v>7699</v>
      </c>
      <c r="M55" s="3878"/>
      <c r="N55" s="3878"/>
      <c r="O55" s="3878"/>
      <c r="P55" s="3879"/>
      <c r="Q55" s="3877" t="s">
        <v>7700</v>
      </c>
      <c r="R55" s="3878"/>
      <c r="S55" s="3878"/>
      <c r="T55" s="3878"/>
      <c r="U55" s="3879"/>
      <c r="V55" s="1747"/>
      <c r="W55" s="1747"/>
    </row>
    <row r="56" spans="2:26" ht="15" customHeight="1">
      <c r="B56" s="183"/>
      <c r="C56" s="183"/>
      <c r="D56" s="183"/>
      <c r="E56" s="183"/>
      <c r="F56" s="183"/>
      <c r="G56" s="183"/>
      <c r="H56" s="183"/>
      <c r="I56" s="1747"/>
      <c r="J56" s="3875"/>
      <c r="K56" s="3875"/>
      <c r="L56" s="2344" t="s">
        <v>7701</v>
      </c>
      <c r="M56" s="2345" t="s">
        <v>7702</v>
      </c>
      <c r="N56" s="2346" t="s">
        <v>7703</v>
      </c>
      <c r="O56" s="2344" t="s">
        <v>7704</v>
      </c>
      <c r="P56" s="2344" t="s">
        <v>7705</v>
      </c>
      <c r="Q56" s="2344" t="s">
        <v>7706</v>
      </c>
      <c r="R56" s="2344" t="s">
        <v>7707</v>
      </c>
      <c r="S56" s="2344" t="s">
        <v>7708</v>
      </c>
      <c r="T56" s="2344" t="s">
        <v>7709</v>
      </c>
      <c r="U56" s="2344" t="s">
        <v>7705</v>
      </c>
      <c r="V56" s="1747"/>
      <c r="W56" s="1747"/>
    </row>
    <row r="57" spans="2:26" ht="15" customHeight="1">
      <c r="B57" s="183"/>
      <c r="C57" s="183"/>
      <c r="D57" s="183"/>
      <c r="E57" s="183"/>
      <c r="F57" s="183"/>
      <c r="G57" s="183"/>
      <c r="H57" s="183"/>
      <c r="I57" s="1747"/>
      <c r="J57" s="2344" t="s">
        <v>7399</v>
      </c>
      <c r="K57" s="1855">
        <v>55008</v>
      </c>
      <c r="L57" s="2311">
        <v>1089</v>
      </c>
      <c r="M57" s="2318">
        <v>853</v>
      </c>
      <c r="N57" s="2319">
        <v>1126</v>
      </c>
      <c r="O57" s="2311">
        <v>1392</v>
      </c>
      <c r="P57" s="2311">
        <v>2467</v>
      </c>
      <c r="Q57" s="2311">
        <v>4</v>
      </c>
      <c r="R57" s="2311">
        <v>4</v>
      </c>
      <c r="S57" s="2311">
        <v>36</v>
      </c>
      <c r="T57" s="2311">
        <v>35</v>
      </c>
      <c r="U57" s="2311">
        <v>0</v>
      </c>
      <c r="V57" s="1747"/>
      <c r="W57" s="1747"/>
    </row>
    <row r="58" spans="2:26" ht="15" customHeight="1">
      <c r="B58" s="183"/>
      <c r="C58" s="183"/>
      <c r="D58" s="183"/>
      <c r="E58" s="183"/>
      <c r="F58" s="183"/>
      <c r="G58" s="183"/>
      <c r="H58" s="183"/>
      <c r="I58" s="183"/>
      <c r="J58" s="2413" t="s">
        <v>7677</v>
      </c>
      <c r="K58" s="2411"/>
      <c r="L58" s="2411"/>
      <c r="M58" s="2412"/>
      <c r="N58" s="2410"/>
      <c r="O58" s="2406"/>
      <c r="P58" s="2406"/>
      <c r="Q58" s="2406"/>
      <c r="R58" s="2406"/>
      <c r="S58" s="2406"/>
      <c r="T58" s="2406"/>
      <c r="U58" s="2406"/>
    </row>
    <row r="59" spans="2:26" ht="15" customHeight="1">
      <c r="B59" s="183"/>
      <c r="C59" s="183"/>
      <c r="D59" s="183"/>
      <c r="E59" s="183"/>
      <c r="F59" s="183"/>
      <c r="G59" s="183"/>
      <c r="H59" s="183"/>
      <c r="I59" s="183"/>
      <c r="J59" s="3875" t="s">
        <v>611</v>
      </c>
      <c r="K59" s="3875" t="s">
        <v>7397</v>
      </c>
      <c r="L59" s="3875" t="s">
        <v>7652</v>
      </c>
      <c r="M59" s="3875"/>
      <c r="N59" s="3875"/>
      <c r="O59" s="3875"/>
      <c r="P59" s="3875"/>
      <c r="Q59" s="3875"/>
      <c r="R59" s="3875"/>
      <c r="S59" s="3875"/>
      <c r="T59" s="3875"/>
      <c r="U59" s="3875"/>
      <c r="V59" s="2406"/>
    </row>
    <row r="60" spans="2:26" ht="15" customHeight="1">
      <c r="B60" s="183"/>
      <c r="C60" s="183"/>
      <c r="D60" s="183"/>
      <c r="E60" s="183"/>
      <c r="F60" s="183"/>
      <c r="G60" s="183"/>
      <c r="H60" s="183"/>
      <c r="I60" s="183"/>
      <c r="J60" s="3875"/>
      <c r="K60" s="3875"/>
      <c r="L60" s="3875" t="s">
        <v>7664</v>
      </c>
      <c r="M60" s="3875"/>
      <c r="N60" s="3880" t="s">
        <v>7665</v>
      </c>
      <c r="O60" s="3880"/>
      <c r="P60" s="3875" t="s">
        <v>7666</v>
      </c>
      <c r="Q60" s="3875"/>
      <c r="R60" s="3875" t="s">
        <v>7673</v>
      </c>
      <c r="S60" s="3875"/>
      <c r="T60" s="3875" t="s">
        <v>7678</v>
      </c>
      <c r="U60" s="3875"/>
      <c r="V60" s="2406"/>
    </row>
    <row r="61" spans="2:26" ht="15" customHeight="1">
      <c r="B61" s="183"/>
      <c r="C61" s="183"/>
      <c r="D61" s="183"/>
      <c r="E61" s="183"/>
      <c r="F61" s="183"/>
      <c r="G61" s="183"/>
      <c r="H61" s="183"/>
      <c r="I61" s="1747"/>
      <c r="J61" s="3875"/>
      <c r="K61" s="3875"/>
      <c r="L61" s="2344" t="s">
        <v>7679</v>
      </c>
      <c r="M61" s="2345" t="s">
        <v>7680</v>
      </c>
      <c r="N61" s="2346" t="s">
        <v>7679</v>
      </c>
      <c r="O61" s="2344" t="s">
        <v>7680</v>
      </c>
      <c r="P61" s="2344" t="s">
        <v>7679</v>
      </c>
      <c r="Q61" s="2344" t="s">
        <v>7680</v>
      </c>
      <c r="R61" s="2344" t="s">
        <v>7679</v>
      </c>
      <c r="S61" s="2344" t="s">
        <v>7680</v>
      </c>
      <c r="T61" s="2344" t="s">
        <v>7679</v>
      </c>
      <c r="U61" s="2344" t="s">
        <v>7680</v>
      </c>
      <c r="V61" s="2406"/>
    </row>
    <row r="62" spans="2:26" ht="15" customHeight="1">
      <c r="B62" s="183"/>
      <c r="C62" s="183"/>
      <c r="D62" s="183"/>
      <c r="E62" s="183"/>
      <c r="F62" s="183"/>
      <c r="G62" s="183"/>
      <c r="H62" s="183"/>
      <c r="I62" s="1747"/>
      <c r="J62" s="2344" t="s">
        <v>7399</v>
      </c>
      <c r="K62" s="1855">
        <v>1263</v>
      </c>
      <c r="L62" s="1855">
        <v>2812</v>
      </c>
      <c r="M62" s="2327">
        <v>2019</v>
      </c>
      <c r="N62" s="2328">
        <v>2464</v>
      </c>
      <c r="O62" s="1855">
        <v>1864</v>
      </c>
      <c r="P62" s="1855">
        <v>3171</v>
      </c>
      <c r="Q62" s="1855">
        <v>1598</v>
      </c>
      <c r="R62" s="1855">
        <v>7159</v>
      </c>
      <c r="S62" s="1855">
        <v>485</v>
      </c>
      <c r="T62" s="1855">
        <v>3349</v>
      </c>
      <c r="U62" s="1855">
        <v>88</v>
      </c>
      <c r="V62" s="2406"/>
    </row>
    <row r="63" spans="2:26" ht="15" customHeight="1">
      <c r="B63" s="183"/>
      <c r="C63" s="183"/>
      <c r="D63" s="183"/>
      <c r="E63" s="183"/>
      <c r="F63" s="183"/>
      <c r="G63" s="183"/>
      <c r="H63" s="183"/>
      <c r="I63" s="1747"/>
      <c r="J63" s="2413" t="s">
        <v>7683</v>
      </c>
      <c r="K63" s="2406"/>
      <c r="L63" s="2406"/>
      <c r="M63" s="2407"/>
      <c r="N63" s="2408"/>
      <c r="O63" s="2406"/>
      <c r="P63" s="2406"/>
      <c r="Q63" s="2406"/>
      <c r="R63" s="2406"/>
      <c r="S63" s="2406"/>
      <c r="T63" s="2406"/>
      <c r="U63" s="2406"/>
      <c r="V63" s="2406"/>
    </row>
    <row r="64" spans="2:26" ht="15" customHeight="1">
      <c r="B64" s="183"/>
      <c r="C64" s="183"/>
      <c r="D64" s="183"/>
      <c r="E64" s="183"/>
      <c r="F64" s="183"/>
      <c r="G64" s="183"/>
      <c r="H64" s="183"/>
      <c r="I64" s="1747"/>
      <c r="J64" s="3875" t="s">
        <v>611</v>
      </c>
      <c r="K64" s="3875" t="s">
        <v>7664</v>
      </c>
      <c r="L64" s="3875"/>
      <c r="M64" s="3876" t="s">
        <v>7665</v>
      </c>
      <c r="N64" s="3876"/>
      <c r="O64" s="2406"/>
      <c r="P64" s="2406"/>
      <c r="Q64" s="2406"/>
      <c r="R64" s="2406"/>
      <c r="S64" s="2406"/>
      <c r="T64" s="2406"/>
      <c r="U64" s="2406"/>
      <c r="V64" s="2406"/>
    </row>
    <row r="65" spans="2:22" ht="15" customHeight="1">
      <c r="B65" s="183"/>
      <c r="C65" s="183"/>
      <c r="D65" s="183"/>
      <c r="E65" s="183"/>
      <c r="F65" s="183"/>
      <c r="G65" s="183"/>
      <c r="H65" s="183"/>
      <c r="I65" s="1747"/>
      <c r="J65" s="3875"/>
      <c r="K65" s="2344" t="s">
        <v>7681</v>
      </c>
      <c r="L65" s="2344" t="s">
        <v>7682</v>
      </c>
      <c r="M65" s="2345" t="s">
        <v>7681</v>
      </c>
      <c r="N65" s="2346" t="s">
        <v>7682</v>
      </c>
      <c r="O65" s="2406"/>
      <c r="P65" s="2406"/>
      <c r="Q65" s="2406"/>
      <c r="R65" s="2406"/>
      <c r="S65" s="2406"/>
      <c r="T65" s="2406"/>
      <c r="U65" s="2406"/>
      <c r="V65" s="2406"/>
    </row>
    <row r="66" spans="2:22" ht="15" customHeight="1">
      <c r="B66" s="183"/>
      <c r="C66" s="183"/>
      <c r="D66" s="183"/>
      <c r="E66" s="183"/>
      <c r="F66" s="183"/>
      <c r="G66" s="183"/>
      <c r="H66" s="183"/>
      <c r="I66" s="1747"/>
      <c r="J66" s="2344" t="s">
        <v>7399</v>
      </c>
      <c r="K66" s="1855">
        <v>17547</v>
      </c>
      <c r="L66" s="1855">
        <v>49773</v>
      </c>
      <c r="M66" s="2327">
        <v>5560</v>
      </c>
      <c r="N66" s="2328">
        <v>19392</v>
      </c>
      <c r="O66" s="2406"/>
      <c r="P66" s="2406"/>
      <c r="Q66" s="2406"/>
      <c r="R66" s="2406"/>
      <c r="S66" s="2406"/>
      <c r="T66" s="2406"/>
      <c r="U66" s="2406"/>
      <c r="V66" s="2406"/>
    </row>
    <row r="67" spans="2:22" ht="15" customHeight="1">
      <c r="B67" s="183"/>
      <c r="C67" s="183"/>
      <c r="D67" s="183"/>
      <c r="E67" s="183"/>
      <c r="F67" s="183"/>
      <c r="G67" s="183"/>
      <c r="H67" s="183"/>
      <c r="N67" s="689" t="s">
        <v>9030</v>
      </c>
      <c r="O67" s="2021" t="str">
        <f>設定!$B$5&amp;設定!$C$5&amp;"年度"</f>
        <v>令和4年度</v>
      </c>
    </row>
    <row r="68" spans="2:22" ht="15" customHeight="1">
      <c r="B68" s="183"/>
      <c r="C68" s="183"/>
      <c r="D68" s="183"/>
      <c r="E68" s="183"/>
      <c r="F68" s="183"/>
      <c r="G68" s="183"/>
      <c r="H68" s="183"/>
      <c r="J68" s="1336" t="s">
        <v>6825</v>
      </c>
      <c r="K68" s="1752"/>
      <c r="L68" s="1337" t="s">
        <v>6118</v>
      </c>
      <c r="M68" s="1856" t="str">
        <f>設定!$B$14</f>
        <v>（令和5年4月1日現在）</v>
      </c>
      <c r="N68" s="1337" t="s">
        <v>6937</v>
      </c>
      <c r="O68" s="1856" t="str">
        <f>設定!$B$9</f>
        <v>（令和4年度末現在）</v>
      </c>
    </row>
    <row r="69" spans="2:22" ht="15" customHeight="1">
      <c r="B69" s="183"/>
      <c r="C69" s="183"/>
      <c r="D69" s="183"/>
      <c r="E69" s="183"/>
      <c r="F69" s="183"/>
      <c r="G69" s="183"/>
      <c r="H69" s="183"/>
      <c r="J69" s="1705" t="s">
        <v>7710</v>
      </c>
      <c r="K69" s="1340"/>
      <c r="L69" s="1337" t="s">
        <v>6119</v>
      </c>
      <c r="M69" s="1789" t="s">
        <v>6826</v>
      </c>
      <c r="N69" s="2160" t="str">
        <f>HYPERLINK("#'["&amp;設定!$A$22&amp;"]"&amp;M69&amp;"'!A1","統計表リンク")</f>
        <v>統計表リンク</v>
      </c>
      <c r="O69" s="2" t="s">
        <v>9033</v>
      </c>
      <c r="P69" s="2160" t="str">
        <f>HYPERLINK("#'["&amp;設定!$A$22&amp;"]"&amp;O69&amp;"'!A1","統計表リンク")</f>
        <v>統計表リンク</v>
      </c>
      <c r="Q69" s="2"/>
      <c r="R69" s="2"/>
      <c r="S69" s="2"/>
      <c r="T69" s="2"/>
      <c r="U69" s="2"/>
      <c r="V69" s="2"/>
    </row>
    <row r="70" spans="2:22" ht="15" customHeight="1">
      <c r="B70" s="183"/>
      <c r="C70" s="183"/>
      <c r="D70" s="183"/>
      <c r="E70" s="183"/>
      <c r="F70" s="183"/>
      <c r="G70" s="183"/>
      <c r="H70" s="183"/>
      <c r="J70" s="3870" t="s">
        <v>7712</v>
      </c>
      <c r="K70" s="3870" t="s">
        <v>7713</v>
      </c>
      <c r="L70" s="3870" t="s">
        <v>7714</v>
      </c>
      <c r="M70" s="3872" t="s">
        <v>7715</v>
      </c>
      <c r="N70" s="3873"/>
      <c r="O70" s="3873"/>
      <c r="P70" s="3873"/>
      <c r="Q70" s="3874"/>
      <c r="R70" s="2"/>
      <c r="S70" s="2"/>
      <c r="T70" s="2"/>
      <c r="U70" s="2"/>
      <c r="V70" s="2"/>
    </row>
    <row r="71" spans="2:22" ht="15" customHeight="1">
      <c r="B71" s="183"/>
      <c r="C71" s="183"/>
      <c r="D71" s="183"/>
      <c r="E71" s="183"/>
      <c r="F71" s="183"/>
      <c r="G71" s="183"/>
      <c r="H71" s="183"/>
      <c r="J71" s="3871"/>
      <c r="K71" s="3871"/>
      <c r="L71" s="3871"/>
      <c r="M71" s="2309" t="s">
        <v>7716</v>
      </c>
      <c r="N71" s="2309" t="s">
        <v>7717</v>
      </c>
      <c r="O71" s="2309" t="s">
        <v>7718</v>
      </c>
      <c r="P71" s="2309" t="s">
        <v>7719</v>
      </c>
      <c r="Q71" s="2309" t="s">
        <v>7720</v>
      </c>
      <c r="R71" s="2"/>
      <c r="S71" s="2"/>
      <c r="T71" s="2"/>
      <c r="U71" s="2"/>
      <c r="V71" s="2"/>
    </row>
    <row r="72" spans="2:22" ht="15" customHeight="1">
      <c r="B72" s="183"/>
      <c r="C72" s="183"/>
      <c r="D72" s="183"/>
      <c r="E72" s="183"/>
      <c r="F72" s="183"/>
      <c r="G72" s="183"/>
      <c r="H72" s="183"/>
      <c r="J72" s="2344" t="s">
        <v>7399</v>
      </c>
      <c r="K72" s="2420">
        <v>23961</v>
      </c>
      <c r="L72" s="2420">
        <v>6367</v>
      </c>
      <c r="M72" s="2420">
        <v>13007</v>
      </c>
      <c r="N72" s="2420">
        <v>1362</v>
      </c>
      <c r="O72" s="2420">
        <v>245</v>
      </c>
      <c r="P72" s="2420">
        <v>2049</v>
      </c>
      <c r="Q72" s="2420">
        <v>931</v>
      </c>
    </row>
    <row r="73" spans="2:22" ht="15" customHeight="1">
      <c r="B73" s="183"/>
      <c r="C73" s="183"/>
      <c r="D73" s="183"/>
      <c r="E73" s="183"/>
      <c r="F73" s="183"/>
      <c r="G73" s="183"/>
      <c r="H73" s="183"/>
      <c r="J73" s="1705" t="s">
        <v>7711</v>
      </c>
    </row>
    <row r="74" spans="2:22" ht="15" customHeight="1">
      <c r="B74" s="183"/>
      <c r="C74" s="183"/>
      <c r="D74" s="183"/>
      <c r="E74" s="183"/>
      <c r="F74" s="183"/>
      <c r="G74" s="183"/>
      <c r="H74" s="183"/>
      <c r="J74" s="3870" t="s">
        <v>7712</v>
      </c>
      <c r="K74" s="3872" t="s">
        <v>7721</v>
      </c>
      <c r="L74" s="3873"/>
      <c r="M74" s="3874"/>
      <c r="N74" s="3872" t="s">
        <v>7722</v>
      </c>
      <c r="O74" s="3873"/>
      <c r="P74" s="3873"/>
      <c r="Q74" s="3873"/>
      <c r="R74" s="3874"/>
    </row>
    <row r="75" spans="2:22" ht="15" customHeight="1">
      <c r="B75" s="183"/>
      <c r="C75" s="183"/>
      <c r="D75" s="183"/>
      <c r="E75" s="183"/>
      <c r="F75" s="183"/>
      <c r="G75" s="183"/>
      <c r="H75" s="183"/>
      <c r="J75" s="3871"/>
      <c r="K75" s="2309" t="s">
        <v>7723</v>
      </c>
      <c r="L75" s="2309" t="s">
        <v>7724</v>
      </c>
      <c r="M75" s="2309" t="s">
        <v>7725</v>
      </c>
      <c r="N75" s="2309" t="s">
        <v>7723</v>
      </c>
      <c r="O75" s="2309" t="s">
        <v>7541</v>
      </c>
      <c r="P75" s="2309" t="s">
        <v>7726</v>
      </c>
      <c r="Q75" s="2418" t="s">
        <v>7727</v>
      </c>
      <c r="R75" s="2309" t="s">
        <v>7728</v>
      </c>
    </row>
    <row r="76" spans="2:22" ht="15" customHeight="1">
      <c r="B76" s="183"/>
      <c r="C76" s="183"/>
      <c r="D76" s="183"/>
      <c r="E76" s="183"/>
      <c r="F76" s="183"/>
      <c r="G76" s="183"/>
      <c r="H76" s="183"/>
      <c r="J76" s="2344" t="s">
        <v>7399</v>
      </c>
      <c r="K76" s="2420">
        <v>291</v>
      </c>
      <c r="L76" s="2420">
        <v>70</v>
      </c>
      <c r="M76" s="2420">
        <v>221</v>
      </c>
      <c r="N76" s="2420">
        <v>42</v>
      </c>
      <c r="O76" s="2420">
        <v>5</v>
      </c>
      <c r="P76" s="2420">
        <v>20</v>
      </c>
      <c r="Q76" s="2420">
        <v>12</v>
      </c>
      <c r="R76" s="2420">
        <v>5</v>
      </c>
    </row>
    <row r="77" spans="2:22" ht="15" customHeight="1">
      <c r="B77" s="183"/>
      <c r="C77" s="183"/>
      <c r="D77" s="183"/>
      <c r="E77" s="183"/>
      <c r="F77" s="183"/>
      <c r="G77" s="183"/>
      <c r="H77" s="183"/>
    </row>
    <row r="78" spans="2:22" ht="15" customHeight="1">
      <c r="B78" s="183"/>
      <c r="C78" s="183"/>
      <c r="D78" s="183"/>
      <c r="E78" s="183"/>
      <c r="F78" s="183"/>
      <c r="G78" s="183"/>
      <c r="H78" s="183"/>
      <c r="J78" s="1336" t="s">
        <v>6768</v>
      </c>
      <c r="K78" s="1752"/>
      <c r="L78" s="1337" t="s">
        <v>6118</v>
      </c>
      <c r="M78" s="1856" t="str">
        <f>設定!$B$14</f>
        <v>（令和5年4月1日現在）</v>
      </c>
      <c r="O78" s="689" t="s">
        <v>9032</v>
      </c>
      <c r="P78" s="2021" t="str">
        <f>設定!$B$5&amp;設定!$C$5&amp;"年度"</f>
        <v>令和4年度</v>
      </c>
    </row>
    <row r="79" spans="2:22" ht="15" customHeight="1">
      <c r="B79" s="183"/>
      <c r="C79" s="183"/>
      <c r="D79" s="183"/>
      <c r="E79" s="183"/>
      <c r="F79" s="183"/>
      <c r="G79" s="183"/>
      <c r="H79" s="183"/>
      <c r="J79" s="1705"/>
      <c r="K79" s="1340"/>
      <c r="L79" s="1337" t="s">
        <v>6119</v>
      </c>
      <c r="M79" s="1789" t="s">
        <v>6827</v>
      </c>
      <c r="N79" s="2160" t="str">
        <f>HYPERLINK("#'["&amp;設定!$A$22&amp;"]"&amp;M79&amp;"'!A1","統計表リンク")</f>
        <v>統計表リンク</v>
      </c>
      <c r="O79" s="689" t="s">
        <v>9033</v>
      </c>
      <c r="P79" s="2160" t="str">
        <f>HYPERLINK("#'["&amp;設定!$A$22&amp;"]"&amp;O79&amp;"'!A1","統計表リンク")</f>
        <v>統計表リンク</v>
      </c>
    </row>
    <row r="80" spans="2:22" ht="15" customHeight="1">
      <c r="B80" s="183"/>
      <c r="C80" s="183"/>
      <c r="D80" s="183"/>
      <c r="E80" s="183"/>
      <c r="F80" s="183"/>
      <c r="G80" s="183"/>
      <c r="H80" s="183"/>
      <c r="J80" s="3869" t="s">
        <v>611</v>
      </c>
      <c r="K80" s="3869" t="s">
        <v>979</v>
      </c>
      <c r="L80" s="3869" t="s">
        <v>7165</v>
      </c>
      <c r="M80" s="3869"/>
      <c r="N80" s="3869"/>
      <c r="O80" s="3869"/>
      <c r="P80" s="3869"/>
    </row>
    <row r="81" spans="2:16" ht="15" customHeight="1">
      <c r="B81" s="183"/>
      <c r="C81" s="183"/>
      <c r="D81" s="183"/>
      <c r="E81" s="183"/>
      <c r="F81" s="183"/>
      <c r="G81" s="183"/>
      <c r="H81" s="183"/>
      <c r="J81" s="3869"/>
      <c r="K81" s="3869"/>
      <c r="L81" s="2419" t="s">
        <v>7635</v>
      </c>
      <c r="M81" s="2418" t="s">
        <v>7729</v>
      </c>
      <c r="N81" s="2418" t="s">
        <v>7730</v>
      </c>
      <c r="O81" s="2418" t="s">
        <v>7633</v>
      </c>
      <c r="P81" s="2418" t="s">
        <v>7731</v>
      </c>
    </row>
    <row r="82" spans="2:16" ht="15" customHeight="1">
      <c r="B82" s="183"/>
      <c r="C82" s="183"/>
      <c r="D82" s="183"/>
      <c r="E82" s="183"/>
      <c r="F82" s="183"/>
      <c r="G82" s="183"/>
      <c r="H82" s="183"/>
      <c r="J82" s="2344" t="s">
        <v>7399</v>
      </c>
      <c r="K82" s="2420">
        <v>17925</v>
      </c>
      <c r="L82" s="2420">
        <v>3251</v>
      </c>
      <c r="M82" s="2420">
        <v>10080</v>
      </c>
      <c r="N82" s="2420">
        <v>780</v>
      </c>
      <c r="O82" s="2420">
        <v>3814</v>
      </c>
      <c r="P82" s="2420" t="s">
        <v>5184</v>
      </c>
    </row>
    <row r="83" spans="2:16" ht="15" customHeight="1">
      <c r="B83" s="183"/>
      <c r="C83" s="183"/>
      <c r="D83" s="183"/>
      <c r="E83" s="183"/>
      <c r="F83" s="183"/>
      <c r="G83" s="183"/>
      <c r="H83" s="183"/>
    </row>
    <row r="84" spans="2:16" ht="15" customHeight="1">
      <c r="B84" s="183"/>
      <c r="C84" s="183"/>
      <c r="D84" s="183"/>
      <c r="E84" s="183"/>
      <c r="F84" s="183"/>
      <c r="G84" s="183"/>
      <c r="H84" s="183"/>
    </row>
    <row r="85" spans="2:16" ht="15" customHeight="1">
      <c r="B85" s="183"/>
      <c r="C85" s="183"/>
      <c r="D85" s="183"/>
      <c r="E85" s="183"/>
      <c r="F85" s="183"/>
      <c r="G85" s="183"/>
      <c r="H85" s="183"/>
    </row>
    <row r="86" spans="2:16" ht="15" customHeight="1">
      <c r="B86" s="183"/>
      <c r="C86" s="183"/>
      <c r="D86" s="183"/>
      <c r="E86" s="183"/>
      <c r="F86" s="183"/>
      <c r="G86" s="183"/>
      <c r="H86" s="183"/>
    </row>
    <row r="87" spans="2:16" ht="15" customHeight="1">
      <c r="B87" s="183"/>
      <c r="C87" s="183"/>
      <c r="D87" s="183"/>
      <c r="E87" s="183"/>
      <c r="F87" s="183"/>
      <c r="G87" s="183"/>
      <c r="H87" s="183"/>
    </row>
    <row r="88" spans="2:16" ht="15" customHeight="1">
      <c r="B88" s="183"/>
      <c r="C88" s="183"/>
      <c r="D88" s="183"/>
      <c r="E88" s="183"/>
      <c r="F88" s="183"/>
      <c r="G88" s="183"/>
      <c r="H88" s="183"/>
    </row>
    <row r="89" spans="2:16" ht="15" customHeight="1">
      <c r="B89" s="183"/>
      <c r="C89" s="183"/>
      <c r="D89" s="183"/>
      <c r="E89" s="183"/>
      <c r="F89" s="183"/>
      <c r="G89" s="183"/>
      <c r="H89" s="183"/>
    </row>
    <row r="90" spans="2:16" ht="15" customHeight="1">
      <c r="B90" s="183"/>
      <c r="C90" s="183"/>
      <c r="D90" s="183"/>
      <c r="E90" s="183"/>
      <c r="F90" s="183"/>
      <c r="G90" s="183"/>
      <c r="H90" s="183"/>
    </row>
    <row r="91" spans="2:16" ht="15" customHeight="1">
      <c r="B91" s="183"/>
      <c r="C91" s="183"/>
      <c r="D91" s="183"/>
      <c r="E91" s="183"/>
      <c r="F91" s="183"/>
      <c r="G91" s="183"/>
      <c r="H91" s="183"/>
    </row>
    <row r="92" spans="2:16" ht="15" customHeight="1">
      <c r="B92" s="183"/>
      <c r="C92" s="183"/>
      <c r="D92" s="183"/>
      <c r="E92" s="183"/>
      <c r="F92" s="183"/>
      <c r="G92" s="183"/>
      <c r="H92" s="183"/>
    </row>
    <row r="93" spans="2:16" ht="15" customHeight="1">
      <c r="B93" s="183"/>
      <c r="C93" s="183"/>
      <c r="D93" s="183"/>
      <c r="E93" s="183"/>
      <c r="F93" s="183"/>
      <c r="G93" s="183"/>
      <c r="H93" s="183"/>
    </row>
    <row r="94" spans="2:16" ht="15" customHeight="1">
      <c r="B94" s="183"/>
      <c r="C94" s="183"/>
      <c r="D94" s="183"/>
      <c r="E94" s="183"/>
      <c r="F94" s="183"/>
      <c r="G94" s="183"/>
      <c r="H94" s="183"/>
    </row>
    <row r="95" spans="2:16" ht="15" customHeight="1">
      <c r="B95" s="183"/>
      <c r="C95" s="183"/>
      <c r="D95" s="183"/>
      <c r="E95" s="183"/>
      <c r="F95" s="183"/>
      <c r="G95" s="183"/>
      <c r="H95" s="183"/>
    </row>
    <row r="96" spans="2:16" ht="15" customHeight="1">
      <c r="B96" s="183"/>
      <c r="C96" s="183"/>
      <c r="D96" s="183"/>
      <c r="E96" s="183"/>
      <c r="F96" s="183"/>
      <c r="G96" s="183"/>
      <c r="H96" s="183"/>
    </row>
    <row r="97" spans="2:8" ht="15" customHeight="1">
      <c r="B97" s="183"/>
      <c r="C97" s="183"/>
      <c r="D97" s="183"/>
      <c r="E97" s="183"/>
      <c r="F97" s="183"/>
      <c r="G97" s="183"/>
      <c r="H97" s="183"/>
    </row>
    <row r="98" spans="2:8" ht="15" customHeight="1">
      <c r="B98" s="183"/>
      <c r="C98" s="183"/>
      <c r="D98" s="183"/>
      <c r="E98" s="183"/>
      <c r="F98" s="183"/>
      <c r="G98" s="183"/>
      <c r="H98" s="183"/>
    </row>
    <row r="99" spans="2:8" ht="15" customHeight="1">
      <c r="B99" s="183"/>
      <c r="C99" s="183"/>
      <c r="D99" s="183"/>
      <c r="E99" s="183"/>
      <c r="F99" s="183"/>
      <c r="G99" s="183"/>
      <c r="H99" s="183"/>
    </row>
    <row r="100" spans="2:8" ht="15" customHeight="1">
      <c r="B100" s="183"/>
      <c r="C100" s="183"/>
      <c r="D100" s="183"/>
      <c r="E100" s="183"/>
      <c r="F100" s="183"/>
      <c r="G100" s="183"/>
      <c r="H100" s="183"/>
    </row>
    <row r="101" spans="2:8" ht="15" customHeight="1">
      <c r="B101" s="183"/>
      <c r="C101" s="183"/>
      <c r="D101" s="183"/>
      <c r="E101" s="183"/>
      <c r="F101" s="183"/>
      <c r="G101" s="183"/>
      <c r="H101" s="183"/>
    </row>
    <row r="102" spans="2:8" ht="15" customHeight="1">
      <c r="B102" s="183"/>
      <c r="C102" s="183"/>
      <c r="D102" s="183"/>
      <c r="E102" s="183"/>
      <c r="F102" s="183"/>
      <c r="G102" s="183"/>
      <c r="H102" s="183"/>
    </row>
    <row r="103" spans="2:8" ht="15" customHeight="1">
      <c r="B103" s="183"/>
      <c r="C103" s="183"/>
      <c r="D103" s="183"/>
      <c r="E103" s="183"/>
      <c r="F103" s="183"/>
      <c r="G103" s="183"/>
      <c r="H103" s="183"/>
    </row>
    <row r="104" spans="2:8" ht="15" customHeight="1">
      <c r="B104" s="183"/>
      <c r="C104" s="183"/>
      <c r="D104" s="183"/>
      <c r="E104" s="183"/>
      <c r="F104" s="183"/>
      <c r="G104" s="183"/>
      <c r="H104" s="183"/>
    </row>
    <row r="105" spans="2:8" ht="15" customHeight="1">
      <c r="B105" s="183"/>
      <c r="C105" s="183"/>
      <c r="D105" s="183"/>
      <c r="E105" s="183"/>
      <c r="F105" s="183"/>
      <c r="G105" s="183"/>
      <c r="H105" s="183"/>
    </row>
    <row r="106" spans="2:8" ht="15" customHeight="1">
      <c r="B106" s="183"/>
      <c r="C106" s="183"/>
      <c r="D106" s="183"/>
      <c r="E106" s="183"/>
      <c r="F106" s="183"/>
      <c r="G106" s="183"/>
      <c r="H106" s="183"/>
    </row>
    <row r="107" spans="2:8" ht="15" customHeight="1">
      <c r="B107" s="183"/>
      <c r="C107" s="183"/>
      <c r="D107" s="183"/>
      <c r="E107" s="183"/>
      <c r="F107" s="183"/>
      <c r="G107" s="183"/>
      <c r="H107" s="183"/>
    </row>
    <row r="108" spans="2:8" ht="15" customHeight="1">
      <c r="B108" s="183"/>
      <c r="C108" s="183"/>
      <c r="D108" s="183"/>
      <c r="E108" s="183"/>
      <c r="F108" s="183"/>
      <c r="G108" s="183"/>
      <c r="H108" s="183"/>
    </row>
    <row r="109" spans="2:8" ht="15" customHeight="1">
      <c r="B109" s="183"/>
      <c r="C109" s="183"/>
      <c r="D109" s="183"/>
      <c r="E109" s="183"/>
      <c r="F109" s="183"/>
      <c r="G109" s="183"/>
      <c r="H109" s="183"/>
    </row>
    <row r="110" spans="2:8" ht="15" customHeight="1">
      <c r="B110" s="183"/>
      <c r="C110" s="183"/>
      <c r="D110" s="183"/>
      <c r="E110" s="183"/>
      <c r="F110" s="183"/>
      <c r="G110" s="183"/>
      <c r="H110" s="183"/>
    </row>
    <row r="111" spans="2:8" ht="15" customHeight="1">
      <c r="B111" s="183"/>
      <c r="C111" s="183"/>
      <c r="D111" s="183"/>
      <c r="E111" s="183"/>
      <c r="F111" s="183"/>
      <c r="G111" s="183"/>
      <c r="H111" s="183"/>
    </row>
    <row r="112" spans="2:8" ht="15" customHeight="1">
      <c r="B112" s="183"/>
      <c r="C112" s="183"/>
      <c r="D112" s="183"/>
      <c r="E112" s="183"/>
      <c r="F112" s="183"/>
      <c r="G112" s="183"/>
      <c r="H112" s="183"/>
    </row>
    <row r="113" spans="2:8" ht="15" customHeight="1">
      <c r="B113" s="183"/>
      <c r="C113" s="183"/>
      <c r="D113" s="183"/>
      <c r="E113" s="183"/>
      <c r="F113" s="183"/>
      <c r="G113" s="183"/>
      <c r="H113" s="183"/>
    </row>
    <row r="114" spans="2:8" ht="15" customHeight="1">
      <c r="B114" s="183"/>
      <c r="C114" s="183"/>
      <c r="D114" s="183"/>
      <c r="E114" s="183"/>
      <c r="F114" s="183"/>
      <c r="G114" s="183"/>
      <c r="H114" s="183"/>
    </row>
    <row r="115" spans="2:8" ht="15" customHeight="1">
      <c r="B115" s="183"/>
      <c r="C115" s="183"/>
      <c r="D115" s="183"/>
      <c r="E115" s="183"/>
      <c r="F115" s="183"/>
      <c r="G115" s="183"/>
      <c r="H115" s="183"/>
    </row>
    <row r="116" spans="2:8" ht="15" customHeight="1">
      <c r="B116" s="183"/>
      <c r="C116" s="183"/>
      <c r="D116" s="183"/>
      <c r="E116" s="183"/>
      <c r="F116" s="183"/>
      <c r="G116" s="183"/>
      <c r="H116" s="183"/>
    </row>
    <row r="117" spans="2:8" ht="15" customHeight="1">
      <c r="B117" s="183"/>
      <c r="C117" s="183"/>
      <c r="D117" s="183"/>
      <c r="E117" s="183"/>
      <c r="F117" s="183"/>
      <c r="G117" s="183"/>
      <c r="H117" s="183"/>
    </row>
    <row r="118" spans="2:8" ht="15" customHeight="1">
      <c r="B118" s="183"/>
      <c r="C118" s="183"/>
      <c r="D118" s="183"/>
      <c r="E118" s="183"/>
      <c r="F118" s="183"/>
      <c r="G118" s="183"/>
      <c r="H118" s="183"/>
    </row>
    <row r="119" spans="2:8" ht="15" customHeight="1">
      <c r="B119" s="183"/>
      <c r="C119" s="183"/>
      <c r="D119" s="183"/>
      <c r="E119" s="183"/>
      <c r="F119" s="183"/>
      <c r="G119" s="183"/>
    </row>
    <row r="120" spans="2:8" ht="15" customHeight="1">
      <c r="B120" s="183"/>
      <c r="C120" s="183"/>
      <c r="D120" s="183"/>
      <c r="E120" s="183"/>
      <c r="F120" s="183"/>
      <c r="G120" s="183"/>
    </row>
    <row r="121" spans="2:8" ht="15" customHeight="1"/>
    <row r="122" spans="2:8" ht="15" customHeight="1"/>
    <row r="123" spans="2:8" ht="15" customHeight="1"/>
    <row r="124" spans="2:8" ht="15" customHeight="1"/>
    <row r="125" spans="2:8" ht="15" customHeight="1"/>
    <row r="126" spans="2:8" ht="15" customHeight="1"/>
    <row r="127" spans="2:8" ht="15" customHeight="1"/>
    <row r="128" spans="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sheetData>
  <mergeCells count="89">
    <mergeCell ref="A33:C33"/>
    <mergeCell ref="A28:A29"/>
    <mergeCell ref="A39:A40"/>
    <mergeCell ref="D39:H39"/>
    <mergeCell ref="B39:B40"/>
    <mergeCell ref="C39:C40"/>
    <mergeCell ref="D33:H33"/>
    <mergeCell ref="A1:D1"/>
    <mergeCell ref="A2:D2"/>
    <mergeCell ref="A23:A24"/>
    <mergeCell ref="C28:C29"/>
    <mergeCell ref="B28:B29"/>
    <mergeCell ref="A14:B14"/>
    <mergeCell ref="A16:A17"/>
    <mergeCell ref="A21:B21"/>
    <mergeCell ref="D28:H28"/>
    <mergeCell ref="J17:J19"/>
    <mergeCell ref="K17:K19"/>
    <mergeCell ref="L38:U38"/>
    <mergeCell ref="K38:K40"/>
    <mergeCell ref="J38:J40"/>
    <mergeCell ref="M26:M27"/>
    <mergeCell ref="K26:L26"/>
    <mergeCell ref="J26:J27"/>
    <mergeCell ref="M30:P30"/>
    <mergeCell ref="K30:L30"/>
    <mergeCell ref="J30:J31"/>
    <mergeCell ref="T39:U39"/>
    <mergeCell ref="R39:S39"/>
    <mergeCell ref="P39:Q39"/>
    <mergeCell ref="N39:O39"/>
    <mergeCell ref="L39:M39"/>
    <mergeCell ref="M34:N34"/>
    <mergeCell ref="K34:L34"/>
    <mergeCell ref="J34:J35"/>
    <mergeCell ref="L17:V17"/>
    <mergeCell ref="T18:V18"/>
    <mergeCell ref="S18:S19"/>
    <mergeCell ref="R18:R19"/>
    <mergeCell ref="Q18:Q19"/>
    <mergeCell ref="P18:P19"/>
    <mergeCell ref="O18:O19"/>
    <mergeCell ref="N18:N19"/>
    <mergeCell ref="M18:M19"/>
    <mergeCell ref="L18:L19"/>
    <mergeCell ref="T22:W22"/>
    <mergeCell ref="P22:S22"/>
    <mergeCell ref="L22:O22"/>
    <mergeCell ref="K22:K23"/>
    <mergeCell ref="J22:J23"/>
    <mergeCell ref="Q51:Q52"/>
    <mergeCell ref="T51:V51"/>
    <mergeCell ref="M43:N43"/>
    <mergeCell ref="K43:L43"/>
    <mergeCell ref="J43:J44"/>
    <mergeCell ref="L51:L52"/>
    <mergeCell ref="M51:M52"/>
    <mergeCell ref="N51:N52"/>
    <mergeCell ref="O51:O52"/>
    <mergeCell ref="P51:P52"/>
    <mergeCell ref="R51:S51"/>
    <mergeCell ref="J50:J52"/>
    <mergeCell ref="K50:K52"/>
    <mergeCell ref="L50:V50"/>
    <mergeCell ref="Q55:U55"/>
    <mergeCell ref="L55:P55"/>
    <mergeCell ref="J59:J61"/>
    <mergeCell ref="K59:K61"/>
    <mergeCell ref="L59:U59"/>
    <mergeCell ref="L60:M60"/>
    <mergeCell ref="N60:O60"/>
    <mergeCell ref="P60:Q60"/>
    <mergeCell ref="R60:S60"/>
    <mergeCell ref="T60:U60"/>
    <mergeCell ref="J55:J56"/>
    <mergeCell ref="K55:K56"/>
    <mergeCell ref="M70:Q70"/>
    <mergeCell ref="L70:L71"/>
    <mergeCell ref="K70:K71"/>
    <mergeCell ref="J70:J71"/>
    <mergeCell ref="J64:J65"/>
    <mergeCell ref="K64:L64"/>
    <mergeCell ref="M64:N64"/>
    <mergeCell ref="J80:J81"/>
    <mergeCell ref="L80:P80"/>
    <mergeCell ref="K80:K81"/>
    <mergeCell ref="J74:J75"/>
    <mergeCell ref="K74:M74"/>
    <mergeCell ref="N74:R74"/>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8"/>
  <sheetViews>
    <sheetView view="pageBreakPreview" zoomScaleNormal="100" zoomScaleSheetLayoutView="100" workbookViewId="0">
      <selection sqref="A1:D1"/>
    </sheetView>
  </sheetViews>
  <sheetFormatPr defaultRowHeight="18" customHeight="1"/>
  <cols>
    <col min="1" max="12" width="7.625" style="80" customWidth="1"/>
    <col min="13" max="13" width="5.625" style="80" customWidth="1"/>
    <col min="14" max="14" width="21.875" style="80" customWidth="1"/>
    <col min="15" max="27" width="10.625" style="80" customWidth="1"/>
    <col min="28" max="16384" width="9" style="80"/>
  </cols>
  <sheetData>
    <row r="1" spans="1:26" s="130" customFormat="1" ht="20.100000000000001" customHeight="1">
      <c r="A1" s="2917" t="str">
        <f>HYPERLINK("#目次!A1","【目次に戻る】")</f>
        <v>【目次に戻る】</v>
      </c>
      <c r="B1" s="2917"/>
      <c r="C1" s="2917"/>
      <c r="D1" s="2917"/>
      <c r="E1" s="1401"/>
      <c r="F1" s="1401"/>
      <c r="G1" s="1401"/>
      <c r="H1" s="1401"/>
      <c r="I1" s="1401"/>
      <c r="J1" s="1401"/>
      <c r="K1" s="1401"/>
      <c r="L1" s="1401"/>
      <c r="M1" s="1401"/>
      <c r="N1" s="1401"/>
      <c r="O1" s="1401"/>
      <c r="P1" s="1401"/>
      <c r="Q1" s="1401"/>
      <c r="R1" s="1401"/>
      <c r="S1" s="1401"/>
      <c r="T1" s="1401"/>
      <c r="U1" s="1401"/>
      <c r="V1" s="1401"/>
      <c r="W1" s="1401"/>
      <c r="X1" s="1401"/>
      <c r="Y1" s="1401"/>
      <c r="Z1" s="1401"/>
    </row>
    <row r="2" spans="1:26" s="130" customFormat="1" ht="20.100000000000001" customHeight="1">
      <c r="A2" s="2917" t="str">
        <f>HYPERLINK("#業務所管課別目次!A1","【業務所管課別目次に戻る】")</f>
        <v>【業務所管課別目次に戻る】</v>
      </c>
      <c r="B2" s="2917"/>
      <c r="C2" s="2917"/>
      <c r="D2" s="2917"/>
      <c r="E2" s="1401"/>
      <c r="F2" s="1401"/>
      <c r="G2" s="1401"/>
      <c r="H2" s="1401"/>
      <c r="I2" s="1401"/>
      <c r="J2" s="1401"/>
      <c r="K2" s="1401"/>
      <c r="L2" s="1401"/>
      <c r="M2" s="1401"/>
      <c r="N2" s="1401"/>
      <c r="O2" s="1401"/>
      <c r="P2" s="1401"/>
      <c r="Q2" s="1401"/>
      <c r="R2" s="1401"/>
      <c r="S2" s="1401"/>
      <c r="T2" s="1401"/>
      <c r="U2" s="1401"/>
      <c r="V2" s="1401"/>
      <c r="W2" s="1401"/>
      <c r="X2" s="1401"/>
      <c r="Y2" s="1401"/>
      <c r="Z2" s="1401"/>
    </row>
    <row r="3" spans="1:26" s="101" customFormat="1" ht="17.100000000000001" customHeight="1">
      <c r="A3" s="190" t="s">
        <v>4689</v>
      </c>
    </row>
    <row r="4" spans="1:26" s="95" customFormat="1" ht="17.100000000000001" customHeight="1">
      <c r="A4" s="95" t="s">
        <v>1850</v>
      </c>
    </row>
    <row r="5" spans="1:26" s="131" customFormat="1" ht="15" customHeight="1">
      <c r="A5" s="131" t="s">
        <v>1849</v>
      </c>
      <c r="N5" s="1336" t="s">
        <v>6642</v>
      </c>
      <c r="O5" s="1337" t="s">
        <v>6118</v>
      </c>
      <c r="P5" s="1857" t="s">
        <v>4647</v>
      </c>
    </row>
    <row r="6" spans="1:26" s="131" customFormat="1" ht="15" customHeight="1">
      <c r="A6" s="80" t="s">
        <v>993</v>
      </c>
      <c r="K6" s="85" t="str">
        <f>P5</f>
        <v>（各年度末現在）</v>
      </c>
      <c r="N6" s="1705"/>
      <c r="O6" s="1337" t="s">
        <v>6119</v>
      </c>
      <c r="P6" s="1789" t="s">
        <v>7116</v>
      </c>
      <c r="Q6" s="2160" t="str">
        <f>HYPERLINK("#'["&amp;設定!$A$22&amp;"]"&amp;P6&amp;"'!A1","統計表リンク")</f>
        <v>統計表リンク</v>
      </c>
    </row>
    <row r="7" spans="1:26" ht="15" customHeight="1">
      <c r="A7" s="1443" t="s">
        <v>605</v>
      </c>
      <c r="B7" s="3538" t="str">
        <f>N8</f>
        <v>平成30年度</v>
      </c>
      <c r="C7" s="3538"/>
      <c r="D7" s="3538" t="str">
        <f>N9</f>
        <v>令和元年度</v>
      </c>
      <c r="E7" s="3538"/>
      <c r="F7" s="3538" t="str">
        <f>N10</f>
        <v>令和2年度</v>
      </c>
      <c r="G7" s="3538"/>
      <c r="H7" s="3901" t="str">
        <f>N11</f>
        <v>令和3年度</v>
      </c>
      <c r="I7" s="3901"/>
      <c r="J7" s="3901" t="str">
        <f>N12</f>
        <v>令和4年度</v>
      </c>
      <c r="K7" s="3901"/>
      <c r="N7" s="2301" t="s">
        <v>6987</v>
      </c>
      <c r="O7" s="2301" t="s">
        <v>979</v>
      </c>
      <c r="P7" s="2301" t="s">
        <v>1848</v>
      </c>
      <c r="Q7" s="2301" t="s">
        <v>1847</v>
      </c>
      <c r="R7" s="2301" t="s">
        <v>1846</v>
      </c>
      <c r="S7" s="2301" t="s">
        <v>1845</v>
      </c>
    </row>
    <row r="8" spans="1:26" ht="15" customHeight="1">
      <c r="A8" s="1400" t="s">
        <v>572</v>
      </c>
      <c r="B8" s="3902">
        <f>O8</f>
        <v>4704</v>
      </c>
      <c r="C8" s="3902"/>
      <c r="D8" s="3902">
        <f>O9</f>
        <v>5260</v>
      </c>
      <c r="E8" s="3902"/>
      <c r="F8" s="3902">
        <f>O10</f>
        <v>4805</v>
      </c>
      <c r="G8" s="3902"/>
      <c r="H8" s="3902">
        <f>O11</f>
        <v>4403</v>
      </c>
      <c r="I8" s="3902"/>
      <c r="J8" s="3520">
        <f>O12</f>
        <v>4927</v>
      </c>
      <c r="K8" s="3520"/>
      <c r="N8" s="2302" t="s">
        <v>8528</v>
      </c>
      <c r="O8" s="2329">
        <v>4704</v>
      </c>
      <c r="P8" s="2329">
        <v>452</v>
      </c>
      <c r="Q8" s="2329">
        <v>2991</v>
      </c>
      <c r="R8" s="2329">
        <v>34</v>
      </c>
      <c r="S8" s="2329">
        <v>1227</v>
      </c>
    </row>
    <row r="9" spans="1:26" ht="15" customHeight="1">
      <c r="A9" s="1404" t="s">
        <v>1848</v>
      </c>
      <c r="B9" s="3902">
        <f>P8</f>
        <v>452</v>
      </c>
      <c r="C9" s="3902"/>
      <c r="D9" s="3902">
        <f>P9</f>
        <v>441</v>
      </c>
      <c r="E9" s="3902"/>
      <c r="F9" s="3902">
        <f>P10</f>
        <v>381</v>
      </c>
      <c r="G9" s="3902"/>
      <c r="H9" s="3902">
        <f>P11</f>
        <v>433</v>
      </c>
      <c r="I9" s="3902"/>
      <c r="J9" s="3902">
        <f>P12</f>
        <v>357</v>
      </c>
      <c r="K9" s="3902"/>
      <c r="N9" s="2302" t="s">
        <v>8521</v>
      </c>
      <c r="O9" s="2329">
        <v>5260</v>
      </c>
      <c r="P9" s="2329">
        <v>441</v>
      </c>
      <c r="Q9" s="2329">
        <v>2469</v>
      </c>
      <c r="R9" s="2329">
        <v>29</v>
      </c>
      <c r="S9" s="2329">
        <v>2321</v>
      </c>
    </row>
    <row r="10" spans="1:26" ht="15" customHeight="1">
      <c r="A10" s="1406" t="s">
        <v>1847</v>
      </c>
      <c r="B10" s="3902">
        <f>Q8</f>
        <v>2991</v>
      </c>
      <c r="C10" s="3902"/>
      <c r="D10" s="3902">
        <f>Q9</f>
        <v>2469</v>
      </c>
      <c r="E10" s="3902"/>
      <c r="F10" s="3902">
        <f>Q10</f>
        <v>2294</v>
      </c>
      <c r="G10" s="3902"/>
      <c r="H10" s="3902">
        <f>Q11</f>
        <v>2008</v>
      </c>
      <c r="I10" s="3902"/>
      <c r="J10" s="3520">
        <f>Q12</f>
        <v>2453</v>
      </c>
      <c r="K10" s="3520"/>
      <c r="N10" s="2302" t="s">
        <v>8680</v>
      </c>
      <c r="O10" s="2329">
        <v>4805</v>
      </c>
      <c r="P10" s="2329">
        <v>381</v>
      </c>
      <c r="Q10" s="2329">
        <v>2294</v>
      </c>
      <c r="R10" s="2329">
        <v>22</v>
      </c>
      <c r="S10" s="2329">
        <v>2108</v>
      </c>
    </row>
    <row r="11" spans="1:26" ht="15" customHeight="1">
      <c r="A11" s="173" t="s">
        <v>1846</v>
      </c>
      <c r="B11" s="3902">
        <f>R8</f>
        <v>34</v>
      </c>
      <c r="C11" s="3902"/>
      <c r="D11" s="3902">
        <f>R9</f>
        <v>29</v>
      </c>
      <c r="E11" s="3902"/>
      <c r="F11" s="3902">
        <f>R10</f>
        <v>22</v>
      </c>
      <c r="G11" s="3902"/>
      <c r="H11" s="3902">
        <f>R11</f>
        <v>47</v>
      </c>
      <c r="I11" s="3902"/>
      <c r="J11" s="3520">
        <f>R12</f>
        <v>27</v>
      </c>
      <c r="K11" s="3520"/>
      <c r="N11" s="2538" t="s">
        <v>8681</v>
      </c>
      <c r="O11" s="2329">
        <v>4403</v>
      </c>
      <c r="P11" s="2329">
        <v>433</v>
      </c>
      <c r="Q11" s="2329">
        <v>2008</v>
      </c>
      <c r="R11" s="2329">
        <v>47</v>
      </c>
      <c r="S11" s="2329">
        <v>1915</v>
      </c>
    </row>
    <row r="12" spans="1:26" ht="15" customHeight="1">
      <c r="A12" s="173" t="s">
        <v>1845</v>
      </c>
      <c r="B12" s="3902">
        <f>S8</f>
        <v>1227</v>
      </c>
      <c r="C12" s="3902"/>
      <c r="D12" s="3902">
        <f>S9</f>
        <v>2321</v>
      </c>
      <c r="E12" s="3902"/>
      <c r="F12" s="3902">
        <f>S10</f>
        <v>2108</v>
      </c>
      <c r="G12" s="3902"/>
      <c r="H12" s="3902">
        <f>S11</f>
        <v>1915</v>
      </c>
      <c r="I12" s="3902"/>
      <c r="J12" s="3520">
        <f>S12</f>
        <v>2090</v>
      </c>
      <c r="K12" s="3520"/>
      <c r="N12" s="2538" t="s">
        <v>8682</v>
      </c>
      <c r="O12" s="2329">
        <v>4927</v>
      </c>
      <c r="P12" s="2329">
        <v>357</v>
      </c>
      <c r="Q12" s="2329">
        <v>2453</v>
      </c>
      <c r="R12" s="2329">
        <v>27</v>
      </c>
      <c r="S12" s="2329">
        <v>2090</v>
      </c>
    </row>
    <row r="13" spans="1:26" ht="15" customHeight="1">
      <c r="A13" s="1509"/>
      <c r="B13" s="1515"/>
      <c r="D13" s="1515"/>
      <c r="F13" s="1515"/>
      <c r="H13" s="1515"/>
      <c r="K13" s="85" t="s">
        <v>1844</v>
      </c>
    </row>
    <row r="14" spans="1:26" ht="15" customHeight="1">
      <c r="K14" s="85"/>
    </row>
    <row r="15" spans="1:26" ht="15" customHeight="1">
      <c r="A15" s="131" t="s">
        <v>1843</v>
      </c>
      <c r="K15" s="85"/>
      <c r="N15" s="1336" t="s">
        <v>6648</v>
      </c>
      <c r="O15" s="1337" t="s">
        <v>6118</v>
      </c>
      <c r="P15" s="1856" t="str">
        <f>設定!$B$9</f>
        <v>（令和4年度末現在）</v>
      </c>
    </row>
    <row r="16" spans="1:26" s="1747" customFormat="1" ht="15" customHeight="1">
      <c r="A16" s="1747" t="s">
        <v>993</v>
      </c>
      <c r="K16" s="85" t="str">
        <f>P15</f>
        <v>（令和4年度末現在）</v>
      </c>
      <c r="N16" s="1336"/>
      <c r="O16" s="1337"/>
      <c r="P16" s="1856"/>
    </row>
    <row r="17" spans="1:26" ht="15" customHeight="1">
      <c r="A17" s="2914" t="s">
        <v>1842</v>
      </c>
      <c r="B17" s="2914" t="s">
        <v>352</v>
      </c>
      <c r="C17" s="2914"/>
      <c r="D17" s="3905" t="s">
        <v>1841</v>
      </c>
      <c r="E17" s="3906"/>
      <c r="F17" s="3908" t="s">
        <v>4583</v>
      </c>
      <c r="G17" s="3909"/>
      <c r="H17" s="3905" t="s">
        <v>1840</v>
      </c>
      <c r="I17" s="3906"/>
      <c r="J17" s="3908" t="s">
        <v>4584</v>
      </c>
      <c r="K17" s="3909"/>
      <c r="N17" s="1705"/>
      <c r="O17" s="1337" t="s">
        <v>6119</v>
      </c>
      <c r="P17" s="1789" t="s">
        <v>7117</v>
      </c>
      <c r="Q17" s="2160" t="str">
        <f>HYPERLINK("#'["&amp;設定!$A$22&amp;"]"&amp;P17&amp;"'!A1","統計表リンク")</f>
        <v>統計表リンク</v>
      </c>
    </row>
    <row r="18" spans="1:26" ht="15" customHeight="1">
      <c r="A18" s="2914"/>
      <c r="B18" s="1447" t="s">
        <v>4493</v>
      </c>
      <c r="C18" s="1400" t="s">
        <v>4494</v>
      </c>
      <c r="D18" s="1447" t="s">
        <v>4493</v>
      </c>
      <c r="E18" s="1400" t="s">
        <v>4494</v>
      </c>
      <c r="F18" s="1447" t="s">
        <v>4493</v>
      </c>
      <c r="G18" s="1400" t="s">
        <v>4494</v>
      </c>
      <c r="H18" s="1447" t="s">
        <v>4493</v>
      </c>
      <c r="I18" s="1400" t="s">
        <v>4494</v>
      </c>
      <c r="J18" s="1447" t="s">
        <v>4493</v>
      </c>
      <c r="K18" s="1400" t="s">
        <v>4494</v>
      </c>
      <c r="N18" s="3653" t="s">
        <v>611</v>
      </c>
      <c r="O18" s="3650" t="s">
        <v>979</v>
      </c>
      <c r="P18" s="2907"/>
      <c r="Q18" s="3650" t="s">
        <v>7732</v>
      </c>
      <c r="R18" s="2907"/>
      <c r="S18" s="3650" t="s">
        <v>7733</v>
      </c>
      <c r="T18" s="2907"/>
      <c r="U18" s="3650" t="s">
        <v>7734</v>
      </c>
      <c r="V18" s="2907"/>
      <c r="W18" s="3650" t="s">
        <v>7735</v>
      </c>
      <c r="X18" s="2907"/>
      <c r="Y18" s="3650" t="s">
        <v>7736</v>
      </c>
      <c r="Z18" s="2907"/>
    </row>
    <row r="19" spans="1:26" ht="15" customHeight="1">
      <c r="A19" s="1406" t="s">
        <v>572</v>
      </c>
      <c r="B19" s="334">
        <f>O20</f>
        <v>28</v>
      </c>
      <c r="C19" s="2305">
        <f t="shared" ref="C19:K19" si="0">P20</f>
        <v>585</v>
      </c>
      <c r="D19" s="2305">
        <f t="shared" si="0"/>
        <v>11</v>
      </c>
      <c r="E19" s="2305">
        <f t="shared" si="0"/>
        <v>401</v>
      </c>
      <c r="F19" s="2305">
        <f t="shared" si="0"/>
        <v>15</v>
      </c>
      <c r="G19" s="2305">
        <f t="shared" si="0"/>
        <v>153</v>
      </c>
      <c r="H19" s="2305">
        <f t="shared" si="0"/>
        <v>1</v>
      </c>
      <c r="I19" s="2305">
        <f t="shared" si="0"/>
        <v>15</v>
      </c>
      <c r="J19" s="2305">
        <f t="shared" si="0"/>
        <v>1</v>
      </c>
      <c r="K19" s="2305">
        <f t="shared" si="0"/>
        <v>16</v>
      </c>
      <c r="N19" s="3654"/>
      <c r="O19" s="2301" t="s">
        <v>7737</v>
      </c>
      <c r="P19" s="2301" t="s">
        <v>7738</v>
      </c>
      <c r="Q19" s="2301" t="s">
        <v>7737</v>
      </c>
      <c r="R19" s="2301" t="s">
        <v>7738</v>
      </c>
      <c r="S19" s="2301" t="s">
        <v>7737</v>
      </c>
      <c r="T19" s="2301" t="s">
        <v>7738</v>
      </c>
      <c r="U19" s="2301" t="s">
        <v>7737</v>
      </c>
      <c r="V19" s="2301" t="s">
        <v>7738</v>
      </c>
      <c r="W19" s="2301" t="s">
        <v>7737</v>
      </c>
      <c r="X19" s="2301" t="s">
        <v>7738</v>
      </c>
      <c r="Y19" s="2301" t="s">
        <v>7737</v>
      </c>
      <c r="Z19" s="2301" t="s">
        <v>7738</v>
      </c>
    </row>
    <row r="20" spans="1:26" ht="15" customHeight="1">
      <c r="A20" s="373"/>
      <c r="B20" s="1446"/>
      <c r="C20" s="1446"/>
      <c r="D20" s="1446"/>
      <c r="E20" s="1446"/>
      <c r="F20" s="1446"/>
      <c r="G20" s="86"/>
      <c r="K20" s="85" t="s">
        <v>1839</v>
      </c>
      <c r="N20" s="2443" t="s">
        <v>7739</v>
      </c>
      <c r="O20" s="2329">
        <v>28</v>
      </c>
      <c r="P20" s="2329">
        <v>585</v>
      </c>
      <c r="Q20" s="2329">
        <v>11</v>
      </c>
      <c r="R20" s="2329">
        <v>401</v>
      </c>
      <c r="S20" s="2329">
        <v>15</v>
      </c>
      <c r="T20" s="2329">
        <v>153</v>
      </c>
      <c r="U20" s="2329">
        <v>1</v>
      </c>
      <c r="V20" s="2329">
        <v>15</v>
      </c>
      <c r="W20" s="2329">
        <v>1</v>
      </c>
      <c r="X20" s="2329">
        <v>16</v>
      </c>
      <c r="Y20" s="2329" t="s">
        <v>5184</v>
      </c>
      <c r="Z20" s="2329" t="s">
        <v>5184</v>
      </c>
    </row>
    <row r="21" spans="1:26" ht="15" customHeight="1">
      <c r="A21" s="373"/>
      <c r="B21" s="1446"/>
      <c r="C21" s="1446"/>
      <c r="D21" s="1446"/>
      <c r="E21" s="1446"/>
      <c r="F21" s="1446"/>
      <c r="G21" s="86"/>
      <c r="K21" s="85"/>
    </row>
    <row r="22" spans="1:26" s="131" customFormat="1" ht="15" customHeight="1">
      <c r="A22" s="131" t="s">
        <v>4585</v>
      </c>
      <c r="B22" s="80"/>
      <c r="C22" s="80"/>
      <c r="D22" s="80"/>
      <c r="E22" s="80"/>
      <c r="F22" s="80"/>
      <c r="G22" s="80"/>
      <c r="H22" s="80"/>
      <c r="I22" s="131" t="s">
        <v>4586</v>
      </c>
      <c r="L22" s="689"/>
      <c r="N22" s="1336" t="s">
        <v>6710</v>
      </c>
      <c r="O22" s="1337" t="s">
        <v>6118</v>
      </c>
      <c r="P22" s="1856" t="str">
        <f>設定!$B$14</f>
        <v>（令和5年4月1日現在）</v>
      </c>
    </row>
    <row r="23" spans="1:26" ht="15" customHeight="1">
      <c r="A23" s="80" t="s">
        <v>1838</v>
      </c>
      <c r="G23" s="85" t="str">
        <f>P22</f>
        <v>（令和5年4月1日現在）</v>
      </c>
      <c r="I23" s="229" t="s">
        <v>6938</v>
      </c>
      <c r="L23" s="85" t="str">
        <f>P25</f>
        <v>（令和5年4月1日現在）</v>
      </c>
      <c r="O23" s="1337" t="s">
        <v>6119</v>
      </c>
      <c r="P23" s="1789" t="s">
        <v>6828</v>
      </c>
      <c r="Q23" s="2160" t="str">
        <f>HYPERLINK("#'["&amp;設定!$A$22&amp;"]"&amp;P23&amp;"'!A1","統計表リンク")</f>
        <v>統計表リンク</v>
      </c>
    </row>
    <row r="24" spans="1:26" ht="15" customHeight="1">
      <c r="A24" s="3817" t="s">
        <v>118</v>
      </c>
      <c r="B24" s="3817"/>
      <c r="C24" s="3817"/>
      <c r="D24" s="3817"/>
      <c r="E24" s="3817"/>
      <c r="F24" s="1412" t="s">
        <v>1761</v>
      </c>
      <c r="G24" s="391" t="s">
        <v>1837</v>
      </c>
      <c r="I24" s="3817" t="s">
        <v>122</v>
      </c>
      <c r="J24" s="3817"/>
      <c r="K24" s="3817"/>
      <c r="L24" s="1412" t="s">
        <v>1761</v>
      </c>
      <c r="M24" s="183"/>
    </row>
    <row r="25" spans="1:26" ht="15" customHeight="1">
      <c r="A25" s="3903" t="s">
        <v>1836</v>
      </c>
      <c r="B25" s="3903"/>
      <c r="C25" s="3903"/>
      <c r="D25" s="3903"/>
      <c r="E25" s="3903"/>
      <c r="F25" s="325" t="s">
        <v>1835</v>
      </c>
      <c r="G25" s="391" t="s">
        <v>1834</v>
      </c>
      <c r="H25" s="399"/>
      <c r="I25" s="3367" t="s">
        <v>1833</v>
      </c>
      <c r="J25" s="3367"/>
      <c r="K25" s="3367"/>
      <c r="L25" s="2444">
        <f>O28</f>
        <v>3484</v>
      </c>
      <c r="M25" s="183"/>
      <c r="N25" s="1336" t="s">
        <v>6830</v>
      </c>
      <c r="O25" s="1337" t="s">
        <v>6118</v>
      </c>
      <c r="P25" s="1856" t="str">
        <f>設定!$B$14</f>
        <v>（令和5年4月1日現在）</v>
      </c>
    </row>
    <row r="26" spans="1:26" ht="15" customHeight="1">
      <c r="A26" s="3903" t="s">
        <v>1832</v>
      </c>
      <c r="B26" s="3903"/>
      <c r="C26" s="3903"/>
      <c r="D26" s="3903"/>
      <c r="E26" s="3903"/>
      <c r="F26" s="325" t="s">
        <v>1831</v>
      </c>
      <c r="G26" s="391" t="s">
        <v>1830</v>
      </c>
      <c r="H26" s="399"/>
      <c r="I26" s="3904" t="s">
        <v>1829</v>
      </c>
      <c r="J26" s="3367" t="s">
        <v>1828</v>
      </c>
      <c r="K26" s="3367"/>
      <c r="L26" s="2444">
        <f t="shared" ref="L26:L37" si="1">O29</f>
        <v>3025</v>
      </c>
      <c r="M26" s="183"/>
      <c r="N26" s="1747"/>
      <c r="O26" s="1337" t="s">
        <v>6119</v>
      </c>
      <c r="P26" s="1789" t="s">
        <v>6829</v>
      </c>
      <c r="Q26" s="2160" t="str">
        <f>HYPERLINK("#'["&amp;設定!$A$22&amp;"]"&amp;P26&amp;"'!A1","統計表リンク")</f>
        <v>統計表リンク</v>
      </c>
    </row>
    <row r="27" spans="1:26" ht="15" customHeight="1">
      <c r="A27" s="3903" t="s">
        <v>1827</v>
      </c>
      <c r="B27" s="3903"/>
      <c r="C27" s="3903"/>
      <c r="D27" s="3903"/>
      <c r="E27" s="3903"/>
      <c r="F27" s="325" t="s">
        <v>1826</v>
      </c>
      <c r="G27" s="391" t="s">
        <v>1825</v>
      </c>
      <c r="H27" s="399"/>
      <c r="I27" s="3904"/>
      <c r="J27" s="3367" t="s">
        <v>1824</v>
      </c>
      <c r="K27" s="3367"/>
      <c r="L27" s="2444">
        <f t="shared" si="1"/>
        <v>459</v>
      </c>
      <c r="M27" s="183"/>
      <c r="N27" s="2301" t="s">
        <v>7166</v>
      </c>
      <c r="O27" s="2301" t="s">
        <v>1761</v>
      </c>
      <c r="P27" s="1340"/>
      <c r="R27" s="2160"/>
    </row>
    <row r="28" spans="1:26" ht="15" customHeight="1">
      <c r="A28" s="3903" t="s">
        <v>1823</v>
      </c>
      <c r="B28" s="3903"/>
      <c r="C28" s="3903"/>
      <c r="D28" s="3903"/>
      <c r="E28" s="3903"/>
      <c r="F28" s="325" t="s">
        <v>1822</v>
      </c>
      <c r="G28" s="391" t="s">
        <v>1821</v>
      </c>
      <c r="H28" s="399"/>
      <c r="I28" s="3367" t="s">
        <v>1820</v>
      </c>
      <c r="J28" s="3367"/>
      <c r="K28" s="3367"/>
      <c r="L28" s="2444">
        <f t="shared" si="1"/>
        <v>210.6</v>
      </c>
      <c r="M28" s="183"/>
      <c r="N28" s="1696" t="s">
        <v>7740</v>
      </c>
      <c r="O28" s="2445">
        <v>3484</v>
      </c>
      <c r="P28" s="1340"/>
    </row>
    <row r="29" spans="1:26" ht="15" customHeight="1">
      <c r="A29" s="3903" t="s">
        <v>1819</v>
      </c>
      <c r="B29" s="3903"/>
      <c r="C29" s="3903"/>
      <c r="D29" s="3903"/>
      <c r="E29" s="3903"/>
      <c r="F29" s="325" t="s">
        <v>1818</v>
      </c>
      <c r="G29" s="391" t="s">
        <v>1817</v>
      </c>
      <c r="H29" s="399"/>
      <c r="I29" s="3367" t="s">
        <v>1816</v>
      </c>
      <c r="J29" s="3367"/>
      <c r="K29" s="3367"/>
      <c r="L29" s="2444">
        <f t="shared" si="1"/>
        <v>386</v>
      </c>
      <c r="M29" s="183"/>
      <c r="N29" s="1696" t="s">
        <v>7741</v>
      </c>
      <c r="O29" s="2445">
        <v>3025</v>
      </c>
      <c r="P29" s="1340"/>
    </row>
    <row r="30" spans="1:26" ht="15" customHeight="1">
      <c r="A30" s="3903" t="s">
        <v>1815</v>
      </c>
      <c r="B30" s="3903"/>
      <c r="C30" s="3903"/>
      <c r="D30" s="3903"/>
      <c r="E30" s="3903"/>
      <c r="F30" s="325" t="s">
        <v>1814</v>
      </c>
      <c r="G30" s="391" t="s">
        <v>1813</v>
      </c>
      <c r="H30" s="399"/>
      <c r="I30" s="3367" t="s">
        <v>1812</v>
      </c>
      <c r="J30" s="3367"/>
      <c r="K30" s="3367"/>
      <c r="L30" s="2444">
        <f t="shared" si="1"/>
        <v>413.8</v>
      </c>
      <c r="M30" s="183"/>
      <c r="N30" s="1696" t="s">
        <v>7742</v>
      </c>
      <c r="O30" s="2445">
        <v>459</v>
      </c>
      <c r="P30" s="1340"/>
    </row>
    <row r="31" spans="1:26" ht="15" customHeight="1">
      <c r="A31" s="3903" t="s">
        <v>1811</v>
      </c>
      <c r="B31" s="3903"/>
      <c r="C31" s="3903"/>
      <c r="D31" s="3903"/>
      <c r="E31" s="3903"/>
      <c r="F31" s="325" t="s">
        <v>1810</v>
      </c>
      <c r="G31" s="391" t="s">
        <v>1809</v>
      </c>
      <c r="H31" s="399"/>
      <c r="I31" s="3367" t="s">
        <v>1808</v>
      </c>
      <c r="J31" s="3367"/>
      <c r="K31" s="3367"/>
      <c r="L31" s="2444" t="str">
        <f t="shared" si="1"/>
        <v>-</v>
      </c>
      <c r="M31" s="183"/>
      <c r="N31" s="1696" t="s">
        <v>7743</v>
      </c>
      <c r="O31" s="2445">
        <v>210.6</v>
      </c>
      <c r="P31" s="1340"/>
    </row>
    <row r="32" spans="1:26" ht="15" customHeight="1">
      <c r="A32" s="3903" t="s">
        <v>1807</v>
      </c>
      <c r="B32" s="3903"/>
      <c r="C32" s="3903"/>
      <c r="D32" s="3903"/>
      <c r="E32" s="3903"/>
      <c r="F32" s="325" t="s">
        <v>1806</v>
      </c>
      <c r="G32" s="391" t="s">
        <v>1805</v>
      </c>
      <c r="H32" s="399"/>
      <c r="I32" s="3367" t="s">
        <v>1804</v>
      </c>
      <c r="J32" s="3367"/>
      <c r="K32" s="3367"/>
      <c r="L32" s="2444">
        <f t="shared" si="1"/>
        <v>723.8</v>
      </c>
      <c r="M32" s="183"/>
      <c r="N32" s="1696" t="s">
        <v>7744</v>
      </c>
      <c r="O32" s="2445">
        <v>386</v>
      </c>
      <c r="P32" s="1340"/>
    </row>
    <row r="33" spans="1:17" ht="15" customHeight="1">
      <c r="A33" s="3903" t="s">
        <v>1803</v>
      </c>
      <c r="B33" s="3903"/>
      <c r="C33" s="3903"/>
      <c r="D33" s="3903"/>
      <c r="E33" s="3903"/>
      <c r="F33" s="325" t="s">
        <v>1802</v>
      </c>
      <c r="G33" s="391" t="s">
        <v>1801</v>
      </c>
      <c r="H33" s="399"/>
      <c r="I33" s="3367" t="s">
        <v>1800</v>
      </c>
      <c r="J33" s="3367"/>
      <c r="K33" s="3367"/>
      <c r="L33" s="2444">
        <f t="shared" si="1"/>
        <v>49.2</v>
      </c>
      <c r="M33" s="183"/>
      <c r="N33" s="1696" t="s">
        <v>7745</v>
      </c>
      <c r="O33" s="2445">
        <v>413.8</v>
      </c>
      <c r="P33" s="1340"/>
    </row>
    <row r="34" spans="1:17" ht="15" customHeight="1">
      <c r="A34" s="3903" t="s">
        <v>1799</v>
      </c>
      <c r="B34" s="3903"/>
      <c r="C34" s="3903"/>
      <c r="D34" s="3903"/>
      <c r="E34" s="3903"/>
      <c r="F34" s="325" t="s">
        <v>1798</v>
      </c>
      <c r="G34" s="391" t="s">
        <v>1797</v>
      </c>
      <c r="H34" s="399"/>
      <c r="I34" s="3367" t="s">
        <v>1796</v>
      </c>
      <c r="J34" s="3367"/>
      <c r="K34" s="3367"/>
      <c r="L34" s="2444" t="str">
        <f t="shared" si="1"/>
        <v>-</v>
      </c>
      <c r="M34" s="183"/>
      <c r="N34" s="1696" t="s">
        <v>7746</v>
      </c>
      <c r="O34" s="2445" t="s">
        <v>7763</v>
      </c>
      <c r="P34" s="1340"/>
    </row>
    <row r="35" spans="1:17" s="1747" customFormat="1" ht="15" customHeight="1">
      <c r="A35" s="3903" t="s">
        <v>1795</v>
      </c>
      <c r="B35" s="3903"/>
      <c r="C35" s="3903"/>
      <c r="D35" s="3903"/>
      <c r="E35" s="3903"/>
      <c r="F35" s="325" t="s">
        <v>1794</v>
      </c>
      <c r="G35" s="391" t="s">
        <v>1793</v>
      </c>
      <c r="H35" s="399"/>
      <c r="I35" s="3367" t="s">
        <v>8772</v>
      </c>
      <c r="J35" s="3367"/>
      <c r="K35" s="3367"/>
      <c r="L35" s="2444" t="str">
        <f t="shared" si="1"/>
        <v>-</v>
      </c>
      <c r="M35" s="183"/>
      <c r="N35" s="1696" t="s">
        <v>7747</v>
      </c>
      <c r="O35" s="2445">
        <v>723.8</v>
      </c>
      <c r="P35" s="1340"/>
    </row>
    <row r="36" spans="1:17" ht="15" customHeight="1">
      <c r="A36" s="3903" t="s">
        <v>1791</v>
      </c>
      <c r="B36" s="3903"/>
      <c r="C36" s="3903"/>
      <c r="D36" s="3903"/>
      <c r="E36" s="3903"/>
      <c r="F36" s="325" t="s">
        <v>1790</v>
      </c>
      <c r="G36" s="391" t="s">
        <v>1789</v>
      </c>
      <c r="H36" s="399"/>
      <c r="I36" s="3367" t="s">
        <v>1792</v>
      </c>
      <c r="J36" s="3367"/>
      <c r="K36" s="3367"/>
      <c r="L36" s="2444">
        <f t="shared" si="1"/>
        <v>116.8</v>
      </c>
      <c r="M36" s="183"/>
      <c r="N36" s="1696" t="s">
        <v>7748</v>
      </c>
      <c r="O36" s="2445">
        <v>49.2</v>
      </c>
      <c r="P36" s="1340"/>
    </row>
    <row r="37" spans="1:17" ht="15" customHeight="1">
      <c r="A37" s="3903" t="s">
        <v>1787</v>
      </c>
      <c r="B37" s="3903"/>
      <c r="C37" s="3903"/>
      <c r="D37" s="3903"/>
      <c r="E37" s="3903"/>
      <c r="F37" s="325" t="s">
        <v>1786</v>
      </c>
      <c r="G37" s="391" t="s">
        <v>1785</v>
      </c>
      <c r="H37" s="399"/>
      <c r="I37" s="3367" t="s">
        <v>1788</v>
      </c>
      <c r="J37" s="3367"/>
      <c r="K37" s="3367"/>
      <c r="L37" s="2444">
        <f t="shared" si="1"/>
        <v>135.5</v>
      </c>
      <c r="M37" s="183"/>
      <c r="N37" s="1696" t="s">
        <v>7749</v>
      </c>
      <c r="O37" s="2445" t="s">
        <v>7763</v>
      </c>
      <c r="P37" s="1340"/>
    </row>
    <row r="38" spans="1:17" ht="15" customHeight="1">
      <c r="A38" s="3903" t="s">
        <v>1783</v>
      </c>
      <c r="B38" s="3903"/>
      <c r="C38" s="3903"/>
      <c r="D38" s="3903"/>
      <c r="E38" s="3903"/>
      <c r="F38" s="325" t="s">
        <v>1782</v>
      </c>
      <c r="G38" s="391" t="s">
        <v>1781</v>
      </c>
      <c r="H38" s="399"/>
      <c r="I38" s="3367" t="s">
        <v>1784</v>
      </c>
      <c r="J38" s="3367"/>
      <c r="K38" s="3367"/>
      <c r="L38" s="2444">
        <f>O41</f>
        <v>750.6</v>
      </c>
      <c r="M38" s="183"/>
      <c r="N38" s="1696" t="s">
        <v>8773</v>
      </c>
      <c r="O38" s="2445" t="s">
        <v>4139</v>
      </c>
      <c r="P38" s="1340"/>
    </row>
    <row r="39" spans="1:17" s="1747" customFormat="1" ht="15" customHeight="1">
      <c r="A39" s="3903" t="s">
        <v>1779</v>
      </c>
      <c r="B39" s="3903"/>
      <c r="C39" s="3903"/>
      <c r="D39" s="3903"/>
      <c r="E39" s="3903"/>
      <c r="F39" s="325" t="s">
        <v>1778</v>
      </c>
      <c r="G39" s="391" t="s">
        <v>1777</v>
      </c>
      <c r="H39" s="399"/>
      <c r="I39" s="3367" t="s">
        <v>1780</v>
      </c>
      <c r="J39" s="3367"/>
      <c r="K39" s="3367"/>
      <c r="L39" s="2444">
        <f>O42</f>
        <v>238.7</v>
      </c>
      <c r="M39" s="183"/>
      <c r="N39" s="1696" t="s">
        <v>7750</v>
      </c>
      <c r="O39" s="2445">
        <v>116.8</v>
      </c>
      <c r="P39" s="1340"/>
    </row>
    <row r="40" spans="1:17" ht="15" customHeight="1">
      <c r="A40" s="3903" t="s">
        <v>1775</v>
      </c>
      <c r="B40" s="3903"/>
      <c r="C40" s="3903"/>
      <c r="D40" s="3903"/>
      <c r="E40" s="3903"/>
      <c r="F40" s="325" t="s">
        <v>1774</v>
      </c>
      <c r="G40" s="391" t="s">
        <v>1773</v>
      </c>
      <c r="H40" s="399"/>
      <c r="I40" s="3367" t="s">
        <v>1776</v>
      </c>
      <c r="J40" s="3367"/>
      <c r="K40" s="3367"/>
      <c r="L40" s="2444" t="str">
        <f>O43</f>
        <v>-</v>
      </c>
      <c r="M40" s="183"/>
      <c r="N40" s="1696" t="s">
        <v>7751</v>
      </c>
      <c r="O40" s="2445">
        <v>135.5</v>
      </c>
      <c r="P40" s="1340"/>
    </row>
    <row r="41" spans="1:17" ht="15" customHeight="1">
      <c r="A41" s="3907" t="s">
        <v>1771</v>
      </c>
      <c r="B41" s="3907"/>
      <c r="C41" s="3907"/>
      <c r="D41" s="3907"/>
      <c r="E41" s="3907"/>
      <c r="F41" s="325" t="s">
        <v>1770</v>
      </c>
      <c r="G41" s="765">
        <v>42444</v>
      </c>
      <c r="H41" s="399"/>
      <c r="I41" s="320"/>
      <c r="J41" s="320"/>
      <c r="K41" s="320"/>
      <c r="L41" s="85" t="s">
        <v>1772</v>
      </c>
      <c r="N41" s="1696" t="s">
        <v>7752</v>
      </c>
      <c r="O41" s="2445">
        <v>750.6</v>
      </c>
      <c r="P41" s="1340"/>
    </row>
    <row r="42" spans="1:17" ht="15" customHeight="1">
      <c r="A42" s="3367" t="s">
        <v>1769</v>
      </c>
      <c r="B42" s="3367"/>
      <c r="C42" s="3367"/>
      <c r="D42" s="3367"/>
      <c r="E42" s="3367"/>
      <c r="F42" s="325" t="s">
        <v>1768</v>
      </c>
      <c r="G42" s="765">
        <v>42892</v>
      </c>
      <c r="H42" s="399"/>
      <c r="M42" s="86"/>
      <c r="N42" s="1696" t="s">
        <v>7753</v>
      </c>
      <c r="O42" s="2445">
        <v>238.7</v>
      </c>
      <c r="P42" s="1340"/>
    </row>
    <row r="43" spans="1:17" ht="15" customHeight="1">
      <c r="A43" s="3367" t="s">
        <v>1767</v>
      </c>
      <c r="B43" s="3367"/>
      <c r="C43" s="3367"/>
      <c r="D43" s="3367"/>
      <c r="E43" s="3367"/>
      <c r="F43" s="325" t="s">
        <v>1766</v>
      </c>
      <c r="G43" s="765" t="s">
        <v>1765</v>
      </c>
      <c r="H43" s="766"/>
      <c r="I43" s="131" t="s">
        <v>4587</v>
      </c>
      <c r="J43" s="131"/>
      <c r="K43" s="131"/>
      <c r="L43" s="131"/>
      <c r="N43" s="1696" t="s">
        <v>7754</v>
      </c>
      <c r="O43" s="2445" t="s">
        <v>7763</v>
      </c>
      <c r="P43" s="1340"/>
    </row>
    <row r="44" spans="1:17" ht="15" customHeight="1">
      <c r="A44" s="3367" t="s">
        <v>1764</v>
      </c>
      <c r="B44" s="3367"/>
      <c r="C44" s="3367"/>
      <c r="D44" s="3367"/>
      <c r="E44" s="3367"/>
      <c r="F44" s="325" t="s">
        <v>1763</v>
      </c>
      <c r="G44" s="765" t="s">
        <v>1762</v>
      </c>
      <c r="H44" s="766"/>
      <c r="I44" s="687" t="s">
        <v>6938</v>
      </c>
      <c r="L44" s="85" t="str">
        <f>P25</f>
        <v>（令和5年4月1日現在）</v>
      </c>
      <c r="N44" s="1340"/>
      <c r="O44" s="1340"/>
      <c r="P44" s="1337"/>
      <c r="Q44" s="1856"/>
    </row>
    <row r="45" spans="1:17" ht="15" customHeight="1">
      <c r="G45" s="182" t="s">
        <v>1750</v>
      </c>
      <c r="I45" s="3817" t="s">
        <v>122</v>
      </c>
      <c r="J45" s="3817"/>
      <c r="K45" s="3817"/>
      <c r="L45" s="1412" t="s">
        <v>1761</v>
      </c>
      <c r="N45" s="2301" t="s">
        <v>7166</v>
      </c>
      <c r="O45" s="2301" t="s">
        <v>1761</v>
      </c>
      <c r="P45" s="1337"/>
      <c r="Q45" s="1789"/>
    </row>
    <row r="46" spans="1:17" ht="15" customHeight="1">
      <c r="H46" s="766"/>
      <c r="I46" s="3367" t="s">
        <v>1760</v>
      </c>
      <c r="J46" s="3367"/>
      <c r="K46" s="3367"/>
      <c r="L46" s="1444">
        <f>O46</f>
        <v>252</v>
      </c>
      <c r="N46" s="1696" t="s">
        <v>7755</v>
      </c>
      <c r="O46" s="2445">
        <v>252</v>
      </c>
      <c r="P46" s="1340"/>
    </row>
    <row r="47" spans="1:17" ht="15" customHeight="1">
      <c r="I47" s="3904" t="s">
        <v>1759</v>
      </c>
      <c r="J47" s="3367" t="s">
        <v>1758</v>
      </c>
      <c r="K47" s="3367"/>
      <c r="L47" s="1444">
        <f t="shared" ref="L47:L54" si="2">O47</f>
        <v>2712.1</v>
      </c>
      <c r="N47" s="1696" t="s">
        <v>7756</v>
      </c>
      <c r="O47" s="2445">
        <v>2712.1</v>
      </c>
      <c r="P47" s="1340"/>
    </row>
    <row r="48" spans="1:17" ht="15" customHeight="1">
      <c r="I48" s="3904"/>
      <c r="J48" s="3367" t="s">
        <v>1757</v>
      </c>
      <c r="K48" s="3367"/>
      <c r="L48" s="1444">
        <f t="shared" si="2"/>
        <v>167.4</v>
      </c>
      <c r="N48" s="1696" t="s">
        <v>7757</v>
      </c>
      <c r="O48" s="2445">
        <v>167.4</v>
      </c>
      <c r="P48" s="1340"/>
    </row>
    <row r="49" spans="1:16" ht="15" customHeight="1">
      <c r="I49" s="3910" t="s">
        <v>8774</v>
      </c>
      <c r="J49" s="3911"/>
      <c r="K49" s="3912"/>
      <c r="L49" s="1444">
        <f t="shared" si="2"/>
        <v>10.1</v>
      </c>
      <c r="N49" s="1696" t="s">
        <v>8774</v>
      </c>
      <c r="O49" s="2445">
        <v>10.1</v>
      </c>
      <c r="P49" s="1340"/>
    </row>
    <row r="50" spans="1:16" s="1747" customFormat="1" ht="15" customHeight="1">
      <c r="I50" s="3367" t="s">
        <v>1756</v>
      </c>
      <c r="J50" s="3367"/>
      <c r="K50" s="3367"/>
      <c r="L50" s="1444">
        <f t="shared" si="2"/>
        <v>4.2</v>
      </c>
      <c r="N50" s="1696" t="s">
        <v>7758</v>
      </c>
      <c r="O50" s="2445">
        <v>4.2</v>
      </c>
      <c r="P50" s="1340"/>
    </row>
    <row r="51" spans="1:16" ht="15" customHeight="1">
      <c r="I51" s="3367" t="s">
        <v>1755</v>
      </c>
      <c r="J51" s="3367"/>
      <c r="K51" s="3367"/>
      <c r="L51" s="1444">
        <f t="shared" si="2"/>
        <v>310</v>
      </c>
      <c r="N51" s="1696" t="s">
        <v>7759</v>
      </c>
      <c r="O51" s="2445">
        <v>310</v>
      </c>
      <c r="P51" s="1340"/>
    </row>
    <row r="52" spans="1:16" ht="15" customHeight="1">
      <c r="I52" s="3367" t="s">
        <v>1754</v>
      </c>
      <c r="J52" s="3367"/>
      <c r="K52" s="3367"/>
      <c r="L52" s="1444">
        <f t="shared" si="2"/>
        <v>2549.3000000000002</v>
      </c>
      <c r="N52" s="1696" t="s">
        <v>7760</v>
      </c>
      <c r="O52" s="2445">
        <v>2549.3000000000002</v>
      </c>
      <c r="P52" s="1340"/>
    </row>
    <row r="53" spans="1:16" ht="15" customHeight="1">
      <c r="I53" s="3367" t="s">
        <v>1753</v>
      </c>
      <c r="J53" s="3367"/>
      <c r="K53" s="3367"/>
      <c r="L53" s="1444">
        <f t="shared" si="2"/>
        <v>323.3</v>
      </c>
      <c r="N53" s="1696" t="s">
        <v>7761</v>
      </c>
      <c r="O53" s="2445">
        <v>323.3</v>
      </c>
      <c r="P53" s="1340"/>
    </row>
    <row r="54" spans="1:16" ht="15" customHeight="1">
      <c r="I54" s="3367" t="s">
        <v>1752</v>
      </c>
      <c r="J54" s="3367"/>
      <c r="K54" s="3367"/>
      <c r="L54" s="1444">
        <f t="shared" si="2"/>
        <v>132.24</v>
      </c>
      <c r="N54" s="1696" t="s">
        <v>7762</v>
      </c>
      <c r="O54" s="2445">
        <v>132.24</v>
      </c>
      <c r="P54" s="1340"/>
    </row>
    <row r="55" spans="1:16" ht="15" customHeight="1">
      <c r="L55" s="182" t="s">
        <v>1750</v>
      </c>
      <c r="P55" s="1340"/>
    </row>
    <row r="56" spans="1:16" ht="15" customHeight="1">
      <c r="A56" s="2840"/>
      <c r="B56" s="2840"/>
      <c r="C56" s="2840"/>
      <c r="D56" s="2840"/>
      <c r="E56" s="2840"/>
      <c r="F56" s="2840"/>
      <c r="G56" s="2840"/>
      <c r="I56" s="2840"/>
      <c r="J56" s="2840"/>
      <c r="K56" s="2840"/>
      <c r="L56" s="2840"/>
    </row>
    <row r="57" spans="1:16" ht="15" customHeight="1">
      <c r="A57" s="2830" t="s">
        <v>4905</v>
      </c>
      <c r="B57" s="2830"/>
      <c r="C57" s="2830"/>
      <c r="D57" s="2830"/>
      <c r="E57" s="2830"/>
      <c r="F57" s="2830"/>
      <c r="G57" s="2830"/>
      <c r="H57" s="2022"/>
      <c r="I57" s="2890"/>
      <c r="J57" s="2890"/>
      <c r="K57" s="2890"/>
      <c r="L57" s="2890"/>
    </row>
    <row r="58" spans="1:16" ht="15" customHeight="1">
      <c r="M58" s="1451"/>
    </row>
  </sheetData>
  <mergeCells count="95">
    <mergeCell ref="O18:P18"/>
    <mergeCell ref="N18:N19"/>
    <mergeCell ref="Y18:Z18"/>
    <mergeCell ref="W18:X18"/>
    <mergeCell ref="U18:V18"/>
    <mergeCell ref="S18:T18"/>
    <mergeCell ref="Q18:R18"/>
    <mergeCell ref="I52:K52"/>
    <mergeCell ref="I53:K53"/>
    <mergeCell ref="I54:K54"/>
    <mergeCell ref="F17:G17"/>
    <mergeCell ref="H17:I17"/>
    <mergeCell ref="J17:K17"/>
    <mergeCell ref="I50:K50"/>
    <mergeCell ref="I51:K51"/>
    <mergeCell ref="I47:I48"/>
    <mergeCell ref="J47:K47"/>
    <mergeCell ref="J48:K48"/>
    <mergeCell ref="I46:K46"/>
    <mergeCell ref="I35:K35"/>
    <mergeCell ref="I49:K49"/>
    <mergeCell ref="A38:E38"/>
    <mergeCell ref="I39:K39"/>
    <mergeCell ref="A39:E39"/>
    <mergeCell ref="A44:E44"/>
    <mergeCell ref="I45:K45"/>
    <mergeCell ref="I40:K40"/>
    <mergeCell ref="A40:E40"/>
    <mergeCell ref="A41:E41"/>
    <mergeCell ref="A42:E42"/>
    <mergeCell ref="A43:E43"/>
    <mergeCell ref="I38:K38"/>
    <mergeCell ref="A35:E35"/>
    <mergeCell ref="I36:K36"/>
    <mergeCell ref="A36:E36"/>
    <mergeCell ref="I37:K37"/>
    <mergeCell ref="A37:E37"/>
    <mergeCell ref="A32:E32"/>
    <mergeCell ref="I32:K32"/>
    <mergeCell ref="A33:E33"/>
    <mergeCell ref="I33:K33"/>
    <mergeCell ref="A34:E34"/>
    <mergeCell ref="I34:K34"/>
    <mergeCell ref="A29:E29"/>
    <mergeCell ref="I29:K29"/>
    <mergeCell ref="A30:E30"/>
    <mergeCell ref="I30:K30"/>
    <mergeCell ref="A31:E31"/>
    <mergeCell ref="I31:K31"/>
    <mergeCell ref="A28:E28"/>
    <mergeCell ref="I28:K28"/>
    <mergeCell ref="A1:D1"/>
    <mergeCell ref="A2:D2"/>
    <mergeCell ref="A24:E24"/>
    <mergeCell ref="I24:K24"/>
    <mergeCell ref="A25:E25"/>
    <mergeCell ref="I25:K25"/>
    <mergeCell ref="B17:C17"/>
    <mergeCell ref="A26:E26"/>
    <mergeCell ref="I26:I27"/>
    <mergeCell ref="J26:K26"/>
    <mergeCell ref="A27:E27"/>
    <mergeCell ref="J27:K27"/>
    <mergeCell ref="A17:A18"/>
    <mergeCell ref="D17:E17"/>
    <mergeCell ref="B12:C12"/>
    <mergeCell ref="D7:E7"/>
    <mergeCell ref="D8:E8"/>
    <mergeCell ref="D9:E9"/>
    <mergeCell ref="D10:E10"/>
    <mergeCell ref="D11:E11"/>
    <mergeCell ref="D12:E12"/>
    <mergeCell ref="B7:C7"/>
    <mergeCell ref="B8:C8"/>
    <mergeCell ref="B9:C9"/>
    <mergeCell ref="B10:C10"/>
    <mergeCell ref="B11:C11"/>
    <mergeCell ref="F12:G12"/>
    <mergeCell ref="H7:I7"/>
    <mergeCell ref="H8:I8"/>
    <mergeCell ref="H9:I9"/>
    <mergeCell ref="H10:I10"/>
    <mergeCell ref="H11:I11"/>
    <mergeCell ref="H12:I12"/>
    <mergeCell ref="F7:G7"/>
    <mergeCell ref="F8:G8"/>
    <mergeCell ref="F9:G9"/>
    <mergeCell ref="F10:G10"/>
    <mergeCell ref="F11:G11"/>
    <mergeCell ref="J12:K12"/>
    <mergeCell ref="J7:K7"/>
    <mergeCell ref="J8:K8"/>
    <mergeCell ref="J9:K9"/>
    <mergeCell ref="J10:K10"/>
    <mergeCell ref="J11:K11"/>
  </mergeCells>
  <phoneticPr fontId="2"/>
  <printOptions horizontalCentered="1"/>
  <pageMargins left="0.78740157480314965" right="0.78740157480314965" top="0.98425196850393704" bottom="0.63" header="0.51181102362204722" footer="0.51181102362204722"/>
  <pageSetup paperSize="9" scale="85" fitToHeight="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9"/>
  <sheetViews>
    <sheetView view="pageBreakPreview" zoomScaleNormal="100" zoomScaleSheetLayoutView="100" workbookViewId="0">
      <selection sqref="A1:D1"/>
    </sheetView>
  </sheetViews>
  <sheetFormatPr defaultRowHeight="19.5" customHeight="1"/>
  <cols>
    <col min="1" max="1" width="8.625" style="2" customWidth="1"/>
    <col min="2" max="2" width="7.625" style="2" customWidth="1"/>
    <col min="3" max="3" width="4.625" style="2" customWidth="1"/>
    <col min="4" max="10" width="9.625" style="2" customWidth="1"/>
    <col min="11" max="11" width="5.625" style="2" customWidth="1"/>
    <col min="12" max="26" width="10.625" style="2" customWidth="1"/>
    <col min="27" max="16384" width="9" style="2"/>
  </cols>
  <sheetData>
    <row r="1" spans="1:16" s="209" customFormat="1" ht="20.100000000000001" customHeight="1">
      <c r="A1" s="2943" t="str">
        <f>HYPERLINK("#目次!A1","【目次に戻る】")</f>
        <v>【目次に戻る】</v>
      </c>
      <c r="B1" s="2943"/>
      <c r="C1" s="2943"/>
      <c r="D1" s="2943"/>
      <c r="E1" s="1402"/>
      <c r="F1" s="1402"/>
      <c r="G1" s="1402"/>
      <c r="H1" s="1402"/>
      <c r="I1" s="1402"/>
      <c r="J1" s="1402"/>
      <c r="K1" s="1402"/>
    </row>
    <row r="2" spans="1:16" s="209" customFormat="1" ht="20.100000000000001" customHeight="1">
      <c r="A2" s="2943" t="str">
        <f>HYPERLINK("#業務所管課別目次!A1","【業務所管課別目次に戻る】")</f>
        <v>【業務所管課別目次に戻る】</v>
      </c>
      <c r="B2" s="2943"/>
      <c r="C2" s="2943"/>
      <c r="D2" s="2943"/>
      <c r="E2" s="1402"/>
      <c r="F2" s="1402"/>
      <c r="G2" s="1402"/>
      <c r="H2" s="1402"/>
      <c r="I2" s="1402"/>
      <c r="J2" s="1402"/>
      <c r="K2" s="1402"/>
    </row>
    <row r="3" spans="1:16" ht="15" customHeight="1">
      <c r="A3" s="24" t="s">
        <v>4675</v>
      </c>
      <c r="J3" s="2056" t="str">
        <f>O3</f>
        <v>（各年度末現在）</v>
      </c>
      <c r="L3" s="1336" t="s">
        <v>6714</v>
      </c>
      <c r="M3" s="1752"/>
      <c r="N3" s="1337" t="s">
        <v>6118</v>
      </c>
      <c r="O3" s="1857" t="s">
        <v>463</v>
      </c>
    </row>
    <row r="4" spans="1:16" ht="24.95" customHeight="1">
      <c r="A4" s="3915" t="s">
        <v>985</v>
      </c>
      <c r="B4" s="3916"/>
      <c r="C4" s="3917"/>
      <c r="D4" s="1512" t="s">
        <v>352</v>
      </c>
      <c r="E4" s="2112" t="str">
        <f>L7</f>
        <v>昭和62年度～平成29年度</v>
      </c>
      <c r="F4" s="771" t="str">
        <f>L8</f>
        <v>平成30年度</v>
      </c>
      <c r="G4" s="325" t="str">
        <f>L9</f>
        <v>令和元年度</v>
      </c>
      <c r="H4" s="771" t="str">
        <f>L10</f>
        <v>令和2年度</v>
      </c>
      <c r="I4" s="771" t="str">
        <f>L11</f>
        <v>令和3年度</v>
      </c>
      <c r="J4" s="771" t="str">
        <f>L12</f>
        <v>令和4年度</v>
      </c>
      <c r="L4" s="1705"/>
      <c r="M4" s="1340"/>
      <c r="N4" s="1337" t="s">
        <v>6119</v>
      </c>
      <c r="O4" s="1789" t="s">
        <v>6831</v>
      </c>
      <c r="P4" s="2160" t="str">
        <f>HYPERLINK("#'["&amp;設定!$A$22&amp;"]"&amp;O4&amp;"'!A1","統計表リンク")</f>
        <v>統計表リンク</v>
      </c>
    </row>
    <row r="5" spans="1:16" ht="20.100000000000001" customHeight="1">
      <c r="A5" s="3924" t="s">
        <v>1854</v>
      </c>
      <c r="B5" s="3925"/>
      <c r="C5" s="1685" t="s">
        <v>1851</v>
      </c>
      <c r="D5" s="1510">
        <f>M6</f>
        <v>7409</v>
      </c>
      <c r="E5" s="770">
        <f>M7</f>
        <v>6410</v>
      </c>
      <c r="F5" s="1510">
        <f>M8</f>
        <v>195</v>
      </c>
      <c r="G5" s="1510">
        <f>M9</f>
        <v>202</v>
      </c>
      <c r="H5" s="1510">
        <f>M10</f>
        <v>225</v>
      </c>
      <c r="I5" s="1510">
        <f>M11</f>
        <v>196</v>
      </c>
      <c r="J5" s="1510">
        <f>M12</f>
        <v>181</v>
      </c>
      <c r="L5" s="2035" t="s">
        <v>6987</v>
      </c>
      <c r="M5" s="20" t="s">
        <v>6988</v>
      </c>
      <c r="N5" s="20" t="s">
        <v>6989</v>
      </c>
      <c r="O5" s="20" t="s">
        <v>6990</v>
      </c>
    </row>
    <row r="6" spans="1:16" ht="24.95" customHeight="1">
      <c r="A6" s="3913" t="s">
        <v>4678</v>
      </c>
      <c r="B6" s="3914"/>
      <c r="C6" s="1685" t="s">
        <v>1853</v>
      </c>
      <c r="D6" s="1510">
        <f>N6</f>
        <v>92499</v>
      </c>
      <c r="E6" s="770">
        <f>N7</f>
        <v>80885</v>
      </c>
      <c r="F6" s="1510">
        <f>N8</f>
        <v>2467</v>
      </c>
      <c r="G6" s="1510">
        <f>N9</f>
        <v>2442</v>
      </c>
      <c r="H6" s="1510">
        <f>N10</f>
        <v>2548</v>
      </c>
      <c r="I6" s="1510">
        <f>N11</f>
        <v>2186</v>
      </c>
      <c r="J6" s="1510">
        <f>N12</f>
        <v>1971</v>
      </c>
      <c r="L6" s="2111" t="s">
        <v>6363</v>
      </c>
      <c r="M6" s="2191">
        <v>7409</v>
      </c>
      <c r="N6" s="2191">
        <v>92499</v>
      </c>
      <c r="O6" s="2191">
        <v>1691</v>
      </c>
    </row>
    <row r="7" spans="1:16" ht="20.100000000000001" customHeight="1">
      <c r="A7" s="3924" t="s">
        <v>1852</v>
      </c>
      <c r="B7" s="3925"/>
      <c r="C7" s="1685" t="s">
        <v>1851</v>
      </c>
      <c r="D7" s="1510">
        <f>O6</f>
        <v>1691</v>
      </c>
      <c r="E7" s="770">
        <f>O7</f>
        <v>1570</v>
      </c>
      <c r="F7" s="769">
        <f>O8</f>
        <v>31</v>
      </c>
      <c r="G7" s="769">
        <f>O9</f>
        <v>36</v>
      </c>
      <c r="H7" s="769">
        <f>O10</f>
        <v>22</v>
      </c>
      <c r="I7" s="769">
        <f>O11</f>
        <v>12</v>
      </c>
      <c r="J7" s="769">
        <f>O12</f>
        <v>20</v>
      </c>
      <c r="L7" s="2446" t="s">
        <v>8683</v>
      </c>
      <c r="M7" s="2191">
        <v>6410</v>
      </c>
      <c r="N7" s="2191">
        <v>80885</v>
      </c>
      <c r="O7" s="2191">
        <v>1570</v>
      </c>
    </row>
    <row r="8" spans="1:16" ht="15" customHeight="1">
      <c r="J8" s="242" t="s">
        <v>1839</v>
      </c>
      <c r="L8" s="2447" t="s">
        <v>8528</v>
      </c>
      <c r="M8" s="2191">
        <v>195</v>
      </c>
      <c r="N8" s="2191">
        <v>2467</v>
      </c>
      <c r="O8" s="2191">
        <v>31</v>
      </c>
    </row>
    <row r="9" spans="1:16" ht="15" customHeight="1">
      <c r="J9" s="242"/>
      <c r="L9" s="2447" t="s">
        <v>8521</v>
      </c>
      <c r="M9" s="2191">
        <v>202</v>
      </c>
      <c r="N9" s="2191">
        <v>2442</v>
      </c>
      <c r="O9" s="2191">
        <v>36</v>
      </c>
    </row>
    <row r="10" spans="1:16" s="131" customFormat="1" ht="17.100000000000001" customHeight="1">
      <c r="A10" s="131" t="s">
        <v>4679</v>
      </c>
      <c r="F10" s="455"/>
      <c r="G10" s="455"/>
      <c r="L10" s="2447" t="s">
        <v>8680</v>
      </c>
      <c r="M10" s="2191">
        <v>225</v>
      </c>
      <c r="N10" s="2191">
        <v>2548</v>
      </c>
      <c r="O10" s="2191">
        <v>22</v>
      </c>
    </row>
    <row r="11" spans="1:16" s="80" customFormat="1" ht="16.5" customHeight="1">
      <c r="A11" s="185" t="s">
        <v>994</v>
      </c>
      <c r="B11" s="85"/>
      <c r="F11" s="85"/>
      <c r="G11" s="185" t="s">
        <v>986</v>
      </c>
      <c r="L11" s="2447" t="s">
        <v>8681</v>
      </c>
      <c r="M11" s="2191">
        <v>196</v>
      </c>
      <c r="N11" s="2191">
        <v>2186</v>
      </c>
      <c r="O11" s="2191">
        <v>12</v>
      </c>
    </row>
    <row r="12" spans="1:16" s="80" customFormat="1" ht="16.5" customHeight="1">
      <c r="A12" s="86" t="s">
        <v>993</v>
      </c>
      <c r="D12" s="85" t="str">
        <f>O14</f>
        <v>（令和4年度末現在）</v>
      </c>
      <c r="F12" s="85"/>
      <c r="G12" s="86" t="s">
        <v>612</v>
      </c>
      <c r="I12" s="85" t="str">
        <f>P14</f>
        <v>（各年度末現在）</v>
      </c>
      <c r="L12" s="2447" t="s">
        <v>8682</v>
      </c>
      <c r="M12" s="2191">
        <v>181</v>
      </c>
      <c r="N12" s="2191">
        <v>1971</v>
      </c>
      <c r="O12" s="2191">
        <v>20</v>
      </c>
    </row>
    <row r="13" spans="1:16" s="80" customFormat="1" ht="16.5" customHeight="1">
      <c r="A13" s="2914" t="s">
        <v>992</v>
      </c>
      <c r="B13" s="2914"/>
      <c r="C13" s="2914"/>
      <c r="D13" s="152" t="s">
        <v>991</v>
      </c>
      <c r="G13" s="1508" t="s">
        <v>985</v>
      </c>
      <c r="H13" s="1511" t="s">
        <v>4676</v>
      </c>
      <c r="O13" s="80" t="s">
        <v>9022</v>
      </c>
      <c r="P13" s="80" t="s">
        <v>9023</v>
      </c>
    </row>
    <row r="14" spans="1:16" s="80" customFormat="1" ht="16.5" customHeight="1">
      <c r="A14" s="2914" t="s">
        <v>352</v>
      </c>
      <c r="B14" s="2914"/>
      <c r="C14" s="2914"/>
      <c r="D14" s="285">
        <f>M18</f>
        <v>567</v>
      </c>
      <c r="G14" s="1653" t="str">
        <f>L21</f>
        <v>平成30年度</v>
      </c>
      <c r="H14" s="285">
        <f>M21</f>
        <v>6</v>
      </c>
      <c r="L14" s="1336" t="s">
        <v>6717</v>
      </c>
      <c r="M14" s="1752"/>
      <c r="N14" s="1337" t="s">
        <v>6118</v>
      </c>
      <c r="O14" s="1922" t="str">
        <f>設定!$B$9</f>
        <v>（令和4年度末現在）</v>
      </c>
      <c r="P14" s="1857" t="s">
        <v>463</v>
      </c>
    </row>
    <row r="15" spans="1:16" s="80" customFormat="1" ht="16.5" customHeight="1">
      <c r="A15" s="2942" t="s">
        <v>990</v>
      </c>
      <c r="B15" s="2942"/>
      <c r="C15" s="2942"/>
      <c r="D15" s="453">
        <f>N18</f>
        <v>153</v>
      </c>
      <c r="G15" s="2304" t="str">
        <f t="shared" ref="G15:H15" si="0">L22</f>
        <v>令和元年度</v>
      </c>
      <c r="H15" s="285">
        <f t="shared" si="0"/>
        <v>1</v>
      </c>
      <c r="K15" s="85"/>
      <c r="M15" s="1340"/>
      <c r="N15" s="1337" t="s">
        <v>6119</v>
      </c>
      <c r="O15" s="1789" t="s">
        <v>6832</v>
      </c>
      <c r="P15" s="2160" t="str">
        <f>HYPERLINK("#'["&amp;設定!$A$22&amp;"]"&amp;O15&amp;"'!A1","統計表リンク")</f>
        <v>統計表リンク</v>
      </c>
    </row>
    <row r="16" spans="1:16" s="80" customFormat="1" ht="16.5" customHeight="1">
      <c r="A16" s="2942" t="s">
        <v>989</v>
      </c>
      <c r="B16" s="2942"/>
      <c r="C16" s="2942"/>
      <c r="D16" s="453">
        <f>O18</f>
        <v>56</v>
      </c>
      <c r="E16" s="5"/>
      <c r="F16" s="5"/>
      <c r="G16" s="2304">
        <f t="shared" ref="G16:H16" si="1">L23</f>
        <v>2</v>
      </c>
      <c r="H16" s="285">
        <f t="shared" si="1"/>
        <v>3</v>
      </c>
      <c r="L16" s="1705" t="s">
        <v>7764</v>
      </c>
    </row>
    <row r="17" spans="1:25" s="80" customFormat="1" ht="16.5" customHeight="1">
      <c r="A17" s="2942" t="s">
        <v>988</v>
      </c>
      <c r="B17" s="2942"/>
      <c r="C17" s="2942"/>
      <c r="D17" s="453">
        <f>P18</f>
        <v>103</v>
      </c>
      <c r="G17" s="2304">
        <f t="shared" ref="G17:H17" si="2">L24</f>
        <v>3</v>
      </c>
      <c r="H17" s="285">
        <f t="shared" si="2"/>
        <v>14</v>
      </c>
      <c r="K17" s="229"/>
      <c r="L17" s="2301" t="s">
        <v>7381</v>
      </c>
      <c r="M17" s="2301" t="s">
        <v>979</v>
      </c>
      <c r="N17" s="2301" t="s">
        <v>7765</v>
      </c>
      <c r="O17" s="2301" t="s">
        <v>7766</v>
      </c>
      <c r="P17" s="2301" t="s">
        <v>7767</v>
      </c>
      <c r="Q17" s="2301" t="s">
        <v>7734</v>
      </c>
      <c r="R17" s="1799" t="s">
        <v>7768</v>
      </c>
      <c r="S17" s="229"/>
      <c r="T17" s="229"/>
    </row>
    <row r="18" spans="1:25" s="229" customFormat="1" ht="16.5" customHeight="1">
      <c r="A18" s="2942" t="s">
        <v>987</v>
      </c>
      <c r="B18" s="2942"/>
      <c r="C18" s="2942"/>
      <c r="D18" s="453">
        <f>Q18</f>
        <v>15</v>
      </c>
      <c r="G18" s="2304">
        <f t="shared" ref="G18:H18" si="3">L25</f>
        <v>4</v>
      </c>
      <c r="H18" s="285">
        <f t="shared" si="3"/>
        <v>25</v>
      </c>
      <c r="I18" s="86" t="s">
        <v>983</v>
      </c>
      <c r="J18" s="80"/>
      <c r="K18" s="80"/>
      <c r="L18" s="2443" t="s">
        <v>7739</v>
      </c>
      <c r="M18" s="2329">
        <v>567</v>
      </c>
      <c r="N18" s="2329">
        <v>153</v>
      </c>
      <c r="O18" s="2329">
        <v>56</v>
      </c>
      <c r="P18" s="2329">
        <v>103</v>
      </c>
      <c r="Q18" s="2329">
        <v>15</v>
      </c>
      <c r="R18" s="2329">
        <v>240</v>
      </c>
      <c r="S18" s="80"/>
      <c r="T18" s="80"/>
    </row>
    <row r="19" spans="1:25" s="80" customFormat="1" ht="16.5" customHeight="1">
      <c r="A19" s="3366" t="s">
        <v>4677</v>
      </c>
      <c r="B19" s="3366"/>
      <c r="C19" s="3366"/>
      <c r="D19" s="453">
        <f>R18</f>
        <v>240</v>
      </c>
      <c r="E19" s="86" t="s">
        <v>8280</v>
      </c>
      <c r="G19" s="161" t="s">
        <v>8937</v>
      </c>
      <c r="L19" s="1340" t="s">
        <v>7769</v>
      </c>
      <c r="M19" s="1340"/>
    </row>
    <row r="20" spans="1:25" s="80" customFormat="1" ht="16.5" customHeight="1">
      <c r="A20" s="86" t="s">
        <v>8936</v>
      </c>
      <c r="B20" s="132"/>
      <c r="C20" s="132"/>
      <c r="D20" s="132"/>
      <c r="I20" s="85"/>
      <c r="L20" s="2301" t="s">
        <v>7381</v>
      </c>
      <c r="M20" s="2354" t="s">
        <v>7769</v>
      </c>
    </row>
    <row r="21" spans="1:25" s="80" customFormat="1" ht="16.5" customHeight="1">
      <c r="A21" s="86"/>
      <c r="B21" s="132"/>
      <c r="D21" s="85"/>
      <c r="E21" s="85"/>
      <c r="L21" s="2448" t="s">
        <v>8528</v>
      </c>
      <c r="M21" s="2329">
        <v>6</v>
      </c>
    </row>
    <row r="22" spans="1:25" s="80" customFormat="1" ht="16.5" customHeight="1">
      <c r="B22" s="132"/>
      <c r="C22" s="132"/>
      <c r="D22" s="132"/>
      <c r="K22" s="1747"/>
      <c r="L22" s="2448" t="s">
        <v>8521</v>
      </c>
      <c r="M22" s="2329">
        <v>1</v>
      </c>
      <c r="N22" s="1747"/>
      <c r="O22" s="1747"/>
      <c r="P22" s="1747"/>
      <c r="Q22" s="1747"/>
      <c r="R22" s="1747"/>
      <c r="S22" s="95"/>
      <c r="T22" s="95"/>
    </row>
    <row r="23" spans="1:25" s="95" customFormat="1" ht="20.100000000000001" customHeight="1">
      <c r="A23" s="95" t="s">
        <v>4648</v>
      </c>
      <c r="K23" s="1747"/>
      <c r="L23" s="2448">
        <v>2</v>
      </c>
      <c r="M23" s="2329">
        <v>3</v>
      </c>
      <c r="N23" s="1747"/>
      <c r="O23" s="1747"/>
      <c r="P23" s="1747"/>
      <c r="Q23" s="1747"/>
      <c r="R23" s="1747"/>
      <c r="S23" s="131"/>
      <c r="T23" s="131"/>
    </row>
    <row r="24" spans="1:25" s="131" customFormat="1" ht="15" customHeight="1">
      <c r="A24" s="131" t="s">
        <v>1914</v>
      </c>
      <c r="H24" s="131" t="s">
        <v>1913</v>
      </c>
      <c r="K24" s="1747"/>
      <c r="L24" s="2448">
        <v>3</v>
      </c>
      <c r="M24" s="2329">
        <v>14</v>
      </c>
      <c r="N24" s="1747"/>
      <c r="O24" s="1747"/>
      <c r="P24" s="1747"/>
      <c r="Q24" s="1747"/>
      <c r="R24" s="1747"/>
    </row>
    <row r="25" spans="1:25" s="131" customFormat="1" ht="15" customHeight="1">
      <c r="F25" s="85" t="str">
        <f>O27</f>
        <v>（令和5年4月1日現在）</v>
      </c>
      <c r="I25" s="80"/>
      <c r="J25" s="85" t="str">
        <f>O35</f>
        <v>（令和5年4月1日現在）</v>
      </c>
      <c r="K25" s="1747"/>
      <c r="L25" s="2448">
        <v>4</v>
      </c>
      <c r="M25" s="2329">
        <v>25</v>
      </c>
      <c r="N25" s="1747"/>
      <c r="O25" s="1747"/>
      <c r="P25" s="1747"/>
      <c r="Q25" s="1747"/>
      <c r="R25" s="1747"/>
      <c r="S25" s="80"/>
      <c r="T25" s="80"/>
    </row>
    <row r="26" spans="1:25" s="80" customFormat="1" ht="30" customHeight="1">
      <c r="A26" s="3297" t="s">
        <v>992</v>
      </c>
      <c r="B26" s="3021"/>
      <c r="C26" s="3298"/>
      <c r="D26" s="1400" t="s">
        <v>572</v>
      </c>
      <c r="E26" s="1411" t="s">
        <v>1912</v>
      </c>
      <c r="F26" s="1411" t="s">
        <v>1911</v>
      </c>
      <c r="H26" s="3295" t="s">
        <v>1910</v>
      </c>
      <c r="I26" s="3296"/>
      <c r="J26" s="1408">
        <f>M38</f>
        <v>81</v>
      </c>
      <c r="K26" s="95"/>
      <c r="L26" s="95"/>
      <c r="M26" s="95"/>
      <c r="N26" s="95"/>
      <c r="O26" s="95"/>
      <c r="P26" s="95"/>
      <c r="Q26" s="95"/>
      <c r="R26" s="95"/>
    </row>
    <row r="27" spans="1:25" s="80" customFormat="1" ht="15" customHeight="1">
      <c r="A27" s="3295" t="s">
        <v>1909</v>
      </c>
      <c r="B27" s="3025"/>
      <c r="C27" s="3296"/>
      <c r="D27" s="655">
        <f>M31</f>
        <v>4734</v>
      </c>
      <c r="E27" s="655">
        <f>M32</f>
        <v>2910</v>
      </c>
      <c r="F27" s="655">
        <f>M33</f>
        <v>1824</v>
      </c>
      <c r="J27" s="182" t="s">
        <v>1855</v>
      </c>
      <c r="K27" s="131"/>
      <c r="L27" s="1336" t="s">
        <v>7788</v>
      </c>
      <c r="M27" s="1752"/>
      <c r="N27" s="1337" t="s">
        <v>6118</v>
      </c>
      <c r="O27" s="1856" t="str">
        <f>設定!$B$14</f>
        <v>（令和5年4月1日現在）</v>
      </c>
      <c r="P27" s="131"/>
      <c r="Q27" s="131"/>
      <c r="R27" s="131"/>
    </row>
    <row r="28" spans="1:25" s="80" customFormat="1" ht="15" customHeight="1">
      <c r="A28" s="3295" t="s">
        <v>1908</v>
      </c>
      <c r="B28" s="3025"/>
      <c r="C28" s="3296"/>
      <c r="D28" s="655">
        <f>N31</f>
        <v>12</v>
      </c>
      <c r="E28" s="655">
        <f>N32</f>
        <v>5</v>
      </c>
      <c r="F28" s="655">
        <f>N33</f>
        <v>7</v>
      </c>
      <c r="K28" s="131"/>
      <c r="L28" s="1705"/>
      <c r="M28" s="1340"/>
      <c r="N28" s="1337" t="s">
        <v>6119</v>
      </c>
      <c r="O28" s="1789" t="s">
        <v>7119</v>
      </c>
      <c r="P28" s="2160" t="str">
        <f>HYPERLINK("#'["&amp;設定!$A$22&amp;"]"&amp;O28&amp;"'!A1","統計表リンク")</f>
        <v>統計表リンク</v>
      </c>
      <c r="Q28" s="131"/>
      <c r="R28" s="131"/>
    </row>
    <row r="29" spans="1:25" s="80" customFormat="1" ht="15" customHeight="1">
      <c r="A29" s="3918" t="s">
        <v>1907</v>
      </c>
      <c r="B29" s="3921" t="s">
        <v>1906</v>
      </c>
      <c r="C29" s="3922"/>
      <c r="D29" s="655">
        <f>O31</f>
        <v>138</v>
      </c>
      <c r="E29" s="655">
        <f>O32</f>
        <v>86</v>
      </c>
      <c r="F29" s="655">
        <f>O33</f>
        <v>52</v>
      </c>
      <c r="L29" s="2951" t="s">
        <v>7770</v>
      </c>
      <c r="M29" s="2951" t="s">
        <v>7771</v>
      </c>
      <c r="N29" s="2951"/>
      <c r="O29" s="3926" t="s">
        <v>7772</v>
      </c>
      <c r="P29" s="3926"/>
      <c r="Q29" s="3926"/>
      <c r="R29" s="2951" t="s">
        <v>7773</v>
      </c>
      <c r="S29" s="2951"/>
      <c r="T29" s="2951"/>
      <c r="U29" s="2951" t="s">
        <v>1894</v>
      </c>
      <c r="V29" s="2951" t="s">
        <v>7774</v>
      </c>
      <c r="W29" s="2951" t="s">
        <v>7775</v>
      </c>
      <c r="X29" s="2951" t="s">
        <v>7776</v>
      </c>
      <c r="Y29" s="2951" t="s">
        <v>7777</v>
      </c>
    </row>
    <row r="30" spans="1:25" s="80" customFormat="1" ht="15" customHeight="1">
      <c r="A30" s="3919"/>
      <c r="B30" s="3921" t="s">
        <v>1904</v>
      </c>
      <c r="C30" s="3922"/>
      <c r="D30" s="655">
        <f>P31</f>
        <v>899</v>
      </c>
      <c r="E30" s="655">
        <f>P32</f>
        <v>719</v>
      </c>
      <c r="F30" s="655">
        <f>P33</f>
        <v>180</v>
      </c>
      <c r="H30" s="24" t="s">
        <v>1905</v>
      </c>
      <c r="I30" s="24"/>
      <c r="J30" s="24"/>
      <c r="L30" s="2951"/>
      <c r="M30" s="2301" t="s">
        <v>7778</v>
      </c>
      <c r="N30" s="2301" t="s">
        <v>7779</v>
      </c>
      <c r="O30" s="2310" t="s">
        <v>7785</v>
      </c>
      <c r="P30" s="2316" t="s">
        <v>7780</v>
      </c>
      <c r="Q30" s="2301" t="s">
        <v>7781</v>
      </c>
      <c r="R30" s="2301" t="s">
        <v>7782</v>
      </c>
      <c r="S30" s="2301" t="s">
        <v>7780</v>
      </c>
      <c r="T30" s="2301" t="s">
        <v>7781</v>
      </c>
      <c r="U30" s="2951"/>
      <c r="V30" s="2951"/>
      <c r="W30" s="2951"/>
      <c r="X30" s="2951"/>
      <c r="Y30" s="2951"/>
    </row>
    <row r="31" spans="1:25" s="80" customFormat="1" ht="15" customHeight="1">
      <c r="A31" s="3920"/>
      <c r="B31" s="3921" t="s">
        <v>1896</v>
      </c>
      <c r="C31" s="3922"/>
      <c r="D31" s="655">
        <f>Q31</f>
        <v>11</v>
      </c>
      <c r="E31" s="655">
        <f>Q32</f>
        <v>10</v>
      </c>
      <c r="F31" s="655">
        <f>Q33</f>
        <v>1</v>
      </c>
      <c r="H31" s="2"/>
      <c r="I31" s="2"/>
      <c r="J31" s="4" t="str">
        <f>O40</f>
        <v>（令和5年4月1日現在）</v>
      </c>
      <c r="L31" s="2300" t="s">
        <v>6420</v>
      </c>
      <c r="M31" s="1855">
        <v>4734</v>
      </c>
      <c r="N31" s="1855">
        <v>12</v>
      </c>
      <c r="O31" s="2327">
        <v>138</v>
      </c>
      <c r="P31" s="2328">
        <v>899</v>
      </c>
      <c r="Q31" s="1855">
        <v>11</v>
      </c>
      <c r="R31" s="1855">
        <v>6</v>
      </c>
      <c r="S31" s="1855">
        <v>4</v>
      </c>
      <c r="T31" s="1855" t="s">
        <v>5184</v>
      </c>
      <c r="U31" s="1855">
        <v>79</v>
      </c>
      <c r="V31" s="1855">
        <v>85</v>
      </c>
      <c r="W31" s="1855">
        <v>7</v>
      </c>
      <c r="X31" s="1855">
        <v>137</v>
      </c>
      <c r="Y31" s="1855">
        <v>60</v>
      </c>
    </row>
    <row r="32" spans="1:25" s="80" customFormat="1" ht="15" customHeight="1">
      <c r="A32" s="3918" t="s">
        <v>1901</v>
      </c>
      <c r="B32" s="3921" t="s">
        <v>1900</v>
      </c>
      <c r="C32" s="3922"/>
      <c r="D32" s="655">
        <f>R31</f>
        <v>6</v>
      </c>
      <c r="E32" s="655">
        <f>R32</f>
        <v>1</v>
      </c>
      <c r="F32" s="655">
        <f>R33</f>
        <v>5</v>
      </c>
      <c r="H32" s="3923" t="s">
        <v>1903</v>
      </c>
      <c r="I32" s="1403" t="s">
        <v>1902</v>
      </c>
      <c r="J32" s="1407">
        <f>M44</f>
        <v>27</v>
      </c>
      <c r="L32" s="2300" t="s">
        <v>7783</v>
      </c>
      <c r="M32" s="1855">
        <v>2910</v>
      </c>
      <c r="N32" s="1855">
        <v>5</v>
      </c>
      <c r="O32" s="1855">
        <v>86</v>
      </c>
      <c r="P32" s="1855">
        <v>719</v>
      </c>
      <c r="Q32" s="1855">
        <v>10</v>
      </c>
      <c r="R32" s="1855">
        <v>1</v>
      </c>
      <c r="S32" s="1855">
        <v>1</v>
      </c>
      <c r="T32" s="1855" t="s">
        <v>5184</v>
      </c>
      <c r="U32" s="1855">
        <v>48</v>
      </c>
      <c r="V32" s="1855">
        <v>38</v>
      </c>
      <c r="W32" s="1855">
        <v>1</v>
      </c>
      <c r="X32" s="1855">
        <v>101</v>
      </c>
      <c r="Y32" s="1855">
        <v>44</v>
      </c>
    </row>
    <row r="33" spans="1:26" s="80" customFormat="1" ht="15" customHeight="1">
      <c r="A33" s="3919"/>
      <c r="B33" s="3921" t="s">
        <v>1898</v>
      </c>
      <c r="C33" s="3922"/>
      <c r="D33" s="655">
        <f>S31</f>
        <v>4</v>
      </c>
      <c r="E33" s="655">
        <f>S32</f>
        <v>1</v>
      </c>
      <c r="F33" s="655">
        <f>S33</f>
        <v>3</v>
      </c>
      <c r="H33" s="3923"/>
      <c r="I33" s="1403" t="s">
        <v>1899</v>
      </c>
      <c r="J33" s="1408">
        <f>N44</f>
        <v>846</v>
      </c>
      <c r="L33" s="2300" t="s">
        <v>7784</v>
      </c>
      <c r="M33" s="1855">
        <v>1824</v>
      </c>
      <c r="N33" s="1855">
        <v>7</v>
      </c>
      <c r="O33" s="1855">
        <v>52</v>
      </c>
      <c r="P33" s="1855">
        <v>180</v>
      </c>
      <c r="Q33" s="1855">
        <v>1</v>
      </c>
      <c r="R33" s="1855">
        <v>5</v>
      </c>
      <c r="S33" s="1855">
        <v>3</v>
      </c>
      <c r="T33" s="1855" t="s">
        <v>5184</v>
      </c>
      <c r="U33" s="1855">
        <v>31</v>
      </c>
      <c r="V33" s="1855">
        <v>47</v>
      </c>
      <c r="W33" s="1855">
        <v>6</v>
      </c>
      <c r="X33" s="1855">
        <v>36</v>
      </c>
      <c r="Y33" s="1855">
        <v>16</v>
      </c>
    </row>
    <row r="34" spans="1:26" s="80" customFormat="1" ht="15" customHeight="1">
      <c r="A34" s="3920"/>
      <c r="B34" s="3921" t="s">
        <v>1896</v>
      </c>
      <c r="C34" s="3922"/>
      <c r="D34" s="655" t="str">
        <f>T31</f>
        <v>-</v>
      </c>
      <c r="E34" s="655" t="str">
        <f>T32</f>
        <v>-</v>
      </c>
      <c r="F34" s="457" t="str">
        <f>T33</f>
        <v>-</v>
      </c>
      <c r="H34" s="2986" t="s">
        <v>1897</v>
      </c>
      <c r="I34" s="2987"/>
      <c r="J34" s="1407">
        <f>O44</f>
        <v>241</v>
      </c>
      <c r="K34" s="1747"/>
      <c r="L34" s="2450"/>
      <c r="M34" s="2411"/>
      <c r="N34" s="2411"/>
      <c r="O34" s="2411"/>
      <c r="P34" s="2411"/>
      <c r="Q34" s="2411"/>
      <c r="R34" s="2411"/>
      <c r="S34" s="2411"/>
      <c r="T34" s="2411"/>
      <c r="U34" s="2411"/>
      <c r="V34" s="2411"/>
      <c r="W34" s="2411"/>
      <c r="X34" s="2411"/>
      <c r="Y34" s="2411"/>
      <c r="Z34" s="1747"/>
    </row>
    <row r="35" spans="1:26" s="80" customFormat="1" ht="15" customHeight="1">
      <c r="A35" s="3295" t="s">
        <v>1894</v>
      </c>
      <c r="B35" s="3025"/>
      <c r="C35" s="3296"/>
      <c r="D35" s="655">
        <f>U31</f>
        <v>79</v>
      </c>
      <c r="E35" s="655">
        <f>U32</f>
        <v>48</v>
      </c>
      <c r="F35" s="655">
        <f>U33</f>
        <v>31</v>
      </c>
      <c r="H35" s="2986" t="s">
        <v>1895</v>
      </c>
      <c r="I35" s="2987"/>
      <c r="J35" s="1407">
        <f>P44</f>
        <v>30</v>
      </c>
      <c r="K35" s="1747"/>
      <c r="L35" s="1336" t="s">
        <v>6588</v>
      </c>
      <c r="M35" s="1752"/>
      <c r="N35" s="1337" t="s">
        <v>6118</v>
      </c>
      <c r="O35" s="1856" t="str">
        <f>設定!$B$14</f>
        <v>（令和5年4月1日現在）</v>
      </c>
      <c r="P35" s="1753"/>
      <c r="Q35" s="2411"/>
      <c r="R35" s="2411"/>
      <c r="S35" s="2411"/>
      <c r="T35" s="2411"/>
      <c r="U35" s="2411"/>
      <c r="V35" s="2411"/>
      <c r="W35" s="2411"/>
      <c r="X35" s="2411"/>
      <c r="Y35" s="2411"/>
      <c r="Z35" s="1747"/>
    </row>
    <row r="36" spans="1:26" s="80" customFormat="1" ht="15" customHeight="1">
      <c r="A36" s="3295" t="s">
        <v>1893</v>
      </c>
      <c r="B36" s="3025"/>
      <c r="C36" s="3296"/>
      <c r="D36" s="655">
        <f>V31</f>
        <v>85</v>
      </c>
      <c r="E36" s="655">
        <f>V32</f>
        <v>38</v>
      </c>
      <c r="F36" s="655">
        <f>V33</f>
        <v>47</v>
      </c>
      <c r="J36" s="4" t="s">
        <v>1855</v>
      </c>
      <c r="K36" s="1747"/>
      <c r="L36" s="1705" t="s">
        <v>7787</v>
      </c>
      <c r="M36" s="1340"/>
      <c r="N36" s="1337" t="s">
        <v>6119</v>
      </c>
      <c r="O36" s="1789" t="s">
        <v>7118</v>
      </c>
      <c r="P36" s="2160" t="str">
        <f>HYPERLINK("#'["&amp;設定!$A$22&amp;"]"&amp;O36&amp;"'!A1","統計表リンク")</f>
        <v>統計表リンク</v>
      </c>
      <c r="Q36" s="2411"/>
      <c r="R36" s="2411"/>
      <c r="S36" s="2411"/>
      <c r="T36" s="2411"/>
      <c r="U36" s="2411"/>
      <c r="V36" s="2411"/>
      <c r="W36" s="2411"/>
      <c r="X36" s="2411"/>
      <c r="Y36" s="2411"/>
      <c r="Z36" s="1747"/>
    </row>
    <row r="37" spans="1:26" s="80" customFormat="1" ht="15" customHeight="1">
      <c r="A37" s="3295" t="s">
        <v>1892</v>
      </c>
      <c r="B37" s="3025"/>
      <c r="C37" s="3296"/>
      <c r="D37" s="655">
        <f>W31</f>
        <v>7</v>
      </c>
      <c r="E37" s="655">
        <f>W32</f>
        <v>1</v>
      </c>
      <c r="F37" s="655">
        <f>W33</f>
        <v>6</v>
      </c>
      <c r="K37" s="1747"/>
      <c r="L37" s="1696"/>
      <c r="M37" s="2301" t="s">
        <v>7786</v>
      </c>
      <c r="N37" s="1789"/>
      <c r="O37" s="2160"/>
      <c r="P37" s="2411"/>
      <c r="Q37" s="2411"/>
      <c r="R37" s="2411"/>
      <c r="S37" s="2411"/>
      <c r="T37" s="2411"/>
      <c r="U37" s="2411"/>
      <c r="V37" s="2411"/>
      <c r="W37" s="2411"/>
      <c r="X37" s="2411"/>
      <c r="Y37" s="1747"/>
    </row>
    <row r="38" spans="1:26" s="80" customFormat="1" ht="15" customHeight="1">
      <c r="A38" s="3295" t="s">
        <v>1891</v>
      </c>
      <c r="B38" s="3025"/>
      <c r="C38" s="3296"/>
      <c r="D38" s="655">
        <f>X31</f>
        <v>137</v>
      </c>
      <c r="E38" s="655">
        <f>X32</f>
        <v>101</v>
      </c>
      <c r="F38" s="655">
        <f>X33</f>
        <v>36</v>
      </c>
      <c r="K38" s="1747"/>
      <c r="L38" s="2300" t="s">
        <v>6420</v>
      </c>
      <c r="M38" s="1855">
        <v>81</v>
      </c>
      <c r="N38" s="1789"/>
      <c r="O38" s="2160"/>
      <c r="P38" s="2411"/>
      <c r="Q38" s="2411"/>
      <c r="R38" s="2411"/>
      <c r="S38" s="2411"/>
      <c r="T38" s="2411"/>
      <c r="U38" s="2411"/>
      <c r="V38" s="2411"/>
      <c r="W38" s="2411"/>
      <c r="X38" s="2411"/>
      <c r="Y38" s="1747"/>
    </row>
    <row r="39" spans="1:26" s="80" customFormat="1" ht="15" customHeight="1">
      <c r="A39" s="3295" t="s">
        <v>1890</v>
      </c>
      <c r="B39" s="3025"/>
      <c r="C39" s="3296"/>
      <c r="D39" s="655">
        <f>Y31</f>
        <v>60</v>
      </c>
      <c r="E39" s="655">
        <f>Y32</f>
        <v>44</v>
      </c>
      <c r="F39" s="655">
        <f>Y33</f>
        <v>16</v>
      </c>
      <c r="G39" s="172" t="s">
        <v>1889</v>
      </c>
    </row>
    <row r="40" spans="1:26" s="80" customFormat="1" ht="15" customHeight="1">
      <c r="A40" s="172" t="s">
        <v>6993</v>
      </c>
      <c r="B40" s="373"/>
      <c r="C40" s="373"/>
      <c r="D40" s="1514"/>
      <c r="E40" s="1514"/>
      <c r="F40" s="1514"/>
      <c r="G40" s="172"/>
      <c r="L40" s="1336" t="s">
        <v>6600</v>
      </c>
      <c r="M40" s="1752"/>
      <c r="N40" s="1337" t="s">
        <v>6118</v>
      </c>
      <c r="O40" s="1856" t="str">
        <f>設定!$B$14</f>
        <v>（令和5年4月1日現在）</v>
      </c>
    </row>
    <row r="41" spans="1:26" s="80" customFormat="1" ht="15" customHeight="1">
      <c r="A41" s="1747" t="s">
        <v>6994</v>
      </c>
      <c r="L41" s="1705"/>
      <c r="M41" s="1340"/>
      <c r="N41" s="1337" t="s">
        <v>6119</v>
      </c>
      <c r="O41" s="1789" t="s">
        <v>6833</v>
      </c>
      <c r="P41" s="2160" t="str">
        <f>HYPERLINK("#'["&amp;設定!$A$22&amp;"]"&amp;O41&amp;"'!A1","統計表リンク")</f>
        <v>統計表リンク</v>
      </c>
    </row>
    <row r="42" spans="1:26" s="80" customFormat="1" ht="15" customHeight="1">
      <c r="A42" s="1452"/>
      <c r="B42" s="1452"/>
      <c r="C42" s="1452"/>
      <c r="D42" s="1452"/>
      <c r="E42" s="1452"/>
      <c r="F42" s="182"/>
      <c r="G42" s="1452"/>
      <c r="H42" s="1452"/>
      <c r="I42" s="1452"/>
      <c r="J42" s="1452"/>
      <c r="L42" s="2951" t="s">
        <v>6495</v>
      </c>
      <c r="M42" s="2951" t="s">
        <v>7789</v>
      </c>
      <c r="N42" s="2951"/>
      <c r="O42" s="2950" t="s">
        <v>7790</v>
      </c>
      <c r="P42" s="2951" t="s">
        <v>7791</v>
      </c>
    </row>
    <row r="43" spans="1:26" ht="19.5" customHeight="1">
      <c r="K43" s="80"/>
      <c r="L43" s="2951"/>
      <c r="M43" s="2301" t="s">
        <v>7792</v>
      </c>
      <c r="N43" s="2301" t="s">
        <v>7793</v>
      </c>
      <c r="O43" s="2950"/>
      <c r="P43" s="2951"/>
      <c r="Q43" s="80"/>
      <c r="R43" s="80"/>
      <c r="S43" s="80"/>
      <c r="U43" s="80"/>
      <c r="V43" s="80"/>
      <c r="W43" s="80"/>
      <c r="X43" s="80"/>
      <c r="Y43" s="80"/>
      <c r="Z43" s="80"/>
    </row>
    <row r="44" spans="1:26" ht="19.5" customHeight="1">
      <c r="K44" s="80"/>
      <c r="L44" s="2301" t="s">
        <v>7794</v>
      </c>
      <c r="M44" s="2329">
        <v>27</v>
      </c>
      <c r="N44" s="2329">
        <v>846</v>
      </c>
      <c r="O44" s="2329">
        <v>241</v>
      </c>
      <c r="P44" s="2329">
        <v>30</v>
      </c>
      <c r="Q44" s="80"/>
      <c r="R44" s="80"/>
      <c r="S44" s="80"/>
      <c r="U44" s="80"/>
      <c r="V44" s="80"/>
      <c r="W44" s="80"/>
      <c r="X44" s="80"/>
      <c r="Y44" s="80"/>
      <c r="Z44" s="80"/>
    </row>
    <row r="45" spans="1:26" ht="19.5" customHeight="1">
      <c r="K45" s="80"/>
      <c r="L45" s="80"/>
      <c r="M45" s="80"/>
      <c r="N45" s="80"/>
      <c r="O45" s="80"/>
      <c r="P45" s="80"/>
      <c r="Q45" s="80"/>
      <c r="R45" s="80"/>
      <c r="S45" s="80"/>
      <c r="V45" s="80"/>
      <c r="W45" s="80"/>
      <c r="X45" s="80"/>
      <c r="Y45" s="80"/>
      <c r="Z45" s="80"/>
    </row>
    <row r="46" spans="1:26" ht="19.5" customHeight="1">
      <c r="K46" s="80"/>
      <c r="L46" s="80"/>
      <c r="M46" s="80"/>
      <c r="N46" s="80"/>
      <c r="O46" s="80"/>
      <c r="P46" s="80"/>
      <c r="Q46" s="80"/>
      <c r="R46" s="80"/>
      <c r="V46" s="80"/>
      <c r="W46" s="80"/>
      <c r="X46" s="80"/>
      <c r="Y46" s="80"/>
      <c r="Z46" s="80"/>
    </row>
    <row r="47" spans="1:26" ht="19.5" customHeight="1">
      <c r="K47" s="80"/>
      <c r="L47" s="80"/>
      <c r="M47" s="80"/>
      <c r="N47" s="80"/>
      <c r="O47" s="80"/>
      <c r="P47" s="80"/>
      <c r="Q47" s="80"/>
      <c r="R47" s="80"/>
      <c r="V47" s="80"/>
    </row>
    <row r="48" spans="1:26" ht="19.5" customHeight="1">
      <c r="K48" s="80"/>
      <c r="L48" s="80"/>
      <c r="M48" s="80"/>
      <c r="N48" s="80"/>
      <c r="O48" s="80"/>
      <c r="P48" s="80"/>
      <c r="Q48" s="80"/>
      <c r="R48" s="80"/>
      <c r="V48" s="80"/>
    </row>
    <row r="49" spans="11:22" ht="19.5" customHeight="1">
      <c r="K49" s="1452"/>
      <c r="L49" s="80"/>
      <c r="M49" s="80"/>
      <c r="N49" s="80"/>
      <c r="O49" s="80"/>
      <c r="P49" s="80"/>
      <c r="Q49" s="80"/>
      <c r="R49" s="80"/>
      <c r="V49" s="80"/>
    </row>
    <row r="50" spans="11:22" ht="19.5" customHeight="1">
      <c r="L50" s="80"/>
      <c r="M50" s="80"/>
      <c r="N50" s="80"/>
      <c r="O50" s="80"/>
      <c r="P50" s="80"/>
      <c r="Q50" s="80"/>
      <c r="R50" s="80"/>
    </row>
    <row r="51" spans="11:22" ht="19.5" customHeight="1">
      <c r="L51" s="80"/>
      <c r="M51" s="80"/>
      <c r="N51" s="80"/>
      <c r="O51" s="80"/>
      <c r="P51" s="80"/>
      <c r="Q51" s="80"/>
      <c r="R51" s="80"/>
    </row>
    <row r="52" spans="11:22" ht="19.5" customHeight="1">
      <c r="L52" s="80"/>
      <c r="M52" s="80"/>
      <c r="N52" s="80"/>
      <c r="O52" s="80"/>
      <c r="P52" s="80"/>
      <c r="Q52" s="80"/>
      <c r="R52" s="80"/>
    </row>
    <row r="73" spans="4:4" ht="20.100000000000001" customHeight="1"/>
    <row r="74" spans="4:4" ht="20.100000000000001" customHeight="1">
      <c r="D74" s="239"/>
    </row>
    <row r="75" spans="4:4" ht="20.100000000000001" customHeight="1"/>
    <row r="76" spans="4:4" ht="20.100000000000001" customHeight="1"/>
    <row r="77" spans="4:4" ht="20.100000000000001" customHeight="1"/>
    <row r="78" spans="4:4" ht="20.100000000000001" customHeight="1"/>
    <row r="79" spans="4:4" ht="20.100000000000001" customHeight="1"/>
  </sheetData>
  <mergeCells count="46">
    <mergeCell ref="P42:P43"/>
    <mergeCell ref="O42:O43"/>
    <mergeCell ref="M42:N42"/>
    <mergeCell ref="L42:L43"/>
    <mergeCell ref="R29:T29"/>
    <mergeCell ref="O29:Q29"/>
    <mergeCell ref="M29:N29"/>
    <mergeCell ref="L29:L30"/>
    <mergeCell ref="Y29:Y30"/>
    <mergeCell ref="X29:X30"/>
    <mergeCell ref="W29:W30"/>
    <mergeCell ref="V29:V30"/>
    <mergeCell ref="U29:U30"/>
    <mergeCell ref="H35:I35"/>
    <mergeCell ref="H32:H33"/>
    <mergeCell ref="A5:B5"/>
    <mergeCell ref="A7:B7"/>
    <mergeCell ref="H34:I34"/>
    <mergeCell ref="A39:C39"/>
    <mergeCell ref="A28:C28"/>
    <mergeCell ref="A29:A31"/>
    <mergeCell ref="B29:C29"/>
    <mergeCell ref="B30:C30"/>
    <mergeCell ref="B31:C31"/>
    <mergeCell ref="A35:C35"/>
    <mergeCell ref="A36:C36"/>
    <mergeCell ref="A37:C37"/>
    <mergeCell ref="A38:C38"/>
    <mergeCell ref="B34:C34"/>
    <mergeCell ref="B32:C32"/>
    <mergeCell ref="A32:A34"/>
    <mergeCell ref="B33:C33"/>
    <mergeCell ref="A1:D1"/>
    <mergeCell ref="A2:D2"/>
    <mergeCell ref="A26:C26"/>
    <mergeCell ref="H26:I26"/>
    <mergeCell ref="A27:C27"/>
    <mergeCell ref="A13:C13"/>
    <mergeCell ref="A15:C15"/>
    <mergeCell ref="A16:C16"/>
    <mergeCell ref="A17:C17"/>
    <mergeCell ref="A18:C18"/>
    <mergeCell ref="A19:C19"/>
    <mergeCell ref="A14:C14"/>
    <mergeCell ref="A6:B6"/>
    <mergeCell ref="A4:C4"/>
  </mergeCells>
  <phoneticPr fontId="2"/>
  <printOptions horizontalCentered="1"/>
  <pageMargins left="0.78740157480314965" right="0.78740157480314965" top="0.98425196850393704" bottom="0.98425196850393704" header="0.51181102362204722" footer="0.51181102362204722"/>
  <pageSetup paperSize="9" scale="88"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15"/>
  <sheetViews>
    <sheetView view="pageBreakPreview" zoomScaleNormal="75" zoomScaleSheetLayoutView="100" workbookViewId="0">
      <selection sqref="A1:D1"/>
    </sheetView>
  </sheetViews>
  <sheetFormatPr defaultColWidth="9" defaultRowHeight="16.5" customHeight="1"/>
  <cols>
    <col min="1" max="6" width="15.125" style="1747" customWidth="1"/>
    <col min="7" max="7" width="5.625" style="1747" customWidth="1"/>
    <col min="8" max="8" width="10.625" style="1747" customWidth="1"/>
    <col min="9" max="9" width="11.875" style="1747" customWidth="1"/>
    <col min="10" max="15" width="10.625" style="1747" customWidth="1"/>
    <col min="16" max="16384" width="9" style="1747"/>
  </cols>
  <sheetData>
    <row r="1" spans="1:25" s="130" customFormat="1" ht="20.100000000000001" customHeight="1">
      <c r="A1" s="2917" t="str">
        <f>HYPERLINK("#目次!A1","【目次に戻る】")</f>
        <v>【目次に戻る】</v>
      </c>
      <c r="B1" s="2917"/>
      <c r="C1" s="2917"/>
      <c r="D1" s="2917"/>
      <c r="E1" s="1757"/>
      <c r="F1" s="1757"/>
      <c r="G1" s="1757"/>
      <c r="H1" s="1757"/>
      <c r="I1" s="1757"/>
      <c r="J1" s="1757"/>
      <c r="K1" s="1757"/>
      <c r="L1" s="1757"/>
      <c r="M1" s="1757"/>
      <c r="N1" s="1757"/>
      <c r="O1" s="1757"/>
      <c r="P1" s="1757"/>
      <c r="Q1" s="1757"/>
      <c r="R1" s="1757"/>
      <c r="S1" s="1757"/>
      <c r="T1" s="1757"/>
      <c r="U1" s="1757"/>
      <c r="V1" s="1757"/>
      <c r="W1" s="1757"/>
      <c r="X1" s="1757"/>
      <c r="Y1" s="1757"/>
    </row>
    <row r="2" spans="1:25" s="130" customFormat="1" ht="20.100000000000001" customHeight="1">
      <c r="A2" s="2917" t="str">
        <f>HYPERLINK("#業務所管課別目次!A1","【業務所管課別目次に戻る】")</f>
        <v>【業務所管課別目次に戻る】</v>
      </c>
      <c r="B2" s="2917"/>
      <c r="C2" s="2917"/>
      <c r="D2" s="2917"/>
      <c r="E2" s="1757"/>
      <c r="F2" s="1757"/>
      <c r="G2" s="1757"/>
      <c r="H2" s="1757"/>
      <c r="I2" s="1757"/>
      <c r="J2" s="1757"/>
      <c r="K2" s="1757"/>
      <c r="L2" s="1757"/>
      <c r="M2" s="1757"/>
      <c r="N2" s="1757"/>
      <c r="O2" s="1757"/>
      <c r="P2" s="1757"/>
      <c r="Q2" s="1757"/>
      <c r="R2" s="1757"/>
      <c r="S2" s="1757"/>
      <c r="T2" s="1757"/>
      <c r="U2" s="1757"/>
      <c r="V2" s="1757"/>
      <c r="W2" s="1757"/>
      <c r="X2" s="1757"/>
      <c r="Y2" s="1757"/>
    </row>
    <row r="3" spans="1:25" s="95" customFormat="1" ht="17.100000000000001" customHeight="1">
      <c r="A3" s="95" t="s">
        <v>7061</v>
      </c>
      <c r="G3" s="761"/>
    </row>
    <row r="4" spans="1:25" s="95" customFormat="1" ht="17.100000000000001" customHeight="1">
      <c r="A4" s="1753" t="s">
        <v>4049</v>
      </c>
      <c r="G4" s="1294"/>
      <c r="H4" s="1336" t="s">
        <v>6760</v>
      </c>
      <c r="I4" s="1752"/>
      <c r="J4" s="1337" t="s">
        <v>6118</v>
      </c>
      <c r="K4" s="1857" t="s">
        <v>6177</v>
      </c>
      <c r="L4" s="1695"/>
      <c r="M4" s="1695"/>
      <c r="N4" s="1695"/>
      <c r="O4" s="1704"/>
    </row>
    <row r="5" spans="1:25" s="95" customFormat="1" ht="17.100000000000001" customHeight="1">
      <c r="A5" s="183" t="s">
        <v>553</v>
      </c>
      <c r="B5" s="183"/>
      <c r="C5" s="183"/>
      <c r="D5" s="182" t="str">
        <f>K4</f>
        <v>（各年1月1日現在）</v>
      </c>
      <c r="E5" s="183"/>
      <c r="F5" s="1719"/>
      <c r="G5" s="1747"/>
      <c r="H5" s="1339"/>
      <c r="I5" s="1340"/>
      <c r="J5" s="1337" t="s">
        <v>6119</v>
      </c>
      <c r="K5" s="1703" t="s">
        <v>7059</v>
      </c>
      <c r="L5" s="2160" t="str">
        <f>HYPERLINK("#'["&amp;設定!$A$22&amp;"]"&amp;K5&amp;"'!A1","統計表リンク")</f>
        <v>統計表リンク</v>
      </c>
      <c r="M5" s="1695"/>
      <c r="N5" s="1695"/>
      <c r="O5" s="1704"/>
    </row>
    <row r="6" spans="1:25" ht="17.100000000000001" customHeight="1">
      <c r="A6" s="2914" t="s">
        <v>4614</v>
      </c>
      <c r="B6" s="2914" t="s">
        <v>6354</v>
      </c>
      <c r="C6" s="2914" t="s">
        <v>6355</v>
      </c>
      <c r="D6" s="2914"/>
      <c r="E6" s="1368"/>
      <c r="F6" s="1719"/>
      <c r="G6" s="198"/>
      <c r="H6" s="2927" t="s">
        <v>6179</v>
      </c>
      <c r="I6" s="2927" t="s">
        <v>6180</v>
      </c>
      <c r="J6" s="2918" t="s">
        <v>6181</v>
      </c>
      <c r="K6" s="2919"/>
      <c r="L6" s="2918" t="s">
        <v>6182</v>
      </c>
      <c r="M6" s="2919"/>
      <c r="N6" s="2918" t="s">
        <v>6183</v>
      </c>
      <c r="O6" s="2919"/>
    </row>
    <row r="7" spans="1:25" ht="24.95" customHeight="1">
      <c r="A7" s="2914"/>
      <c r="B7" s="2914"/>
      <c r="C7" s="1739" t="s">
        <v>572</v>
      </c>
      <c r="D7" s="1736" t="s">
        <v>6185</v>
      </c>
      <c r="E7" s="1763"/>
      <c r="F7" s="1719"/>
      <c r="G7" s="198"/>
      <c r="H7" s="2928"/>
      <c r="I7" s="2928"/>
      <c r="J7" s="1798" t="s">
        <v>6184</v>
      </c>
      <c r="K7" s="1799" t="s">
        <v>6356</v>
      </c>
      <c r="L7" s="1798" t="s">
        <v>6186</v>
      </c>
      <c r="M7" s="1799" t="s">
        <v>6356</v>
      </c>
      <c r="N7" s="1798" t="s">
        <v>6187</v>
      </c>
      <c r="O7" s="1799" t="s">
        <v>6356</v>
      </c>
    </row>
    <row r="8" spans="1:25" ht="17.100000000000001" customHeight="1">
      <c r="A8" s="1740" t="str">
        <f>H8</f>
        <v>平成31年</v>
      </c>
      <c r="B8" s="1734">
        <f>I8</f>
        <v>462591</v>
      </c>
      <c r="C8" s="1733">
        <f>N8</f>
        <v>113440</v>
      </c>
      <c r="D8" s="1191">
        <f>O8</f>
        <v>24.5</v>
      </c>
      <c r="E8" s="1764"/>
      <c r="F8" s="1719"/>
      <c r="G8" s="198"/>
      <c r="H8" s="1840" t="s">
        <v>8286</v>
      </c>
      <c r="I8" s="1820">
        <v>462591</v>
      </c>
      <c r="J8" s="1820">
        <v>53989</v>
      </c>
      <c r="K8" s="1841">
        <v>11.7</v>
      </c>
      <c r="L8" s="1820">
        <v>295162</v>
      </c>
      <c r="M8" s="1841">
        <v>63.8</v>
      </c>
      <c r="N8" s="1820">
        <v>113440</v>
      </c>
      <c r="O8" s="1841">
        <v>24.5</v>
      </c>
    </row>
    <row r="9" spans="1:25" ht="17.100000000000001" customHeight="1">
      <c r="A9" s="1740" t="str">
        <f>H9</f>
        <v>令和2年</v>
      </c>
      <c r="B9" s="1734">
        <f t="shared" ref="B9:B11" si="0">I9</f>
        <v>464550</v>
      </c>
      <c r="C9" s="1733">
        <f t="shared" ref="C9:C11" si="1">N9</f>
        <v>113774</v>
      </c>
      <c r="D9" s="1191">
        <f t="shared" ref="D9:D10" si="2">O9</f>
        <v>24.5</v>
      </c>
      <c r="E9" s="1764"/>
      <c r="F9" s="1719"/>
      <c r="G9" s="170"/>
      <c r="H9" s="1840" t="s">
        <v>8284</v>
      </c>
      <c r="I9" s="1820">
        <v>464550</v>
      </c>
      <c r="J9" s="1820">
        <v>53743</v>
      </c>
      <c r="K9" s="1841">
        <v>11.6</v>
      </c>
      <c r="L9" s="1820">
        <v>297033</v>
      </c>
      <c r="M9" s="1841">
        <v>63.9</v>
      </c>
      <c r="N9" s="1820">
        <v>113774</v>
      </c>
      <c r="O9" s="1841">
        <v>24.5</v>
      </c>
    </row>
    <row r="10" spans="1:25" ht="17.100000000000001" customHeight="1">
      <c r="A10" s="1740">
        <f>H10</f>
        <v>3</v>
      </c>
      <c r="B10" s="1734">
        <f t="shared" si="0"/>
        <v>463691</v>
      </c>
      <c r="C10" s="1733">
        <f t="shared" si="1"/>
        <v>114217</v>
      </c>
      <c r="D10" s="1191">
        <f t="shared" si="2"/>
        <v>24.6</v>
      </c>
      <c r="E10" s="1764"/>
      <c r="F10" s="1719"/>
      <c r="G10" s="170"/>
      <c r="H10" s="1840">
        <v>3</v>
      </c>
      <c r="I10" s="1820">
        <v>463691</v>
      </c>
      <c r="J10" s="1820">
        <v>53146</v>
      </c>
      <c r="K10" s="1841">
        <v>11.5</v>
      </c>
      <c r="L10" s="1820">
        <v>296328</v>
      </c>
      <c r="M10" s="1841">
        <v>63.9</v>
      </c>
      <c r="N10" s="1820">
        <v>114217</v>
      </c>
      <c r="O10" s="1841">
        <v>24.6</v>
      </c>
    </row>
    <row r="11" spans="1:25" ht="17.100000000000001" customHeight="1">
      <c r="A11" s="1740">
        <f t="shared" ref="A11:A12" si="3">H11</f>
        <v>4</v>
      </c>
      <c r="B11" s="1734">
        <f t="shared" si="0"/>
        <v>462083</v>
      </c>
      <c r="C11" s="1733">
        <f t="shared" si="1"/>
        <v>114052</v>
      </c>
      <c r="D11" s="1191">
        <f>O11</f>
        <v>24.7</v>
      </c>
      <c r="E11" s="1764"/>
      <c r="F11" s="1719"/>
      <c r="G11" s="170"/>
      <c r="H11" s="1840">
        <v>4</v>
      </c>
      <c r="I11" s="1820">
        <v>462083</v>
      </c>
      <c r="J11" s="1820">
        <v>52339</v>
      </c>
      <c r="K11" s="1841">
        <v>11.3</v>
      </c>
      <c r="L11" s="1820">
        <v>295692</v>
      </c>
      <c r="M11" s="1841">
        <v>64</v>
      </c>
      <c r="N11" s="1820">
        <v>114052</v>
      </c>
      <c r="O11" s="1841">
        <v>24.7</v>
      </c>
    </row>
    <row r="12" spans="1:25" ht="17.100000000000001" customHeight="1">
      <c r="A12" s="1740">
        <f t="shared" si="3"/>
        <v>5</v>
      </c>
      <c r="B12" s="1734">
        <f>I12</f>
        <v>464175</v>
      </c>
      <c r="C12" s="1733">
        <f>N12</f>
        <v>113691</v>
      </c>
      <c r="D12" s="1191">
        <f>O12</f>
        <v>24.5</v>
      </c>
      <c r="F12" s="1719"/>
      <c r="G12" s="170"/>
      <c r="H12" s="1840">
        <v>5</v>
      </c>
      <c r="I12" s="1820">
        <v>464175</v>
      </c>
      <c r="J12" s="1820">
        <v>51416</v>
      </c>
      <c r="K12" s="1841">
        <v>11.1</v>
      </c>
      <c r="L12" s="1820">
        <v>299068</v>
      </c>
      <c r="M12" s="1841">
        <v>64.400000000000006</v>
      </c>
      <c r="N12" s="1820">
        <v>113691</v>
      </c>
      <c r="O12" s="1841">
        <v>24.5</v>
      </c>
    </row>
    <row r="13" spans="1:25" ht="17.100000000000001" customHeight="1">
      <c r="D13" s="85" t="s">
        <v>5843</v>
      </c>
      <c r="E13" s="1719"/>
      <c r="F13" s="1719"/>
      <c r="G13" s="170"/>
      <c r="H13" s="761"/>
      <c r="I13" s="761"/>
      <c r="J13" s="761"/>
      <c r="K13" s="1293"/>
      <c r="L13" s="183"/>
      <c r="M13" s="183"/>
      <c r="N13" s="183"/>
    </row>
    <row r="14" spans="1:25" ht="17.100000000000001" customHeight="1">
      <c r="D14" s="85"/>
      <c r="E14" s="1719"/>
      <c r="F14" s="1719"/>
      <c r="G14" s="170"/>
      <c r="H14" s="761"/>
      <c r="I14" s="761"/>
      <c r="J14" s="761"/>
      <c r="K14" s="1293"/>
      <c r="L14" s="183"/>
      <c r="M14" s="183"/>
      <c r="N14" s="183"/>
    </row>
    <row r="15" spans="1:25" ht="17.100000000000001" customHeight="1">
      <c r="A15" s="1753" t="s">
        <v>8231</v>
      </c>
      <c r="D15" s="1719"/>
      <c r="E15" s="1719"/>
      <c r="F15" s="85" t="str">
        <f>K15</f>
        <v>（平成17年は7月1日現在）</v>
      </c>
      <c r="H15" s="1336" t="s">
        <v>6762</v>
      </c>
      <c r="I15" s="1752"/>
      <c r="J15" s="1337" t="s">
        <v>6118</v>
      </c>
      <c r="K15" s="1857" t="s">
        <v>8287</v>
      </c>
      <c r="L15" s="1857"/>
      <c r="M15" s="1857" t="s">
        <v>8288</v>
      </c>
      <c r="N15" s="183"/>
    </row>
    <row r="16" spans="1:25" ht="17.100000000000001" customHeight="1">
      <c r="A16" s="1747" t="s">
        <v>606</v>
      </c>
      <c r="D16" s="1719"/>
      <c r="F16" s="85" t="str">
        <f>M15</f>
        <v>（その他は各年5月1日現在）</v>
      </c>
      <c r="G16" s="1294"/>
      <c r="H16" s="1705"/>
      <c r="I16" s="1340"/>
      <c r="J16" s="1337" t="s">
        <v>6119</v>
      </c>
      <c r="K16" s="1703" t="s">
        <v>7060</v>
      </c>
      <c r="L16" s="2160" t="str">
        <f>HYPERLINK("#'["&amp;設定!$A$22&amp;"]"&amp;K16&amp;"'!A1","統計表リンク")</f>
        <v>統計表リンク</v>
      </c>
      <c r="M16" s="1752"/>
      <c r="N16" s="183"/>
    </row>
    <row r="17" spans="1:14" ht="17.100000000000001" customHeight="1">
      <c r="A17" s="2920" t="s">
        <v>4614</v>
      </c>
      <c r="B17" s="2913" t="s">
        <v>6360</v>
      </c>
      <c r="C17" s="2921" t="s">
        <v>6361</v>
      </c>
      <c r="D17" s="2923" t="s">
        <v>6362</v>
      </c>
      <c r="E17" s="2923"/>
      <c r="F17" s="2923"/>
      <c r="G17" s="1292"/>
      <c r="H17" s="2924" t="s">
        <v>547</v>
      </c>
      <c r="I17" s="2926" t="s">
        <v>6357</v>
      </c>
      <c r="J17" s="2929" t="s">
        <v>6358</v>
      </c>
      <c r="K17" s="2931" t="s">
        <v>4048</v>
      </c>
      <c r="L17" s="2932"/>
      <c r="M17" s="2933"/>
      <c r="N17" s="183"/>
    </row>
    <row r="18" spans="1:14" ht="24.95" customHeight="1">
      <c r="A18" s="2920"/>
      <c r="B18" s="2913"/>
      <c r="C18" s="2922"/>
      <c r="D18" s="1882" t="s">
        <v>6363</v>
      </c>
      <c r="E18" s="1738" t="s">
        <v>6364</v>
      </c>
      <c r="F18" s="1736" t="s">
        <v>6365</v>
      </c>
      <c r="G18" s="1288"/>
      <c r="H18" s="2925"/>
      <c r="I18" s="2926"/>
      <c r="J18" s="2930"/>
      <c r="K18" s="1727" t="s">
        <v>572</v>
      </c>
      <c r="L18" s="1721" t="s">
        <v>6185</v>
      </c>
      <c r="M18" s="1721" t="s">
        <v>6359</v>
      </c>
      <c r="N18" s="183"/>
    </row>
    <row r="19" spans="1:14" ht="17.100000000000001" customHeight="1">
      <c r="A19" s="1730" t="str">
        <f t="shared" ref="A19:F19" si="4">H19</f>
        <v>平成17年</v>
      </c>
      <c r="B19" s="334">
        <f t="shared" si="4"/>
        <v>438590</v>
      </c>
      <c r="C19" s="334">
        <f t="shared" si="4"/>
        <v>84409</v>
      </c>
      <c r="D19" s="334">
        <f t="shared" si="4"/>
        <v>12304</v>
      </c>
      <c r="E19" s="1191">
        <f t="shared" si="4"/>
        <v>2.8</v>
      </c>
      <c r="F19" s="1191">
        <f t="shared" si="4"/>
        <v>14.6</v>
      </c>
      <c r="G19" s="198"/>
      <c r="H19" s="1842" t="s">
        <v>6366</v>
      </c>
      <c r="I19" s="1819">
        <v>438590</v>
      </c>
      <c r="J19" s="1819">
        <v>84409</v>
      </c>
      <c r="K19" s="1819">
        <v>12304</v>
      </c>
      <c r="L19" s="1843">
        <v>2.8</v>
      </c>
      <c r="M19" s="1843">
        <v>14.6</v>
      </c>
      <c r="N19" s="183"/>
    </row>
    <row r="20" spans="1:14" ht="17.100000000000001" customHeight="1">
      <c r="A20" s="1730">
        <f t="shared" ref="A20:A23" si="5">H20</f>
        <v>20</v>
      </c>
      <c r="B20" s="334">
        <f t="shared" ref="B20:B23" si="6">I20</f>
        <v>443859</v>
      </c>
      <c r="C20" s="334">
        <f t="shared" ref="C20:C23" si="7">J20</f>
        <v>92590</v>
      </c>
      <c r="D20" s="334">
        <f t="shared" ref="D20:D23" si="8">K20</f>
        <v>13698</v>
      </c>
      <c r="E20" s="1191">
        <f t="shared" ref="E20:E23" si="9">L20</f>
        <v>3</v>
      </c>
      <c r="F20" s="1191">
        <f t="shared" ref="F20:F23" si="10">M20</f>
        <v>14.8</v>
      </c>
      <c r="G20" s="198"/>
      <c r="H20" s="1842">
        <v>20</v>
      </c>
      <c r="I20" s="1819">
        <v>443859</v>
      </c>
      <c r="J20" s="1844">
        <v>92590</v>
      </c>
      <c r="K20" s="1844">
        <v>13698</v>
      </c>
      <c r="L20" s="1843">
        <v>3</v>
      </c>
      <c r="M20" s="1843">
        <v>14.8</v>
      </c>
      <c r="N20" s="183"/>
    </row>
    <row r="21" spans="1:14" ht="17.100000000000001" customHeight="1">
      <c r="A21" s="1730">
        <f t="shared" si="5"/>
        <v>23</v>
      </c>
      <c r="B21" s="334">
        <f t="shared" si="6"/>
        <v>450083</v>
      </c>
      <c r="C21" s="334">
        <f t="shared" si="7"/>
        <v>97639</v>
      </c>
      <c r="D21" s="334">
        <f t="shared" si="8"/>
        <v>15319</v>
      </c>
      <c r="E21" s="1191">
        <f t="shared" si="9"/>
        <v>3.4</v>
      </c>
      <c r="F21" s="1191">
        <f t="shared" si="10"/>
        <v>15.7</v>
      </c>
      <c r="G21" s="198"/>
      <c r="H21" s="1842">
        <v>23</v>
      </c>
      <c r="I21" s="1819">
        <v>450083</v>
      </c>
      <c r="J21" s="1844">
        <v>97639</v>
      </c>
      <c r="K21" s="1844">
        <v>15319</v>
      </c>
      <c r="L21" s="1843">
        <v>3.4</v>
      </c>
      <c r="M21" s="1843">
        <v>15.7</v>
      </c>
      <c r="N21" s="183"/>
    </row>
    <row r="22" spans="1:14" ht="17.100000000000001" customHeight="1">
      <c r="A22" s="1730">
        <f t="shared" si="5"/>
        <v>26</v>
      </c>
      <c r="B22" s="334">
        <f t="shared" si="6"/>
        <v>449325</v>
      </c>
      <c r="C22" s="334">
        <f t="shared" si="7"/>
        <v>106272</v>
      </c>
      <c r="D22" s="334">
        <f t="shared" si="8"/>
        <v>17293</v>
      </c>
      <c r="E22" s="1191">
        <f t="shared" si="9"/>
        <v>3.9</v>
      </c>
      <c r="F22" s="1191">
        <f t="shared" si="10"/>
        <v>16.3</v>
      </c>
      <c r="G22" s="198"/>
      <c r="H22" s="1842">
        <v>26</v>
      </c>
      <c r="I22" s="1819">
        <v>449325</v>
      </c>
      <c r="J22" s="1844">
        <v>106272</v>
      </c>
      <c r="K22" s="1844">
        <v>17293</v>
      </c>
      <c r="L22" s="1843">
        <v>3.9</v>
      </c>
      <c r="M22" s="1843">
        <v>16.3</v>
      </c>
      <c r="N22" s="183"/>
    </row>
    <row r="23" spans="1:14" ht="17.100000000000001" customHeight="1">
      <c r="A23" s="1730">
        <f t="shared" si="5"/>
        <v>29</v>
      </c>
      <c r="B23" s="334">
        <f t="shared" si="6"/>
        <v>458634</v>
      </c>
      <c r="C23" s="334">
        <f t="shared" si="7"/>
        <v>112212</v>
      </c>
      <c r="D23" s="334">
        <f t="shared" si="8"/>
        <v>18105</v>
      </c>
      <c r="E23" s="1191">
        <f t="shared" si="9"/>
        <v>3.9</v>
      </c>
      <c r="F23" s="1191">
        <f t="shared" si="10"/>
        <v>16.100000000000001</v>
      </c>
      <c r="G23" s="198"/>
      <c r="H23" s="1842">
        <v>29</v>
      </c>
      <c r="I23" s="1819">
        <v>458634</v>
      </c>
      <c r="J23" s="1844">
        <v>112212</v>
      </c>
      <c r="K23" s="1844">
        <v>18105</v>
      </c>
      <c r="L23" s="1843">
        <v>3.9</v>
      </c>
      <c r="M23" s="1843">
        <v>16.100000000000001</v>
      </c>
    </row>
    <row r="24" spans="1:14" ht="17.100000000000001" customHeight="1">
      <c r="A24" s="321" t="s">
        <v>8289</v>
      </c>
      <c r="B24" s="183"/>
      <c r="C24" s="183"/>
      <c r="D24" s="183"/>
      <c r="G24" s="198"/>
      <c r="H24" s="761"/>
      <c r="I24" s="95"/>
    </row>
    <row r="25" spans="1:14" ht="17.100000000000001" customHeight="1">
      <c r="A25" s="1765" t="s">
        <v>8293</v>
      </c>
      <c r="E25" s="228"/>
      <c r="F25" s="228"/>
      <c r="G25" s="198"/>
      <c r="H25" s="761"/>
      <c r="I25" s="95"/>
    </row>
    <row r="26" spans="1:14" ht="17.100000000000001" customHeight="1">
      <c r="A26" s="229" t="s">
        <v>8294</v>
      </c>
      <c r="E26" s="1290"/>
      <c r="F26" s="1290"/>
      <c r="G26" s="1289"/>
      <c r="H26" s="761"/>
      <c r="I26" s="95"/>
    </row>
    <row r="27" spans="1:14" ht="17.100000000000001" customHeight="1">
      <c r="A27" s="1765" t="s">
        <v>8290</v>
      </c>
      <c r="G27" s="1289"/>
      <c r="H27" s="183"/>
    </row>
    <row r="28" spans="1:14" ht="17.100000000000001" customHeight="1">
      <c r="A28" s="229" t="s">
        <v>8291</v>
      </c>
      <c r="G28" s="1289"/>
      <c r="J28" s="95"/>
    </row>
    <row r="29" spans="1:14" ht="17.100000000000001" customHeight="1">
      <c r="A29" s="1765" t="s">
        <v>8292</v>
      </c>
      <c r="G29" s="1289"/>
    </row>
    <row r="30" spans="1:14" ht="17.100000000000001" customHeight="1">
      <c r="A30" s="1765"/>
      <c r="F30" s="182" t="s">
        <v>8190</v>
      </c>
      <c r="G30" s="1289"/>
    </row>
    <row r="31" spans="1:14" ht="17.100000000000001" customHeight="1"/>
    <row r="32" spans="1:14" ht="17.100000000000001" customHeight="1">
      <c r="A32" s="1753" t="s">
        <v>8234</v>
      </c>
      <c r="B32" s="95"/>
      <c r="C32" s="95"/>
      <c r="D32" s="95"/>
      <c r="E32" s="95"/>
      <c r="F32" s="95"/>
      <c r="H32" s="1336" t="s">
        <v>6825</v>
      </c>
      <c r="I32" s="1752"/>
      <c r="J32" s="1337" t="s">
        <v>6118</v>
      </c>
      <c r="K32" s="1857" t="str">
        <f>設定!$B$13</f>
        <v>（令和5年1月1日現在）</v>
      </c>
      <c r="L32" s="1752"/>
      <c r="M32" s="1751"/>
    </row>
    <row r="33" spans="1:13" ht="17.100000000000001" customHeight="1">
      <c r="A33" s="1747" t="s">
        <v>606</v>
      </c>
      <c r="B33" s="95"/>
      <c r="C33" s="95"/>
      <c r="D33" s="95"/>
      <c r="E33" s="95"/>
      <c r="F33" s="85" t="str">
        <f>K32</f>
        <v>（令和5年1月1日現在）</v>
      </c>
      <c r="H33" s="1705"/>
      <c r="I33" s="1340"/>
      <c r="J33" s="1337" t="s">
        <v>6119</v>
      </c>
      <c r="K33" s="1789" t="s">
        <v>6396</v>
      </c>
      <c r="L33" s="2160" t="str">
        <f>HYPERLINK("#'["&amp;設定!$A$22&amp;"]"&amp;K33&amp;"'!A1","統計表リンク")</f>
        <v>統計表リンク</v>
      </c>
      <c r="M33" s="1752"/>
    </row>
    <row r="34" spans="1:13" ht="24.95" customHeight="1">
      <c r="A34" s="1722" t="s">
        <v>4047</v>
      </c>
      <c r="B34" s="1722" t="s">
        <v>6377</v>
      </c>
      <c r="C34" s="1759" t="s">
        <v>6367</v>
      </c>
      <c r="D34" s="1760" t="s">
        <v>4047</v>
      </c>
      <c r="E34" s="1722" t="s">
        <v>6377</v>
      </c>
      <c r="F34" s="1736" t="s">
        <v>6367</v>
      </c>
      <c r="H34" s="1790" t="s">
        <v>6397</v>
      </c>
      <c r="I34" s="1791" t="s">
        <v>6398</v>
      </c>
      <c r="J34" s="1792" t="s">
        <v>6399</v>
      </c>
      <c r="K34" s="1795" t="s">
        <v>6397</v>
      </c>
      <c r="L34" s="1795" t="s">
        <v>6398</v>
      </c>
      <c r="M34" s="1796" t="s">
        <v>6399</v>
      </c>
    </row>
    <row r="35" spans="1:13" ht="17.100000000000001" customHeight="1">
      <c r="A35" s="1728" t="s">
        <v>2491</v>
      </c>
      <c r="B35" s="1785">
        <f>I36</f>
        <v>5791</v>
      </c>
      <c r="C35" s="1787">
        <f>J36</f>
        <v>25</v>
      </c>
      <c r="D35" s="1608" t="s">
        <v>6371</v>
      </c>
      <c r="E35" s="1785">
        <f>L35</f>
        <v>5315</v>
      </c>
      <c r="F35" s="1788">
        <f>M35</f>
        <v>19.899999999999999</v>
      </c>
      <c r="H35" s="1723" t="s">
        <v>572</v>
      </c>
      <c r="I35" s="1793">
        <v>113691</v>
      </c>
      <c r="J35" s="1794">
        <v>24.5</v>
      </c>
      <c r="K35" s="1797" t="s">
        <v>6371</v>
      </c>
      <c r="L35" s="1845">
        <v>5315</v>
      </c>
      <c r="M35" s="1846">
        <v>19.899999999999999</v>
      </c>
    </row>
    <row r="36" spans="1:13" ht="17.100000000000001" customHeight="1">
      <c r="A36" s="1728" t="s">
        <v>2436</v>
      </c>
      <c r="B36" s="1785">
        <f t="shared" ref="B36:B48" si="11">I37</f>
        <v>2957</v>
      </c>
      <c r="C36" s="1787">
        <f t="shared" ref="C36:C48" si="12">J37</f>
        <v>25.9</v>
      </c>
      <c r="D36" s="1608" t="s">
        <v>6372</v>
      </c>
      <c r="E36" s="1785">
        <f t="shared" ref="E36:E48" si="13">L36</f>
        <v>4443</v>
      </c>
      <c r="F36" s="1788">
        <f t="shared" ref="F36:F48" si="14">M36</f>
        <v>27.5</v>
      </c>
      <c r="H36" s="1797" t="s">
        <v>2491</v>
      </c>
      <c r="I36" s="1845">
        <v>5791</v>
      </c>
      <c r="J36" s="1846">
        <v>25</v>
      </c>
      <c r="K36" s="1797" t="s">
        <v>6372</v>
      </c>
      <c r="L36" s="1845">
        <v>4443</v>
      </c>
      <c r="M36" s="1846">
        <v>27.5</v>
      </c>
    </row>
    <row r="37" spans="1:13" ht="17.100000000000001" customHeight="1">
      <c r="A37" s="1728" t="s">
        <v>2134</v>
      </c>
      <c r="B37" s="1785">
        <f t="shared" si="11"/>
        <v>3238</v>
      </c>
      <c r="C37" s="1787">
        <f t="shared" si="12"/>
        <v>24.2</v>
      </c>
      <c r="D37" s="1608" t="s">
        <v>5461</v>
      </c>
      <c r="E37" s="1785">
        <f t="shared" si="13"/>
        <v>5258</v>
      </c>
      <c r="F37" s="1788">
        <f t="shared" si="14"/>
        <v>25.3</v>
      </c>
      <c r="H37" s="1797" t="s">
        <v>2436</v>
      </c>
      <c r="I37" s="1845">
        <v>2957</v>
      </c>
      <c r="J37" s="1846">
        <v>25.9</v>
      </c>
      <c r="K37" s="1797" t="s">
        <v>6407</v>
      </c>
      <c r="L37" s="1845">
        <v>5258</v>
      </c>
      <c r="M37" s="1846">
        <v>25.3</v>
      </c>
    </row>
    <row r="38" spans="1:13" ht="17.100000000000001" customHeight="1">
      <c r="A38" s="1728" t="s">
        <v>2275</v>
      </c>
      <c r="B38" s="1785">
        <f t="shared" si="11"/>
        <v>3747</v>
      </c>
      <c r="C38" s="1787">
        <f t="shared" si="12"/>
        <v>27.1</v>
      </c>
      <c r="D38" s="1608" t="s">
        <v>6373</v>
      </c>
      <c r="E38" s="1785">
        <f t="shared" si="13"/>
        <v>5458</v>
      </c>
      <c r="F38" s="1788">
        <f t="shared" si="14"/>
        <v>26.4</v>
      </c>
      <c r="H38" s="1797" t="s">
        <v>6400</v>
      </c>
      <c r="I38" s="1845">
        <v>3238</v>
      </c>
      <c r="J38" s="1846">
        <v>24.2</v>
      </c>
      <c r="K38" s="1797" t="s">
        <v>6408</v>
      </c>
      <c r="L38" s="1845">
        <v>5458</v>
      </c>
      <c r="M38" s="1846">
        <v>26.4</v>
      </c>
    </row>
    <row r="39" spans="1:13" ht="17.100000000000001" customHeight="1">
      <c r="A39" s="1728" t="s">
        <v>2114</v>
      </c>
      <c r="B39" s="1785">
        <f t="shared" si="11"/>
        <v>1953</v>
      </c>
      <c r="C39" s="1787">
        <f t="shared" si="12"/>
        <v>26.9</v>
      </c>
      <c r="D39" s="1608" t="s">
        <v>2229</v>
      </c>
      <c r="E39" s="1785">
        <f t="shared" si="13"/>
        <v>3372</v>
      </c>
      <c r="F39" s="1788">
        <f t="shared" si="14"/>
        <v>25.1</v>
      </c>
      <c r="H39" s="1797" t="s">
        <v>2275</v>
      </c>
      <c r="I39" s="1845">
        <v>3747</v>
      </c>
      <c r="J39" s="1846">
        <v>27.1</v>
      </c>
      <c r="K39" s="1797" t="s">
        <v>6409</v>
      </c>
      <c r="L39" s="1845">
        <v>3372</v>
      </c>
      <c r="M39" s="1846">
        <v>25.1</v>
      </c>
    </row>
    <row r="40" spans="1:13" ht="17.100000000000001" customHeight="1">
      <c r="A40" s="1728" t="s">
        <v>2168</v>
      </c>
      <c r="B40" s="1785">
        <f t="shared" si="11"/>
        <v>7760</v>
      </c>
      <c r="C40" s="1787">
        <f t="shared" si="12"/>
        <v>27.3</v>
      </c>
      <c r="D40" s="1608" t="s">
        <v>2189</v>
      </c>
      <c r="E40" s="1785">
        <f t="shared" si="13"/>
        <v>2624</v>
      </c>
      <c r="F40" s="1788">
        <f t="shared" si="14"/>
        <v>22.8</v>
      </c>
      <c r="H40" s="1732" t="s">
        <v>2114</v>
      </c>
      <c r="I40" s="1847">
        <v>1953</v>
      </c>
      <c r="J40" s="1848">
        <v>26.9</v>
      </c>
      <c r="K40" s="1732" t="s">
        <v>2189</v>
      </c>
      <c r="L40" s="1847">
        <v>2624</v>
      </c>
      <c r="M40" s="1848">
        <v>22.8</v>
      </c>
    </row>
    <row r="41" spans="1:13" ht="17.100000000000001" customHeight="1">
      <c r="A41" s="1728" t="s">
        <v>6368</v>
      </c>
      <c r="B41" s="1785">
        <f t="shared" si="11"/>
        <v>2159</v>
      </c>
      <c r="C41" s="1787">
        <f t="shared" si="12"/>
        <v>25.8</v>
      </c>
      <c r="D41" s="1608" t="s">
        <v>2221</v>
      </c>
      <c r="E41" s="1785">
        <f t="shared" si="13"/>
        <v>6095</v>
      </c>
      <c r="F41" s="1788">
        <f t="shared" si="14"/>
        <v>26.6</v>
      </c>
      <c r="H41" s="1732" t="s">
        <v>2168</v>
      </c>
      <c r="I41" s="1847">
        <v>7760</v>
      </c>
      <c r="J41" s="1848">
        <v>27.3</v>
      </c>
      <c r="K41" s="1732" t="s">
        <v>6410</v>
      </c>
      <c r="L41" s="1847">
        <v>6095</v>
      </c>
      <c r="M41" s="1848">
        <v>26.6</v>
      </c>
    </row>
    <row r="42" spans="1:13" ht="17.100000000000001" customHeight="1">
      <c r="A42" s="1728" t="s">
        <v>6369</v>
      </c>
      <c r="B42" s="1785">
        <f t="shared" si="11"/>
        <v>2191</v>
      </c>
      <c r="C42" s="1787">
        <f t="shared" si="12"/>
        <v>17.7</v>
      </c>
      <c r="D42" s="1608" t="s">
        <v>2172</v>
      </c>
      <c r="E42" s="1785">
        <f t="shared" si="13"/>
        <v>3774</v>
      </c>
      <c r="F42" s="1788">
        <f t="shared" si="14"/>
        <v>22.5</v>
      </c>
      <c r="H42" s="1732" t="s">
        <v>6368</v>
      </c>
      <c r="I42" s="1847">
        <v>2159</v>
      </c>
      <c r="J42" s="1848">
        <v>25.8</v>
      </c>
      <c r="K42" s="1732" t="s">
        <v>6411</v>
      </c>
      <c r="L42" s="1847">
        <v>3774</v>
      </c>
      <c r="M42" s="1848">
        <v>22.5</v>
      </c>
    </row>
    <row r="43" spans="1:13" ht="17.100000000000001" customHeight="1">
      <c r="A43" s="1728" t="s">
        <v>2170</v>
      </c>
      <c r="B43" s="1785">
        <f t="shared" si="11"/>
        <v>1653</v>
      </c>
      <c r="C43" s="1787">
        <f t="shared" si="12"/>
        <v>24.5</v>
      </c>
      <c r="D43" s="1608" t="s">
        <v>2182</v>
      </c>
      <c r="E43" s="1785">
        <f t="shared" si="13"/>
        <v>4691</v>
      </c>
      <c r="F43" s="1788">
        <f t="shared" si="14"/>
        <v>26.1</v>
      </c>
      <c r="H43" s="1732" t="s">
        <v>6401</v>
      </c>
      <c r="I43" s="1847">
        <v>2191</v>
      </c>
      <c r="J43" s="1848">
        <v>17.7</v>
      </c>
      <c r="K43" s="1732" t="s">
        <v>6412</v>
      </c>
      <c r="L43" s="1847">
        <v>4691</v>
      </c>
      <c r="M43" s="1848">
        <v>26.1</v>
      </c>
    </row>
    <row r="44" spans="1:13" ht="17.100000000000001" customHeight="1">
      <c r="A44" s="1728" t="s">
        <v>2162</v>
      </c>
      <c r="B44" s="1785">
        <f t="shared" si="11"/>
        <v>2988</v>
      </c>
      <c r="C44" s="1787">
        <f t="shared" si="12"/>
        <v>24.5</v>
      </c>
      <c r="D44" s="1608" t="s">
        <v>2455</v>
      </c>
      <c r="E44" s="1785">
        <f t="shared" si="13"/>
        <v>5975</v>
      </c>
      <c r="F44" s="1788">
        <f t="shared" si="14"/>
        <v>24.4</v>
      </c>
      <c r="H44" s="1732" t="s">
        <v>6402</v>
      </c>
      <c r="I44" s="1847">
        <v>1653</v>
      </c>
      <c r="J44" s="1848">
        <v>24.5</v>
      </c>
      <c r="K44" s="1732" t="s">
        <v>6413</v>
      </c>
      <c r="L44" s="1847">
        <v>5975</v>
      </c>
      <c r="M44" s="1848">
        <v>24.4</v>
      </c>
    </row>
    <row r="45" spans="1:13" ht="17.100000000000001" customHeight="1">
      <c r="A45" s="1735" t="s">
        <v>2180</v>
      </c>
      <c r="B45" s="1785">
        <f t="shared" si="11"/>
        <v>6099</v>
      </c>
      <c r="C45" s="1787">
        <f t="shared" si="12"/>
        <v>22.6</v>
      </c>
      <c r="D45" s="1761" t="s">
        <v>6374</v>
      </c>
      <c r="E45" s="1785">
        <f t="shared" si="13"/>
        <v>3324</v>
      </c>
      <c r="F45" s="1788">
        <f t="shared" si="14"/>
        <v>24.6</v>
      </c>
      <c r="H45" s="1732" t="s">
        <v>6403</v>
      </c>
      <c r="I45" s="1847">
        <v>2988</v>
      </c>
      <c r="J45" s="1848">
        <v>24.5</v>
      </c>
      <c r="K45" s="1732" t="s">
        <v>6414</v>
      </c>
      <c r="L45" s="1847">
        <v>3324</v>
      </c>
      <c r="M45" s="1848">
        <v>24.6</v>
      </c>
    </row>
    <row r="46" spans="1:13" ht="17.100000000000001" customHeight="1">
      <c r="A46" s="1735" t="s">
        <v>2467</v>
      </c>
      <c r="B46" s="1785">
        <f t="shared" si="11"/>
        <v>3564</v>
      </c>
      <c r="C46" s="1787">
        <f t="shared" si="12"/>
        <v>23.4</v>
      </c>
      <c r="D46" s="1761" t="s">
        <v>2078</v>
      </c>
      <c r="E46" s="1785">
        <f t="shared" si="13"/>
        <v>2154</v>
      </c>
      <c r="F46" s="1788">
        <f t="shared" si="14"/>
        <v>22.4</v>
      </c>
      <c r="H46" s="1732" t="s">
        <v>6404</v>
      </c>
      <c r="I46" s="1847">
        <v>6099</v>
      </c>
      <c r="J46" s="1848">
        <v>22.6</v>
      </c>
      <c r="K46" s="1732" t="s">
        <v>6415</v>
      </c>
      <c r="L46" s="1847">
        <v>2154</v>
      </c>
      <c r="M46" s="1848">
        <v>22.4</v>
      </c>
    </row>
    <row r="47" spans="1:13" ht="17.100000000000001" customHeight="1">
      <c r="A47" s="1735" t="s">
        <v>6370</v>
      </c>
      <c r="B47" s="1785">
        <f t="shared" si="11"/>
        <v>6446</v>
      </c>
      <c r="C47" s="1787">
        <f t="shared" si="12"/>
        <v>23</v>
      </c>
      <c r="D47" s="1761" t="s">
        <v>6375</v>
      </c>
      <c r="E47" s="1785">
        <f t="shared" si="13"/>
        <v>3817</v>
      </c>
      <c r="F47" s="1788">
        <f t="shared" si="14"/>
        <v>28</v>
      </c>
      <c r="H47" s="1732" t="s">
        <v>2467</v>
      </c>
      <c r="I47" s="1847">
        <v>3564</v>
      </c>
      <c r="J47" s="1848">
        <v>23.4</v>
      </c>
      <c r="K47" s="1732" t="s">
        <v>6416</v>
      </c>
      <c r="L47" s="1847">
        <v>3817</v>
      </c>
      <c r="M47" s="1848">
        <v>28</v>
      </c>
    </row>
    <row r="48" spans="1:13" ht="17.100000000000001" customHeight="1">
      <c r="A48" s="1735" t="s">
        <v>2267</v>
      </c>
      <c r="B48" s="1785">
        <f t="shared" si="11"/>
        <v>3482</v>
      </c>
      <c r="C48" s="1787">
        <f t="shared" si="12"/>
        <v>21.3</v>
      </c>
      <c r="D48" s="1761" t="s">
        <v>6376</v>
      </c>
      <c r="E48" s="1785">
        <f t="shared" si="13"/>
        <v>3363</v>
      </c>
      <c r="F48" s="1788">
        <f t="shared" si="14"/>
        <v>27.5</v>
      </c>
      <c r="H48" s="1732" t="s">
        <v>6405</v>
      </c>
      <c r="I48" s="1847">
        <v>6446</v>
      </c>
      <c r="J48" s="1848">
        <v>23</v>
      </c>
      <c r="K48" s="1732" t="s">
        <v>6417</v>
      </c>
      <c r="L48" s="1847">
        <v>3363</v>
      </c>
      <c r="M48" s="1848">
        <v>27.5</v>
      </c>
    </row>
    <row r="49" spans="1:14" ht="17.100000000000001" customHeight="1">
      <c r="A49" s="229"/>
      <c r="E49" s="1786"/>
      <c r="F49" s="85" t="s">
        <v>5843</v>
      </c>
      <c r="H49" s="1732" t="s">
        <v>6406</v>
      </c>
      <c r="I49" s="1847">
        <v>3482</v>
      </c>
      <c r="J49" s="1848">
        <v>21.3</v>
      </c>
      <c r="K49" s="325"/>
      <c r="L49" s="1847"/>
      <c r="M49" s="1848"/>
    </row>
    <row r="50" spans="1:14" ht="15" customHeight="1">
      <c r="H50" s="321"/>
      <c r="I50" s="229"/>
      <c r="J50" s="229"/>
      <c r="K50" s="229"/>
      <c r="L50" s="229"/>
      <c r="M50" s="229"/>
      <c r="N50" s="95"/>
    </row>
    <row r="51" spans="1:14" s="95" customFormat="1" ht="15" customHeight="1">
      <c r="A51" s="1747"/>
      <c r="B51" s="1747"/>
      <c r="C51" s="1747"/>
      <c r="D51" s="1747"/>
      <c r="E51" s="1747"/>
      <c r="F51" s="1747"/>
      <c r="G51" s="1747"/>
      <c r="H51" s="183"/>
      <c r="I51" s="1747"/>
      <c r="J51" s="1747"/>
      <c r="K51" s="1747"/>
      <c r="L51" s="1747"/>
      <c r="M51" s="1747"/>
      <c r="N51" s="1747"/>
    </row>
    <row r="52" spans="1:14" ht="15" customHeight="1">
      <c r="H52" s="183"/>
    </row>
    <row r="53" spans="1:14" ht="15" customHeight="1">
      <c r="F53" s="183"/>
      <c r="G53" s="198"/>
      <c r="H53" s="183"/>
      <c r="L53" s="95"/>
    </row>
    <row r="54" spans="1:14" ht="15" customHeight="1">
      <c r="H54" s="183"/>
    </row>
    <row r="55" spans="1:14" ht="15" customHeight="1">
      <c r="H55" s="183"/>
    </row>
    <row r="56" spans="1:14" ht="15" customHeight="1">
      <c r="H56" s="183"/>
    </row>
    <row r="57" spans="1:14" ht="15" customHeight="1">
      <c r="H57" s="183"/>
      <c r="M57" s="95"/>
    </row>
    <row r="58" spans="1:14" ht="15" customHeight="1">
      <c r="D58" s="132"/>
      <c r="H58" s="183"/>
    </row>
    <row r="59" spans="1:14" ht="15" customHeight="1">
      <c r="H59" s="183"/>
    </row>
    <row r="60" spans="1:14" ht="15" customHeight="1">
      <c r="H60" s="183"/>
    </row>
    <row r="61" spans="1:14" ht="15" customHeight="1"/>
    <row r="62" spans="1:14" ht="15" customHeight="1"/>
    <row r="63" spans="1:14" ht="15" customHeight="1"/>
    <row r="64" spans="1:14" ht="15" customHeight="1"/>
    <row r="65" spans="1:14" ht="15" customHeight="1"/>
    <row r="66" spans="1:14" ht="15" customHeight="1"/>
    <row r="67" spans="1:14" ht="15" customHeight="1"/>
    <row r="68" spans="1:14" ht="15" customHeight="1">
      <c r="N68" s="95"/>
    </row>
    <row r="69" spans="1:14" s="95" customFormat="1" ht="15" customHeight="1">
      <c r="A69" s="1747"/>
      <c r="B69" s="1747"/>
      <c r="C69" s="1747"/>
      <c r="D69" s="1747"/>
      <c r="E69" s="1747"/>
      <c r="F69" s="1747"/>
      <c r="G69" s="1747"/>
      <c r="H69" s="1747"/>
      <c r="I69" s="1747"/>
      <c r="J69" s="1747"/>
      <c r="K69" s="1747"/>
      <c r="L69" s="1747"/>
      <c r="M69" s="1747"/>
      <c r="N69" s="1747"/>
    </row>
    <row r="70" spans="1:14" ht="15" customHeight="1"/>
    <row r="71" spans="1:14" ht="15" customHeight="1"/>
    <row r="72" spans="1:14" ht="15" customHeight="1"/>
    <row r="73" spans="1:14" ht="15" customHeight="1"/>
    <row r="74" spans="1:14" ht="15" customHeight="1"/>
    <row r="75" spans="1:14" ht="15" customHeight="1"/>
    <row r="76" spans="1:14" ht="15" customHeight="1"/>
    <row r="77" spans="1:14" ht="15" customHeight="1"/>
    <row r="78" spans="1:14" ht="15" customHeight="1"/>
    <row r="79" spans="1:14" ht="15" customHeight="1"/>
    <row r="80" spans="1:1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sheetData>
  <mergeCells count="18">
    <mergeCell ref="N6:O6"/>
    <mergeCell ref="A17:A18"/>
    <mergeCell ref="B17:B18"/>
    <mergeCell ref="C17:C18"/>
    <mergeCell ref="D17:F17"/>
    <mergeCell ref="H17:H18"/>
    <mergeCell ref="I17:I18"/>
    <mergeCell ref="H6:H7"/>
    <mergeCell ref="J17:J18"/>
    <mergeCell ref="K17:M17"/>
    <mergeCell ref="I6:I7"/>
    <mergeCell ref="J6:K6"/>
    <mergeCell ref="L6:M6"/>
    <mergeCell ref="A1:D1"/>
    <mergeCell ref="A2:D2"/>
    <mergeCell ref="A6:A7"/>
    <mergeCell ref="B6:B7"/>
    <mergeCell ref="C6:D6"/>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view="pageBreakPreview" zoomScaleNormal="100" zoomScaleSheetLayoutView="100" workbookViewId="0">
      <selection sqref="A1:D1"/>
    </sheetView>
  </sheetViews>
  <sheetFormatPr defaultRowHeight="19.5" customHeight="1"/>
  <cols>
    <col min="1" max="1" width="22.625" style="2" customWidth="1"/>
    <col min="2" max="2" width="18.625" style="2" customWidth="1"/>
    <col min="3" max="4" width="15.625" style="2" customWidth="1"/>
    <col min="5" max="5" width="15.25" style="2" customWidth="1"/>
    <col min="6" max="6" width="5.625" style="2" customWidth="1"/>
    <col min="7" max="16" width="10.625" style="2" customWidth="1"/>
    <col min="17" max="22" width="3.625" style="2" customWidth="1"/>
    <col min="23" max="16384" width="9" style="2"/>
  </cols>
  <sheetData>
    <row r="1" spans="1:21" s="209" customFormat="1" ht="20.100000000000001" customHeight="1">
      <c r="A1" s="2943" t="str">
        <f>HYPERLINK("#目次!A1","【目次に戻る】")</f>
        <v>【目次に戻る】</v>
      </c>
      <c r="B1" s="2943"/>
      <c r="C1" s="1328"/>
      <c r="D1" s="1328"/>
      <c r="E1" s="1328"/>
      <c r="F1" s="1328"/>
      <c r="G1" s="1328"/>
      <c r="H1" s="1328"/>
      <c r="I1" s="1328"/>
      <c r="J1" s="1328"/>
      <c r="K1" s="1328"/>
      <c r="L1" s="1328"/>
      <c r="M1" s="1328"/>
      <c r="N1" s="1328"/>
      <c r="O1" s="1328"/>
      <c r="P1" s="1328"/>
      <c r="Q1" s="1328"/>
      <c r="R1" s="1328"/>
      <c r="S1" s="1328"/>
      <c r="T1" s="1328"/>
      <c r="U1" s="1328"/>
    </row>
    <row r="2" spans="1:21" s="209" customFormat="1" ht="20.100000000000001" customHeight="1">
      <c r="A2" s="2943" t="str">
        <f>HYPERLINK("#業務所管課別目次!A1","【業務所管課別目次に戻る】")</f>
        <v>【業務所管課別目次に戻る】</v>
      </c>
      <c r="B2" s="2943"/>
      <c r="C2" s="1328"/>
      <c r="D2" s="1328"/>
      <c r="E2" s="1328"/>
      <c r="F2" s="1328"/>
      <c r="G2" s="1328"/>
      <c r="H2" s="1328"/>
      <c r="I2" s="1328"/>
      <c r="J2" s="1328"/>
      <c r="K2" s="1328"/>
      <c r="L2" s="1328"/>
      <c r="M2" s="1328"/>
      <c r="N2" s="1328"/>
      <c r="O2" s="1328"/>
      <c r="P2" s="1328"/>
      <c r="Q2" s="1328"/>
      <c r="R2" s="1328"/>
      <c r="S2" s="1328"/>
      <c r="T2" s="1328"/>
      <c r="U2" s="1328"/>
    </row>
    <row r="3" spans="1:21" ht="15" customHeight="1">
      <c r="A3" s="24" t="s">
        <v>4680</v>
      </c>
      <c r="D3" s="4"/>
      <c r="G3" s="1336" t="s">
        <v>6601</v>
      </c>
      <c r="H3" s="1752"/>
      <c r="I3" s="1337" t="s">
        <v>6118</v>
      </c>
      <c r="J3" s="1856" t="str">
        <f>設定!$B$14</f>
        <v>（令和5年4月1日現在）</v>
      </c>
    </row>
    <row r="4" spans="1:21" ht="15" customHeight="1">
      <c r="A4" s="2" t="s">
        <v>8789</v>
      </c>
      <c r="D4" s="4" t="str">
        <f>J3</f>
        <v>（令和5年4月1日現在）</v>
      </c>
      <c r="G4" s="1336"/>
      <c r="H4" s="1752"/>
      <c r="I4" s="1337"/>
      <c r="J4" s="1856"/>
    </row>
    <row r="5" spans="1:21" ht="15" customHeight="1">
      <c r="A5" s="1454" t="s">
        <v>118</v>
      </c>
      <c r="B5" s="1454" t="s">
        <v>493</v>
      </c>
      <c r="C5" s="1454" t="s">
        <v>8790</v>
      </c>
      <c r="D5" s="1454" t="s">
        <v>4495</v>
      </c>
      <c r="G5" s="1705"/>
      <c r="H5" s="1340"/>
      <c r="I5" s="1337" t="s">
        <v>6119</v>
      </c>
      <c r="J5" s="1789" t="s">
        <v>6834</v>
      </c>
      <c r="K5" s="2160" t="str">
        <f>HYPERLINK("#'["&amp;設定!$A$22&amp;"]"&amp;J5&amp;"'!A1","統計表リンク")</f>
        <v>統計表リンク</v>
      </c>
    </row>
    <row r="6" spans="1:21" ht="15.75" customHeight="1">
      <c r="A6" s="1405" t="s">
        <v>4496</v>
      </c>
      <c r="B6" s="1410" t="s">
        <v>4497</v>
      </c>
      <c r="C6" s="1504">
        <v>1028</v>
      </c>
      <c r="D6" s="1505" t="s">
        <v>4498</v>
      </c>
    </row>
    <row r="7" spans="1:21" ht="15.75" customHeight="1">
      <c r="A7" s="1405" t="s">
        <v>4499</v>
      </c>
      <c r="B7" s="1410" t="s">
        <v>4500</v>
      </c>
      <c r="C7" s="1504">
        <v>2606</v>
      </c>
      <c r="D7" s="1505" t="s">
        <v>4498</v>
      </c>
    </row>
    <row r="8" spans="1:21" ht="15.75" customHeight="1">
      <c r="A8" s="1405" t="s">
        <v>4501</v>
      </c>
      <c r="B8" s="1410" t="s">
        <v>1867</v>
      </c>
      <c r="C8" s="1504">
        <v>19531</v>
      </c>
      <c r="D8" s="1506" t="s">
        <v>4578</v>
      </c>
    </row>
    <row r="9" spans="1:21" ht="15.75" customHeight="1">
      <c r="A9" s="1405" t="s">
        <v>4502</v>
      </c>
      <c r="B9" s="1410" t="s">
        <v>4503</v>
      </c>
      <c r="C9" s="1504">
        <v>1016</v>
      </c>
      <c r="D9" s="1505" t="s">
        <v>4504</v>
      </c>
    </row>
    <row r="10" spans="1:21" ht="15.75" customHeight="1">
      <c r="A10" s="1413" t="s">
        <v>4649</v>
      </c>
      <c r="B10" s="1410" t="s">
        <v>4505</v>
      </c>
      <c r="C10" s="1504">
        <v>56632</v>
      </c>
      <c r="D10" s="1506" t="s">
        <v>4579</v>
      </c>
    </row>
    <row r="11" spans="1:21" ht="15.75" customHeight="1">
      <c r="A11" s="1405" t="s">
        <v>4506</v>
      </c>
      <c r="B11" s="1410" t="s">
        <v>4507</v>
      </c>
      <c r="C11" s="1504">
        <v>2594</v>
      </c>
      <c r="D11" s="1505" t="s">
        <v>4504</v>
      </c>
    </row>
    <row r="12" spans="1:21" ht="15.75" customHeight="1">
      <c r="A12" s="1405" t="s">
        <v>4508</v>
      </c>
      <c r="B12" s="1410" t="s">
        <v>1864</v>
      </c>
      <c r="C12" s="1504">
        <v>16295</v>
      </c>
      <c r="D12" s="1505" t="s">
        <v>4509</v>
      </c>
    </row>
    <row r="13" spans="1:21" ht="15.75" customHeight="1">
      <c r="A13" s="1405" t="s">
        <v>4510</v>
      </c>
      <c r="B13" s="1410" t="s">
        <v>4511</v>
      </c>
      <c r="C13" s="1504">
        <v>1705</v>
      </c>
      <c r="D13" s="1505" t="s">
        <v>4509</v>
      </c>
    </row>
    <row r="14" spans="1:21" ht="15.75" customHeight="1">
      <c r="A14" s="1405" t="s">
        <v>4512</v>
      </c>
      <c r="B14" s="1410" t="s">
        <v>4513</v>
      </c>
      <c r="C14" s="1504">
        <v>2320</v>
      </c>
      <c r="D14" s="1505" t="s">
        <v>4514</v>
      </c>
    </row>
    <row r="15" spans="1:21" ht="15.75" customHeight="1">
      <c r="A15" s="1405" t="s">
        <v>4515</v>
      </c>
      <c r="B15" s="1410" t="s">
        <v>4516</v>
      </c>
      <c r="C15" s="1504">
        <v>1075</v>
      </c>
      <c r="D15" s="1505" t="s">
        <v>4514</v>
      </c>
    </row>
    <row r="16" spans="1:21" ht="15.75" customHeight="1">
      <c r="A16" s="1413" t="s">
        <v>4652</v>
      </c>
      <c r="B16" s="1410" t="s">
        <v>4517</v>
      </c>
      <c r="C16" s="1504">
        <v>747</v>
      </c>
      <c r="D16" s="1505" t="s">
        <v>4514</v>
      </c>
    </row>
    <row r="17" spans="1:4" ht="15.75" customHeight="1">
      <c r="A17" s="1405" t="s">
        <v>4518</v>
      </c>
      <c r="B17" s="1410" t="s">
        <v>4519</v>
      </c>
      <c r="C17" s="1504">
        <v>988</v>
      </c>
      <c r="D17" s="1505" t="s">
        <v>4520</v>
      </c>
    </row>
    <row r="18" spans="1:4" ht="15.75" customHeight="1">
      <c r="A18" s="1405" t="s">
        <v>4521</v>
      </c>
      <c r="B18" s="1410" t="s">
        <v>4522</v>
      </c>
      <c r="C18" s="1504">
        <v>1546</v>
      </c>
      <c r="D18" s="1505" t="s">
        <v>4523</v>
      </c>
    </row>
    <row r="19" spans="1:4" ht="15.75" customHeight="1">
      <c r="A19" s="1405" t="s">
        <v>4524</v>
      </c>
      <c r="B19" s="1410" t="s">
        <v>2349</v>
      </c>
      <c r="C19" s="1504">
        <v>1362</v>
      </c>
      <c r="D19" s="1505" t="s">
        <v>4525</v>
      </c>
    </row>
    <row r="20" spans="1:4" ht="15.75" customHeight="1">
      <c r="A20" s="1405" t="s">
        <v>4526</v>
      </c>
      <c r="B20" s="1410" t="s">
        <v>2351</v>
      </c>
      <c r="C20" s="1504">
        <v>1823</v>
      </c>
      <c r="D20" s="1505" t="s">
        <v>4525</v>
      </c>
    </row>
    <row r="21" spans="1:4" ht="15.75" customHeight="1">
      <c r="A21" s="1405" t="s">
        <v>4527</v>
      </c>
      <c r="B21" s="1410" t="s">
        <v>4528</v>
      </c>
      <c r="C21" s="1504">
        <v>3375</v>
      </c>
      <c r="D21" s="1505" t="s">
        <v>4525</v>
      </c>
    </row>
    <row r="22" spans="1:4" ht="15.75" customHeight="1">
      <c r="A22" s="1405" t="s">
        <v>4529</v>
      </c>
      <c r="B22" s="1410" t="s">
        <v>4530</v>
      </c>
      <c r="C22" s="1504">
        <v>9075</v>
      </c>
      <c r="D22" s="1505" t="s">
        <v>4531</v>
      </c>
    </row>
    <row r="23" spans="1:4" ht="24" customHeight="1">
      <c r="A23" s="1405" t="s">
        <v>4532</v>
      </c>
      <c r="B23" s="612" t="s">
        <v>4533</v>
      </c>
      <c r="C23" s="1504">
        <v>3117</v>
      </c>
      <c r="D23" s="1505" t="s">
        <v>4531</v>
      </c>
    </row>
    <row r="24" spans="1:4" ht="15.75" customHeight="1">
      <c r="A24" s="1405" t="s">
        <v>4534</v>
      </c>
      <c r="B24" s="1410" t="s">
        <v>4535</v>
      </c>
      <c r="C24" s="1504">
        <v>794</v>
      </c>
      <c r="D24" s="1505" t="s">
        <v>4536</v>
      </c>
    </row>
    <row r="25" spans="1:4" ht="15.75" customHeight="1">
      <c r="A25" s="1405" t="s">
        <v>4537</v>
      </c>
      <c r="B25" s="1410" t="s">
        <v>4538</v>
      </c>
      <c r="C25" s="1504">
        <v>1629</v>
      </c>
      <c r="D25" s="1505" t="s">
        <v>4536</v>
      </c>
    </row>
    <row r="26" spans="1:4" ht="15.75" customHeight="1">
      <c r="A26" s="1405" t="s">
        <v>4539</v>
      </c>
      <c r="B26" s="1410" t="s">
        <v>4540</v>
      </c>
      <c r="C26" s="1504">
        <v>16421</v>
      </c>
      <c r="D26" s="1505" t="s">
        <v>4536</v>
      </c>
    </row>
    <row r="27" spans="1:4" ht="15.75" customHeight="1">
      <c r="A27" s="1413" t="s">
        <v>4651</v>
      </c>
      <c r="B27" s="1410" t="s">
        <v>4541</v>
      </c>
      <c r="C27" s="1504">
        <v>3095</v>
      </c>
      <c r="D27" s="1505" t="s">
        <v>4536</v>
      </c>
    </row>
    <row r="28" spans="1:4" ht="15.75" customHeight="1">
      <c r="A28" s="1405" t="s">
        <v>4650</v>
      </c>
      <c r="B28" s="1410" t="s">
        <v>4542</v>
      </c>
      <c r="C28" s="1504">
        <v>990</v>
      </c>
      <c r="D28" s="1505" t="s">
        <v>4543</v>
      </c>
    </row>
    <row r="29" spans="1:4" ht="15.75" customHeight="1">
      <c r="A29" s="1405" t="s">
        <v>4544</v>
      </c>
      <c r="B29" s="1410" t="s">
        <v>4545</v>
      </c>
      <c r="C29" s="1504">
        <v>29904</v>
      </c>
      <c r="D29" s="1505" t="s">
        <v>4543</v>
      </c>
    </row>
    <row r="30" spans="1:4" ht="15.75" customHeight="1">
      <c r="A30" s="1405" t="s">
        <v>4546</v>
      </c>
      <c r="B30" s="1410" t="s">
        <v>4547</v>
      </c>
      <c r="C30" s="1504">
        <v>2224</v>
      </c>
      <c r="D30" s="1505" t="s">
        <v>4548</v>
      </c>
    </row>
    <row r="31" spans="1:4" ht="15.75" customHeight="1">
      <c r="A31" s="1405" t="s">
        <v>4549</v>
      </c>
      <c r="B31" s="1410" t="s">
        <v>4550</v>
      </c>
      <c r="C31" s="1504">
        <v>1570</v>
      </c>
      <c r="D31" s="1505" t="s">
        <v>4551</v>
      </c>
    </row>
    <row r="32" spans="1:4" ht="15.75" customHeight="1">
      <c r="A32" s="1405" t="s">
        <v>4552</v>
      </c>
      <c r="B32" s="1410" t="s">
        <v>4553</v>
      </c>
      <c r="C32" s="1504">
        <v>1811</v>
      </c>
      <c r="D32" s="1505" t="s">
        <v>4554</v>
      </c>
    </row>
    <row r="33" spans="1:6" ht="15.75" customHeight="1">
      <c r="A33" s="1405" t="s">
        <v>4555</v>
      </c>
      <c r="B33" s="1410" t="s">
        <v>2320</v>
      </c>
      <c r="C33" s="1504">
        <v>934</v>
      </c>
      <c r="D33" s="1505" t="s">
        <v>4556</v>
      </c>
    </row>
    <row r="34" spans="1:6" ht="15.75" customHeight="1">
      <c r="A34" s="1405" t="s">
        <v>4557</v>
      </c>
      <c r="B34" s="1410" t="s">
        <v>4558</v>
      </c>
      <c r="C34" s="1504">
        <v>7477</v>
      </c>
      <c r="D34" s="1505" t="s">
        <v>4556</v>
      </c>
    </row>
    <row r="35" spans="1:6" ht="15.75" customHeight="1">
      <c r="A35" s="1405" t="s">
        <v>4559</v>
      </c>
      <c r="B35" s="1410" t="s">
        <v>4560</v>
      </c>
      <c r="C35" s="1504">
        <v>2547</v>
      </c>
      <c r="D35" s="1505" t="s">
        <v>4561</v>
      </c>
    </row>
    <row r="36" spans="1:6" ht="15.75" customHeight="1">
      <c r="A36" s="1405" t="s">
        <v>4562</v>
      </c>
      <c r="B36" s="1410" t="s">
        <v>4563</v>
      </c>
      <c r="C36" s="1504">
        <v>2750</v>
      </c>
      <c r="D36" s="1505" t="s">
        <v>4564</v>
      </c>
    </row>
    <row r="37" spans="1:6" ht="24">
      <c r="A37" s="1405" t="s">
        <v>4565</v>
      </c>
      <c r="B37" s="612" t="s">
        <v>4566</v>
      </c>
      <c r="C37" s="1504">
        <v>3931</v>
      </c>
      <c r="D37" s="1505" t="s">
        <v>4564</v>
      </c>
    </row>
    <row r="38" spans="1:6" ht="15.75" customHeight="1">
      <c r="A38" s="1405" t="s">
        <v>4567</v>
      </c>
      <c r="B38" s="1410" t="s">
        <v>2304</v>
      </c>
      <c r="C38" s="1504">
        <v>2244</v>
      </c>
      <c r="D38" s="1505" t="s">
        <v>4568</v>
      </c>
    </row>
    <row r="39" spans="1:6" ht="15.75" customHeight="1">
      <c r="A39" s="1405" t="s">
        <v>4569</v>
      </c>
      <c r="B39" s="1410" t="s">
        <v>4570</v>
      </c>
      <c r="C39" s="1504">
        <v>1342</v>
      </c>
      <c r="D39" s="1505" t="s">
        <v>4571</v>
      </c>
    </row>
    <row r="40" spans="1:6" ht="15.75" customHeight="1">
      <c r="A40" s="1405" t="s">
        <v>4572</v>
      </c>
      <c r="B40" s="1410" t="s">
        <v>4573</v>
      </c>
      <c r="C40" s="1504">
        <v>2623</v>
      </c>
      <c r="D40" s="1505" t="s">
        <v>4571</v>
      </c>
    </row>
    <row r="41" spans="1:6" ht="15.75" customHeight="1">
      <c r="A41" s="16" t="s">
        <v>4653</v>
      </c>
      <c r="B41" s="1410" t="s">
        <v>4574</v>
      </c>
      <c r="C41" s="1504">
        <v>7077</v>
      </c>
      <c r="D41" s="1505" t="s">
        <v>4571</v>
      </c>
    </row>
    <row r="42" spans="1:6" ht="15.75" customHeight="1">
      <c r="A42" s="1405" t="s">
        <v>4575</v>
      </c>
      <c r="B42" s="1410" t="s">
        <v>4576</v>
      </c>
      <c r="C42" s="1504">
        <v>1828</v>
      </c>
      <c r="D42" s="1505" t="s">
        <v>4577</v>
      </c>
      <c r="E42" s="7"/>
      <c r="F42" s="772"/>
    </row>
    <row r="43" spans="1:6" ht="15" customHeight="1">
      <c r="A43" s="14" t="s">
        <v>8791</v>
      </c>
      <c r="D43" s="242"/>
    </row>
    <row r="44" spans="1:6" ht="15" customHeight="1">
      <c r="A44" s="14" t="s">
        <v>8792</v>
      </c>
      <c r="B44" s="239"/>
    </row>
    <row r="45" spans="1:6" ht="15" customHeight="1">
      <c r="A45" s="14" t="s">
        <v>8793</v>
      </c>
    </row>
    <row r="46" spans="1:6" ht="15" customHeight="1">
      <c r="D46" s="242" t="s">
        <v>4589</v>
      </c>
    </row>
    <row r="47" spans="1:6" ht="20.100000000000001" customHeight="1"/>
    <row r="48" spans="1:6" ht="20.100000000000001" customHeight="1"/>
    <row r="49" ht="20.100000000000001" customHeight="1"/>
  </sheetData>
  <mergeCells count="2">
    <mergeCell ref="A1:B1"/>
    <mergeCell ref="A2:B2"/>
  </mergeCells>
  <phoneticPr fontId="2"/>
  <printOptions horizontalCentered="1"/>
  <pageMargins left="0.78740157480314965" right="0.78740157480314965" top="0.98425196850393704" bottom="0.98425196850393704" header="0.51181102362204722" footer="0.51181102362204722"/>
  <pageSetup paperSize="9" scale="95" fitToHeight="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view="pageBreakPreview" zoomScaleNormal="100" zoomScaleSheetLayoutView="100" workbookViewId="0">
      <selection sqref="A1:D1"/>
    </sheetView>
  </sheetViews>
  <sheetFormatPr defaultRowHeight="18" customHeight="1"/>
  <cols>
    <col min="1" max="1" width="8.625" style="216" customWidth="1"/>
    <col min="2" max="2" width="10.625" style="216" customWidth="1"/>
    <col min="3" max="5" width="8.625" style="216" customWidth="1"/>
    <col min="6" max="10" width="9.125" style="216" customWidth="1"/>
    <col min="11" max="11" width="5.625" style="80" customWidth="1"/>
    <col min="12" max="12" width="13.375" style="80" customWidth="1"/>
    <col min="13" max="18" width="10.625" style="80" customWidth="1"/>
    <col min="19" max="16384" width="9" style="80"/>
  </cols>
  <sheetData>
    <row r="1" spans="1:21" s="130" customFormat="1" ht="20.100000000000001" customHeight="1">
      <c r="A1" s="2917" t="str">
        <f>HYPERLINK("#目次!A1","【目次に戻る】")</f>
        <v>【目次に戻る】</v>
      </c>
      <c r="B1" s="2917"/>
      <c r="C1" s="2917"/>
      <c r="D1" s="2917"/>
      <c r="E1" s="1345"/>
      <c r="F1" s="1345"/>
      <c r="G1" s="1345"/>
      <c r="H1" s="1345"/>
      <c r="I1" s="1345"/>
      <c r="J1" s="1345"/>
      <c r="K1" s="1345"/>
      <c r="L1" s="1345"/>
      <c r="M1" s="1345"/>
      <c r="N1" s="1345"/>
      <c r="O1" s="1345"/>
      <c r="P1" s="1345"/>
      <c r="Q1" s="1345"/>
      <c r="R1" s="1345"/>
    </row>
    <row r="2" spans="1:21" s="130" customFormat="1" ht="19.5" customHeight="1">
      <c r="A2" s="2917" t="str">
        <f>HYPERLINK("#業務所管課別目次!A1","【業務所管課別目次に戻る】")</f>
        <v>【業務所管課別目次に戻る】</v>
      </c>
      <c r="B2" s="2917"/>
      <c r="C2" s="2917"/>
      <c r="D2" s="2917"/>
      <c r="E2" s="1345"/>
      <c r="F2" s="1345"/>
      <c r="G2" s="1345"/>
      <c r="H2" s="1345"/>
      <c r="I2" s="1345"/>
      <c r="J2" s="1345"/>
      <c r="K2" s="1345"/>
      <c r="L2" s="1345"/>
      <c r="M2" s="1345"/>
      <c r="N2" s="1345"/>
      <c r="O2" s="1345"/>
      <c r="P2" s="1345"/>
      <c r="Q2" s="1345"/>
      <c r="R2" s="1345"/>
    </row>
    <row r="3" spans="1:21" ht="15" customHeight="1">
      <c r="A3" s="24" t="s">
        <v>4681</v>
      </c>
      <c r="B3" s="2"/>
      <c r="C3" s="2"/>
      <c r="D3" s="2"/>
      <c r="E3" s="80"/>
      <c r="F3" s="24" t="s">
        <v>4682</v>
      </c>
      <c r="G3" s="2"/>
      <c r="H3" s="2"/>
      <c r="I3" s="2"/>
      <c r="J3" s="80"/>
      <c r="L3" s="1336" t="s">
        <v>6743</v>
      </c>
      <c r="M3" s="1752"/>
      <c r="N3" s="1337" t="s">
        <v>6118</v>
      </c>
      <c r="O3" s="1856" t="str">
        <f>設定!$B$14</f>
        <v>（令和5年4月1日現在）</v>
      </c>
    </row>
    <row r="4" spans="1:21" ht="15" customHeight="1">
      <c r="A4" s="2"/>
      <c r="B4" s="2"/>
      <c r="C4" s="2"/>
      <c r="D4" s="4" t="str">
        <f>O3</f>
        <v>（令和5年4月1日現在）</v>
      </c>
      <c r="E4" s="80"/>
      <c r="F4" s="2"/>
      <c r="G4" s="2"/>
      <c r="H4" s="2"/>
      <c r="I4" s="4" t="str">
        <f>O8</f>
        <v>（令和5年4月1日現在）</v>
      </c>
      <c r="J4" s="80"/>
      <c r="L4" s="1705"/>
      <c r="M4" s="1340"/>
      <c r="N4" s="1337" t="s">
        <v>6119</v>
      </c>
      <c r="O4" s="1789" t="s">
        <v>6835</v>
      </c>
      <c r="P4" s="2160" t="str">
        <f>HYPERLINK("#'["&amp;設定!$A$22&amp;"]"&amp;O4&amp;"'!A1","統計表リンク")</f>
        <v>統計表リンク</v>
      </c>
    </row>
    <row r="5" spans="1:21" ht="15" customHeight="1">
      <c r="A5" s="2986" t="s">
        <v>1888</v>
      </c>
      <c r="B5" s="2969"/>
      <c r="C5" s="1445" t="s">
        <v>1885</v>
      </c>
      <c r="D5" s="2453">
        <f>M6</f>
        <v>337920</v>
      </c>
      <c r="E5" s="80"/>
      <c r="F5" s="2988" t="s">
        <v>1887</v>
      </c>
      <c r="G5" s="2988"/>
      <c r="H5" s="2988"/>
      <c r="I5" s="1407">
        <f>M11</f>
        <v>22</v>
      </c>
      <c r="J5" s="80"/>
      <c r="L5" s="2301" t="s">
        <v>6495</v>
      </c>
      <c r="M5" s="2300" t="s">
        <v>7795</v>
      </c>
      <c r="N5" s="2300" t="s">
        <v>7796</v>
      </c>
      <c r="O5" s="2300" t="s">
        <v>7797</v>
      </c>
      <c r="P5" s="2300" t="s">
        <v>7798</v>
      </c>
      <c r="Q5" s="2300" t="s">
        <v>7799</v>
      </c>
      <c r="R5" s="2300" t="s">
        <v>7800</v>
      </c>
      <c r="S5" s="2300" t="s">
        <v>7801</v>
      </c>
    </row>
    <row r="6" spans="1:21" ht="15" customHeight="1">
      <c r="A6" s="2986" t="s">
        <v>1886</v>
      </c>
      <c r="B6" s="2969"/>
      <c r="C6" s="1445" t="s">
        <v>1885</v>
      </c>
      <c r="D6" s="2453">
        <f>N6</f>
        <v>153791</v>
      </c>
      <c r="E6" s="80"/>
      <c r="F6" s="3939" t="s">
        <v>1884</v>
      </c>
      <c r="G6" s="3939"/>
      <c r="H6" s="3939"/>
      <c r="I6" s="1407">
        <v>97</v>
      </c>
      <c r="J6" s="80"/>
      <c r="L6" s="2301" t="s">
        <v>7739</v>
      </c>
      <c r="M6" s="2322">
        <v>337920</v>
      </c>
      <c r="N6" s="2322">
        <v>153791</v>
      </c>
      <c r="O6" s="2322">
        <v>107433</v>
      </c>
      <c r="P6" s="2322">
        <v>51420</v>
      </c>
      <c r="Q6" s="2322">
        <v>121</v>
      </c>
      <c r="R6" s="2322">
        <v>34352</v>
      </c>
      <c r="S6" s="2322">
        <v>517</v>
      </c>
    </row>
    <row r="7" spans="1:21" ht="15" customHeight="1">
      <c r="A7" s="2986" t="s">
        <v>1883</v>
      </c>
      <c r="B7" s="2969"/>
      <c r="C7" s="1445" t="s">
        <v>1882</v>
      </c>
      <c r="D7" s="2453">
        <f>O6</f>
        <v>107433</v>
      </c>
      <c r="E7" s="80"/>
      <c r="F7" s="2"/>
      <c r="G7" s="2"/>
      <c r="H7" s="2"/>
      <c r="I7" s="4" t="s">
        <v>1855</v>
      </c>
      <c r="J7" s="80"/>
      <c r="K7" s="2"/>
      <c r="L7" s="1747"/>
      <c r="M7" s="1747"/>
      <c r="N7" s="1747"/>
      <c r="O7" s="1747"/>
      <c r="P7" s="1747"/>
      <c r="Q7" s="1747"/>
      <c r="R7" s="1747"/>
      <c r="S7" s="2"/>
      <c r="T7" s="2"/>
    </row>
    <row r="8" spans="1:21" ht="15" customHeight="1">
      <c r="A8" s="2986" t="s">
        <v>1881</v>
      </c>
      <c r="B8" s="2969"/>
      <c r="C8" s="1445" t="s">
        <v>1877</v>
      </c>
      <c r="D8" s="2453">
        <f>P6</f>
        <v>51420</v>
      </c>
      <c r="E8" s="80"/>
      <c r="F8" s="80"/>
      <c r="G8" s="80"/>
      <c r="H8" s="80"/>
      <c r="I8" s="80"/>
      <c r="J8" s="80"/>
      <c r="K8" s="2"/>
      <c r="L8" s="1336" t="s">
        <v>6745</v>
      </c>
      <c r="M8" s="1752"/>
      <c r="N8" s="1337" t="s">
        <v>6118</v>
      </c>
      <c r="O8" s="1856" t="str">
        <f>設定!$B$14</f>
        <v>（令和5年4月1日現在）</v>
      </c>
      <c r="S8" s="2"/>
      <c r="T8" s="2"/>
    </row>
    <row r="9" spans="1:21" ht="15" customHeight="1">
      <c r="A9" s="2986" t="s">
        <v>1880</v>
      </c>
      <c r="B9" s="2969"/>
      <c r="C9" s="1445" t="s">
        <v>1879</v>
      </c>
      <c r="D9" s="2453">
        <f>Q6</f>
        <v>121</v>
      </c>
      <c r="E9" s="80"/>
      <c r="F9" s="80"/>
      <c r="G9" s="80"/>
      <c r="H9" s="80"/>
      <c r="I9" s="80"/>
      <c r="J9" s="80"/>
      <c r="K9" s="2"/>
      <c r="L9" s="1705"/>
      <c r="M9" s="1340"/>
      <c r="N9" s="1337" t="s">
        <v>6119</v>
      </c>
      <c r="O9" s="1789" t="s">
        <v>7118</v>
      </c>
      <c r="P9" s="2160" t="str">
        <f>HYPERLINK("#'["&amp;設定!$A$22&amp;"]"&amp;O9&amp;"'!A1","統計表リンク")</f>
        <v>統計表リンク</v>
      </c>
      <c r="S9" s="2"/>
      <c r="T9" s="2"/>
    </row>
    <row r="10" spans="1:21" ht="15" customHeight="1">
      <c r="A10" s="2986" t="s">
        <v>1878</v>
      </c>
      <c r="B10" s="2969"/>
      <c r="C10" s="1445" t="s">
        <v>1877</v>
      </c>
      <c r="D10" s="2453">
        <f>R6</f>
        <v>34352</v>
      </c>
      <c r="E10" s="80"/>
      <c r="F10" s="80"/>
      <c r="G10" s="80"/>
      <c r="H10" s="80"/>
      <c r="I10" s="80"/>
      <c r="J10" s="80"/>
      <c r="K10" s="2"/>
      <c r="L10" s="1696"/>
      <c r="M10" s="2301" t="s">
        <v>7802</v>
      </c>
      <c r="N10" s="1696" t="s">
        <v>7803</v>
      </c>
      <c r="S10" s="2"/>
      <c r="T10" s="2"/>
    </row>
    <row r="11" spans="1:21" s="2" customFormat="1" ht="15" customHeight="1">
      <c r="A11" s="2986" t="s">
        <v>1876</v>
      </c>
      <c r="B11" s="2969"/>
      <c r="C11" s="1445" t="s">
        <v>1875</v>
      </c>
      <c r="D11" s="2453">
        <f>S6</f>
        <v>517</v>
      </c>
      <c r="E11" s="1" t="s">
        <v>1874</v>
      </c>
      <c r="L11" s="2301" t="s">
        <v>6420</v>
      </c>
      <c r="M11" s="2322">
        <v>22</v>
      </c>
      <c r="N11" s="2322">
        <v>97</v>
      </c>
      <c r="O11" s="80"/>
      <c r="P11" s="80"/>
      <c r="Q11" s="80"/>
      <c r="R11" s="80"/>
    </row>
    <row r="12" spans="1:21" ht="15" customHeight="1">
      <c r="A12" s="80"/>
      <c r="B12" s="80"/>
      <c r="C12" s="80"/>
      <c r="D12" s="80"/>
      <c r="E12" s="80"/>
      <c r="F12" s="80"/>
      <c r="G12" s="80"/>
      <c r="H12" s="80"/>
      <c r="I12" s="80"/>
      <c r="J12" s="80"/>
      <c r="K12" s="2"/>
      <c r="S12" s="2"/>
      <c r="T12" s="2"/>
      <c r="U12" s="2"/>
    </row>
    <row r="13" spans="1:21" s="2" customFormat="1" ht="15" customHeight="1">
      <c r="A13" s="24" t="s">
        <v>4683</v>
      </c>
      <c r="L13" s="1336" t="s">
        <v>6746</v>
      </c>
      <c r="M13" s="1752"/>
      <c r="N13" s="1337" t="s">
        <v>6118</v>
      </c>
      <c r="O13" s="1856" t="str">
        <f>設定!$B$14</f>
        <v>（令和5年4月1日現在）</v>
      </c>
    </row>
    <row r="14" spans="1:21" s="2" customFormat="1" ht="15" customHeight="1">
      <c r="A14" s="119" t="s">
        <v>1873</v>
      </c>
      <c r="F14" s="119" t="s">
        <v>1872</v>
      </c>
      <c r="H14" s="5"/>
      <c r="L14" s="1705"/>
      <c r="M14" s="1340"/>
      <c r="N14" s="1337" t="s">
        <v>6119</v>
      </c>
      <c r="O14" s="1789" t="s">
        <v>6836</v>
      </c>
      <c r="P14" s="2160" t="str">
        <f>HYPERLINK("#'["&amp;設定!$A$22&amp;"]"&amp;O14&amp;"'!A1","統計表リンク")</f>
        <v>統計表リンク</v>
      </c>
    </row>
    <row r="15" spans="1:21" s="2" customFormat="1" ht="15" customHeight="1">
      <c r="A15" s="14" t="s">
        <v>1871</v>
      </c>
      <c r="B15" s="14"/>
      <c r="C15" s="14"/>
      <c r="D15" s="4" t="str">
        <f>O13</f>
        <v>（令和5年4月1日現在）</v>
      </c>
      <c r="J15" s="4" t="str">
        <f>O13</f>
        <v>（令和5年4月1日現在）</v>
      </c>
      <c r="L15" s="2339" t="s">
        <v>7321</v>
      </c>
      <c r="M15" s="2339" t="s">
        <v>7804</v>
      </c>
    </row>
    <row r="16" spans="1:21" s="2" customFormat="1" ht="15" customHeight="1">
      <c r="A16" s="3018" t="s">
        <v>494</v>
      </c>
      <c r="B16" s="3018"/>
      <c r="C16" s="3018"/>
      <c r="D16" s="1409" t="s">
        <v>1870</v>
      </c>
      <c r="F16" s="3940" t="s">
        <v>494</v>
      </c>
      <c r="G16" s="3941"/>
      <c r="H16" s="3942"/>
      <c r="I16" s="3931" t="s">
        <v>493</v>
      </c>
      <c r="J16" s="3931"/>
      <c r="L16" s="2451" t="s">
        <v>6320</v>
      </c>
      <c r="M16" s="2452">
        <v>48700</v>
      </c>
    </row>
    <row r="17" spans="1:21" s="2" customFormat="1" ht="15" customHeight="1">
      <c r="A17" s="2988" t="s">
        <v>1869</v>
      </c>
      <c r="B17" s="2988"/>
      <c r="C17" s="2988"/>
      <c r="D17" s="2453">
        <f>M16</f>
        <v>48700</v>
      </c>
      <c r="F17" s="3932" t="s">
        <v>1868</v>
      </c>
      <c r="G17" s="3933"/>
      <c r="H17" s="3934"/>
      <c r="I17" s="3935" t="s">
        <v>1867</v>
      </c>
      <c r="J17" s="3935"/>
      <c r="L17" s="2451" t="s">
        <v>7805</v>
      </c>
      <c r="M17" s="2452">
        <v>33300</v>
      </c>
    </row>
    <row r="18" spans="1:21" s="2" customFormat="1" ht="15" customHeight="1">
      <c r="A18" s="2988" t="s">
        <v>1866</v>
      </c>
      <c r="B18" s="2988"/>
      <c r="C18" s="2988"/>
      <c r="D18" s="2453">
        <f>M17</f>
        <v>33300</v>
      </c>
      <c r="F18" s="3932" t="s">
        <v>1865</v>
      </c>
      <c r="G18" s="3933"/>
      <c r="H18" s="3934"/>
      <c r="I18" s="3935" t="s">
        <v>1864</v>
      </c>
      <c r="J18" s="3935"/>
      <c r="L18" s="2451" t="s">
        <v>7808</v>
      </c>
      <c r="M18" s="2452">
        <v>1500</v>
      </c>
    </row>
    <row r="19" spans="1:21" s="2" customFormat="1" ht="15" customHeight="1">
      <c r="A19" s="3390" t="s">
        <v>1863</v>
      </c>
      <c r="B19" s="3390"/>
      <c r="C19" s="3390"/>
      <c r="D19" s="2453">
        <f t="shared" ref="D19:D21" si="0">M18</f>
        <v>1500</v>
      </c>
      <c r="F19" s="3936" t="s">
        <v>5876</v>
      </c>
      <c r="G19" s="3937"/>
      <c r="H19" s="3938"/>
      <c r="I19" s="3935" t="s">
        <v>5877</v>
      </c>
      <c r="J19" s="3935"/>
      <c r="L19" s="2451" t="s">
        <v>7806</v>
      </c>
      <c r="M19" s="2452">
        <v>1500</v>
      </c>
    </row>
    <row r="20" spans="1:21" s="2" customFormat="1" ht="15" customHeight="1">
      <c r="A20" s="3390" t="s">
        <v>1862</v>
      </c>
      <c r="B20" s="3390"/>
      <c r="C20" s="3390"/>
      <c r="D20" s="2453">
        <f t="shared" si="0"/>
        <v>1500</v>
      </c>
      <c r="F20" s="3932" t="s">
        <v>1861</v>
      </c>
      <c r="G20" s="3933"/>
      <c r="H20" s="3934"/>
      <c r="I20" s="3935" t="s">
        <v>5878</v>
      </c>
      <c r="J20" s="3935"/>
      <c r="L20" s="2451" t="s">
        <v>7807</v>
      </c>
      <c r="M20" s="2452">
        <v>100</v>
      </c>
    </row>
    <row r="21" spans="1:21" s="2" customFormat="1" ht="15" customHeight="1">
      <c r="A21" s="3390" t="s">
        <v>1860</v>
      </c>
      <c r="B21" s="3390"/>
      <c r="C21" s="3390"/>
      <c r="D21" s="2453">
        <f t="shared" si="0"/>
        <v>100</v>
      </c>
      <c r="F21" s="3932" t="s">
        <v>1859</v>
      </c>
      <c r="G21" s="3933"/>
      <c r="H21" s="3934"/>
      <c r="I21" s="3935" t="s">
        <v>1858</v>
      </c>
      <c r="J21" s="3935"/>
    </row>
    <row r="22" spans="1:21" s="2" customFormat="1" ht="15" customHeight="1">
      <c r="D22" s="4" t="s">
        <v>1855</v>
      </c>
      <c r="F22" s="3932" t="s">
        <v>1857</v>
      </c>
      <c r="G22" s="3933"/>
      <c r="H22" s="3934"/>
      <c r="I22" s="3935" t="s">
        <v>1856</v>
      </c>
      <c r="J22" s="3935"/>
      <c r="K22" s="761"/>
      <c r="S22" s="95"/>
      <c r="T22" s="95"/>
    </row>
    <row r="23" spans="1:21" s="2" customFormat="1" ht="15" customHeight="1">
      <c r="J23" s="4" t="s">
        <v>1855</v>
      </c>
      <c r="K23" s="183"/>
      <c r="S23" s="80"/>
      <c r="T23" s="80"/>
    </row>
    <row r="24" spans="1:21" s="2" customFormat="1" ht="15" customHeight="1">
      <c r="A24" s="24" t="s">
        <v>4580</v>
      </c>
      <c r="K24" s="80"/>
      <c r="L24" s="1336" t="s">
        <v>6748</v>
      </c>
      <c r="M24" s="1752"/>
      <c r="N24" s="1337" t="s">
        <v>6118</v>
      </c>
      <c r="O24" s="1856" t="str">
        <f>設定!$B$14</f>
        <v>（令和5年4月1日現在）</v>
      </c>
    </row>
    <row r="25" spans="1:21" s="2" customFormat="1" ht="15" customHeight="1">
      <c r="A25" s="2" t="s">
        <v>4581</v>
      </c>
      <c r="D25" s="4" t="str">
        <f>O24</f>
        <v>（令和5年4月1日現在）</v>
      </c>
      <c r="K25" s="80"/>
      <c r="L25" s="1705"/>
      <c r="M25" s="1340"/>
      <c r="N25" s="1337" t="s">
        <v>6119</v>
      </c>
      <c r="O25" s="1789" t="s">
        <v>6837</v>
      </c>
      <c r="P25" s="2160" t="str">
        <f>HYPERLINK("#'["&amp;設定!$A$22&amp;"]"&amp;O25&amp;"'!A1","統計表リンク")</f>
        <v>統計表リンク</v>
      </c>
    </row>
    <row r="26" spans="1:21" s="2" customFormat="1" ht="24.95" customHeight="1">
      <c r="A26" s="1449" t="s">
        <v>4588</v>
      </c>
      <c r="B26" s="1455" t="s">
        <v>4582</v>
      </c>
      <c r="C26" s="1455" t="s">
        <v>4590</v>
      </c>
      <c r="D26" s="1455" t="s">
        <v>4852</v>
      </c>
      <c r="K26" s="80"/>
      <c r="L26" s="2303" t="s">
        <v>6495</v>
      </c>
      <c r="M26" s="2454" t="s">
        <v>7814</v>
      </c>
      <c r="N26" s="2456" t="s">
        <v>7815</v>
      </c>
      <c r="O26" s="2454" t="s">
        <v>7816</v>
      </c>
    </row>
    <row r="27" spans="1:21" s="2" customFormat="1" ht="15" customHeight="1">
      <c r="A27" s="1448" t="s">
        <v>352</v>
      </c>
      <c r="B27" s="60">
        <f>M27</f>
        <v>77</v>
      </c>
      <c r="C27" s="655">
        <f>N27</f>
        <v>70</v>
      </c>
      <c r="D27" s="655">
        <f>O27</f>
        <v>20</v>
      </c>
      <c r="E27" s="7" t="s">
        <v>4589</v>
      </c>
      <c r="K27" s="80"/>
      <c r="L27" s="2409" t="s">
        <v>7739</v>
      </c>
      <c r="M27" s="2455">
        <v>77</v>
      </c>
      <c r="N27" s="2455">
        <v>70</v>
      </c>
      <c r="O27" s="2455">
        <v>20</v>
      </c>
    </row>
    <row r="28" spans="1:21" s="2" customFormat="1" ht="15" customHeight="1">
      <c r="K28" s="80"/>
    </row>
    <row r="29" spans="1:21" ht="15" customHeight="1">
      <c r="A29" s="3927" t="s">
        <v>4686</v>
      </c>
      <c r="B29" s="3927"/>
      <c r="C29" s="3927"/>
      <c r="D29" s="3927"/>
      <c r="E29" s="3927"/>
      <c r="F29" s="3927"/>
      <c r="G29" s="3927"/>
      <c r="H29" s="3927"/>
      <c r="I29" s="3927"/>
      <c r="J29" s="3927"/>
      <c r="L29" s="2"/>
    </row>
    <row r="30" spans="1:21" s="2" customFormat="1" ht="15" customHeight="1">
      <c r="K30" s="80"/>
      <c r="L30" s="95"/>
    </row>
    <row r="31" spans="1:21" s="2" customFormat="1" ht="15" customHeight="1">
      <c r="K31" s="1747"/>
      <c r="L31" s="1752"/>
      <c r="M31" s="1752"/>
      <c r="N31" s="95"/>
      <c r="O31" s="95"/>
      <c r="P31" s="95"/>
      <c r="Q31" s="95"/>
      <c r="R31" s="95"/>
      <c r="S31" s="1747"/>
      <c r="T31" s="80"/>
      <c r="U31" s="80"/>
    </row>
    <row r="32" spans="1:21" s="95" customFormat="1" ht="18" customHeight="1">
      <c r="A32" s="318" t="s">
        <v>4859</v>
      </c>
      <c r="B32" s="318"/>
      <c r="C32" s="318"/>
      <c r="D32" s="318"/>
      <c r="E32" s="318"/>
      <c r="F32" s="318"/>
      <c r="G32" s="318"/>
      <c r="H32" s="318"/>
      <c r="I32" s="318"/>
      <c r="J32" s="318"/>
      <c r="K32" s="80"/>
      <c r="L32" s="321"/>
      <c r="M32" s="229"/>
      <c r="S32" s="80"/>
      <c r="T32" s="80"/>
      <c r="U32" s="80"/>
    </row>
    <row r="33" spans="1:28" ht="18" customHeight="1">
      <c r="A33" s="221" t="s">
        <v>1719</v>
      </c>
      <c r="E33" s="225" t="str">
        <f>O33</f>
        <v>（令和5年4月1日現在）</v>
      </c>
      <c r="L33" s="1336" t="s">
        <v>6813</v>
      </c>
      <c r="M33" s="1752"/>
      <c r="N33" s="1337" t="s">
        <v>6118</v>
      </c>
      <c r="O33" s="1856" t="str">
        <f>設定!$B$14</f>
        <v>（令和5年4月1日現在）</v>
      </c>
    </row>
    <row r="34" spans="1:28" ht="24.95" customHeight="1">
      <c r="A34" s="3681" t="s">
        <v>493</v>
      </c>
      <c r="B34" s="3928"/>
      <c r="C34" s="1355" t="s">
        <v>967</v>
      </c>
      <c r="D34" s="1356" t="s">
        <v>491</v>
      </c>
      <c r="E34" s="760" t="s">
        <v>918</v>
      </c>
      <c r="H34" s="80"/>
      <c r="I34" s="80"/>
      <c r="J34" s="80"/>
      <c r="L34" s="1705"/>
      <c r="M34" s="1340"/>
      <c r="N34" s="1337" t="s">
        <v>6119</v>
      </c>
      <c r="O34" s="1789" t="s">
        <v>6838</v>
      </c>
      <c r="P34" s="2160" t="str">
        <f>HYPERLINK("#'["&amp;設定!$A$22&amp;"]"&amp;O34&amp;"'!A1","統計表リンク")</f>
        <v>統計表リンク</v>
      </c>
    </row>
    <row r="35" spans="1:28" ht="18" customHeight="1">
      <c r="A35" s="3929" t="s">
        <v>1718</v>
      </c>
      <c r="B35" s="3930"/>
      <c r="C35" s="1656" t="s">
        <v>5964</v>
      </c>
      <c r="D35" s="1658" t="s">
        <v>5965</v>
      </c>
      <c r="E35" s="758">
        <v>866.16</v>
      </c>
      <c r="F35" s="757" t="s">
        <v>1707</v>
      </c>
      <c r="H35" s="80"/>
      <c r="I35" s="80"/>
      <c r="J35" s="80"/>
    </row>
    <row r="36" spans="1:28" ht="18" customHeight="1">
      <c r="A36" s="303"/>
      <c r="B36" s="303"/>
      <c r="C36" s="303"/>
      <c r="D36" s="303"/>
      <c r="E36" s="262"/>
      <c r="F36" s="303"/>
      <c r="G36" s="262"/>
      <c r="H36" s="756"/>
      <c r="I36" s="756"/>
      <c r="J36" s="756"/>
      <c r="K36" s="1451"/>
    </row>
    <row r="37" spans="1:28" ht="18" customHeight="1">
      <c r="A37" s="221" t="s">
        <v>1717</v>
      </c>
      <c r="J37" s="225" t="str">
        <f>O37</f>
        <v>（令和4年度）</v>
      </c>
      <c r="L37" s="1336" t="s">
        <v>6752</v>
      </c>
      <c r="M37" s="1752"/>
      <c r="N37" s="1337" t="s">
        <v>6118</v>
      </c>
      <c r="O37" s="1856" t="str">
        <f>設定!$B$11</f>
        <v>（令和4年度）</v>
      </c>
    </row>
    <row r="38" spans="1:28" ht="18" customHeight="1">
      <c r="A38" s="3321" t="s">
        <v>122</v>
      </c>
      <c r="B38" s="3321"/>
      <c r="C38" s="3672" t="s">
        <v>1716</v>
      </c>
      <c r="D38" s="3672" t="s">
        <v>1715</v>
      </c>
      <c r="E38" s="3672" t="s">
        <v>1714</v>
      </c>
      <c r="F38" s="3321" t="s">
        <v>1713</v>
      </c>
      <c r="G38" s="3321"/>
      <c r="H38" s="3321"/>
      <c r="I38" s="3321"/>
      <c r="J38" s="3321"/>
      <c r="L38" s="1705"/>
      <c r="M38" s="1340"/>
      <c r="N38" s="1337" t="s">
        <v>6119</v>
      </c>
      <c r="O38" s="1789" t="s">
        <v>8684</v>
      </c>
      <c r="P38" s="2160" t="str">
        <f>HYPERLINK("#'["&amp;設定!$A$22&amp;"]"&amp;O38&amp;"'!A1","統計表リンク")</f>
        <v>統計表リンク</v>
      </c>
    </row>
    <row r="39" spans="1:28" ht="18" customHeight="1">
      <c r="A39" s="3321"/>
      <c r="B39" s="3321"/>
      <c r="C39" s="3672"/>
      <c r="D39" s="3672"/>
      <c r="E39" s="3672"/>
      <c r="F39" s="362" t="s">
        <v>4591</v>
      </c>
      <c r="G39" s="362" t="s">
        <v>4592</v>
      </c>
      <c r="H39" s="362" t="s">
        <v>1712</v>
      </c>
      <c r="I39" s="362" t="s">
        <v>1711</v>
      </c>
      <c r="J39" s="362" t="s">
        <v>1710</v>
      </c>
      <c r="L39" s="2951" t="s">
        <v>611</v>
      </c>
      <c r="M39" s="2951" t="s">
        <v>7161</v>
      </c>
      <c r="N39" s="2951"/>
      <c r="O39" s="2951" t="s">
        <v>1713</v>
      </c>
      <c r="P39" s="2951"/>
      <c r="Q39" s="2951"/>
      <c r="R39" s="2951"/>
      <c r="S39" s="2951"/>
      <c r="T39" s="2951"/>
      <c r="U39" s="2951"/>
      <c r="V39" s="2951"/>
      <c r="W39" s="2951"/>
      <c r="X39" s="2951"/>
      <c r="Y39" s="2951" t="s">
        <v>7809</v>
      </c>
      <c r="Z39" s="2951"/>
      <c r="AA39" s="2951" t="s">
        <v>3564</v>
      </c>
      <c r="AB39" s="2951"/>
    </row>
    <row r="40" spans="1:28" ht="18" customHeight="1">
      <c r="A40" s="3320" t="s">
        <v>1708</v>
      </c>
      <c r="B40" s="3320"/>
      <c r="C40" s="655">
        <f>Y42</f>
        <v>171</v>
      </c>
      <c r="D40" s="655">
        <f>AA42</f>
        <v>0</v>
      </c>
      <c r="E40" s="655">
        <f>M42</f>
        <v>11</v>
      </c>
      <c r="F40" s="655">
        <f>O42</f>
        <v>5</v>
      </c>
      <c r="G40" s="655">
        <f>Q42</f>
        <v>2</v>
      </c>
      <c r="H40" s="655">
        <f>S42</f>
        <v>2</v>
      </c>
      <c r="I40" s="655">
        <f>U42</f>
        <v>1</v>
      </c>
      <c r="J40" s="655">
        <f>W42</f>
        <v>0</v>
      </c>
      <c r="L40" s="2951"/>
      <c r="M40" s="2951"/>
      <c r="N40" s="2951"/>
      <c r="O40" s="2951" t="s">
        <v>7810</v>
      </c>
      <c r="P40" s="2951"/>
      <c r="Q40" s="2951" t="s">
        <v>7811</v>
      </c>
      <c r="R40" s="2951"/>
      <c r="S40" s="2951" t="s">
        <v>7164</v>
      </c>
      <c r="T40" s="2951"/>
      <c r="U40" s="2951" t="s">
        <v>7812</v>
      </c>
      <c r="V40" s="2951"/>
      <c r="W40" s="2951" t="s">
        <v>7813</v>
      </c>
      <c r="X40" s="2951"/>
      <c r="Y40" s="2951"/>
      <c r="Z40" s="2951"/>
      <c r="AA40" s="2951"/>
      <c r="AB40" s="2951"/>
    </row>
    <row r="41" spans="1:28" ht="18" customHeight="1">
      <c r="A41" s="3320" t="s">
        <v>1709</v>
      </c>
      <c r="B41" s="3320"/>
      <c r="C41" s="655">
        <f>Z42</f>
        <v>1936</v>
      </c>
      <c r="D41" s="428">
        <f>AB42</f>
        <v>0</v>
      </c>
      <c r="E41" s="655">
        <f>N42</f>
        <v>4706</v>
      </c>
      <c r="F41" s="655">
        <f>P42</f>
        <v>45</v>
      </c>
      <c r="G41" s="655">
        <f>R42</f>
        <v>35</v>
      </c>
      <c r="H41" s="655">
        <f>T42</f>
        <v>35</v>
      </c>
      <c r="I41" s="655">
        <f>V42</f>
        <v>9</v>
      </c>
      <c r="J41" s="428">
        <f>X42</f>
        <v>0</v>
      </c>
      <c r="L41" s="2951"/>
      <c r="M41" s="2301" t="s">
        <v>1678</v>
      </c>
      <c r="N41" s="2301" t="s">
        <v>538</v>
      </c>
      <c r="O41" s="2301" t="s">
        <v>1678</v>
      </c>
      <c r="P41" s="2301" t="s">
        <v>538</v>
      </c>
      <c r="Q41" s="2301" t="s">
        <v>1678</v>
      </c>
      <c r="R41" s="2301" t="s">
        <v>538</v>
      </c>
      <c r="S41" s="2301" t="s">
        <v>1678</v>
      </c>
      <c r="T41" s="2301" t="s">
        <v>538</v>
      </c>
      <c r="U41" s="2301" t="s">
        <v>1678</v>
      </c>
      <c r="V41" s="2301" t="s">
        <v>538</v>
      </c>
      <c r="W41" s="2301" t="s">
        <v>1678</v>
      </c>
      <c r="X41" s="2301" t="s">
        <v>538</v>
      </c>
      <c r="Y41" s="2301" t="s">
        <v>1678</v>
      </c>
      <c r="Z41" s="2301" t="s">
        <v>538</v>
      </c>
      <c r="AA41" s="2301" t="s">
        <v>1678</v>
      </c>
      <c r="AB41" s="2301" t="s">
        <v>538</v>
      </c>
    </row>
    <row r="42" spans="1:28" ht="18" customHeight="1">
      <c r="A42" s="216" t="s">
        <v>6991</v>
      </c>
      <c r="L42" s="2301" t="s">
        <v>7739</v>
      </c>
      <c r="M42" s="2322">
        <v>11</v>
      </c>
      <c r="N42" s="2322">
        <v>4706</v>
      </c>
      <c r="O42" s="2322">
        <v>5</v>
      </c>
      <c r="P42" s="2322">
        <v>45</v>
      </c>
      <c r="Q42" s="2322">
        <v>2</v>
      </c>
      <c r="R42" s="2322">
        <v>35</v>
      </c>
      <c r="S42" s="2322">
        <v>2</v>
      </c>
      <c r="T42" s="2322">
        <v>35</v>
      </c>
      <c r="U42" s="2322">
        <v>1</v>
      </c>
      <c r="V42" s="2322">
        <v>9</v>
      </c>
      <c r="W42" s="2322">
        <v>0</v>
      </c>
      <c r="X42" s="2322">
        <v>0</v>
      </c>
      <c r="Y42" s="2322">
        <v>171</v>
      </c>
      <c r="Z42" s="2322">
        <v>1936</v>
      </c>
      <c r="AA42" s="2322">
        <v>0</v>
      </c>
      <c r="AB42" s="2322">
        <v>0</v>
      </c>
    </row>
    <row r="43" spans="1:28" ht="18" customHeight="1">
      <c r="A43" s="216" t="s">
        <v>6992</v>
      </c>
      <c r="J43" s="307" t="s">
        <v>1707</v>
      </c>
    </row>
    <row r="44" spans="1:28" ht="18" customHeight="1">
      <c r="J44" s="80"/>
    </row>
    <row r="45" spans="1:28" ht="18" customHeight="1">
      <c r="A45" s="3927" t="s">
        <v>5155</v>
      </c>
      <c r="B45" s="3927"/>
      <c r="C45" s="3927"/>
      <c r="D45" s="3927"/>
      <c r="E45" s="3927"/>
      <c r="F45" s="3927"/>
      <c r="G45" s="3927"/>
      <c r="H45" s="3927"/>
      <c r="I45" s="3927"/>
      <c r="J45" s="3927"/>
      <c r="L45" s="1450"/>
      <c r="M45" s="1450"/>
    </row>
    <row r="46" spans="1:28" ht="18" customHeight="1">
      <c r="I46" s="80"/>
      <c r="J46" s="80"/>
    </row>
  </sheetData>
  <mergeCells count="52">
    <mergeCell ref="Q40:R40"/>
    <mergeCell ref="O40:P40"/>
    <mergeCell ref="L39:L41"/>
    <mergeCell ref="M39:N40"/>
    <mergeCell ref="O39:X39"/>
    <mergeCell ref="AA39:AB40"/>
    <mergeCell ref="Y39:Z40"/>
    <mergeCell ref="W40:X40"/>
    <mergeCell ref="U40:V40"/>
    <mergeCell ref="S40:T40"/>
    <mergeCell ref="A5:B5"/>
    <mergeCell ref="F5:H5"/>
    <mergeCell ref="A6:B6"/>
    <mergeCell ref="F6:H6"/>
    <mergeCell ref="A29:J29"/>
    <mergeCell ref="A8:B8"/>
    <mergeCell ref="A9:B9"/>
    <mergeCell ref="A10:B10"/>
    <mergeCell ref="A11:B11"/>
    <mergeCell ref="A7:B7"/>
    <mergeCell ref="F16:H16"/>
    <mergeCell ref="A16:C16"/>
    <mergeCell ref="F22:H22"/>
    <mergeCell ref="I22:J22"/>
    <mergeCell ref="A20:C20"/>
    <mergeCell ref="F20:H20"/>
    <mergeCell ref="I20:J20"/>
    <mergeCell ref="F21:H21"/>
    <mergeCell ref="I21:J21"/>
    <mergeCell ref="A18:C18"/>
    <mergeCell ref="F18:H18"/>
    <mergeCell ref="I18:J18"/>
    <mergeCell ref="A19:C19"/>
    <mergeCell ref="F19:H19"/>
    <mergeCell ref="I19:J19"/>
    <mergeCell ref="A21:C21"/>
    <mergeCell ref="A1:D1"/>
    <mergeCell ref="A2:D2"/>
    <mergeCell ref="A45:J45"/>
    <mergeCell ref="F38:J38"/>
    <mergeCell ref="A41:B41"/>
    <mergeCell ref="A40:B40"/>
    <mergeCell ref="A34:B34"/>
    <mergeCell ref="A35:B35"/>
    <mergeCell ref="A38:B39"/>
    <mergeCell ref="C38:C39"/>
    <mergeCell ref="D38:D39"/>
    <mergeCell ref="E38:E39"/>
    <mergeCell ref="I16:J16"/>
    <mergeCell ref="A17:C17"/>
    <mergeCell ref="F17:H17"/>
    <mergeCell ref="I17:J17"/>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view="pageBreakPreview" zoomScaleNormal="100" zoomScaleSheetLayoutView="100" workbookViewId="0">
      <selection sqref="A1:D1"/>
    </sheetView>
  </sheetViews>
  <sheetFormatPr defaultRowHeight="18.75" customHeight="1"/>
  <cols>
    <col min="1" max="1" width="17.625" style="80" customWidth="1"/>
    <col min="2" max="2" width="11.625" style="80" customWidth="1"/>
    <col min="3" max="8" width="10.125" style="80" customWidth="1"/>
    <col min="9" max="9" width="5.625" style="183" customWidth="1"/>
    <col min="10" max="16" width="10.625" style="80" customWidth="1"/>
    <col min="17"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6.5" customHeight="1">
      <c r="A3" s="131" t="s">
        <v>4860</v>
      </c>
    </row>
    <row r="4" spans="1:26" ht="16.5" customHeight="1">
      <c r="A4" s="131" t="s">
        <v>1951</v>
      </c>
      <c r="E4" s="85" t="str">
        <f>M4</f>
        <v>（令和5年4月1日現在）</v>
      </c>
      <c r="J4" s="1336" t="s">
        <v>6760</v>
      </c>
      <c r="K4" s="1752"/>
      <c r="L4" s="1337" t="s">
        <v>6118</v>
      </c>
      <c r="M4" s="1856" t="str">
        <f>設定!$B$14</f>
        <v>（令和5年4月1日現在）</v>
      </c>
      <c r="O4" s="689" t="s">
        <v>6998</v>
      </c>
      <c r="P4" s="2021" t="str">
        <f>設定!$B$6&amp;設定!$C$5&amp;設定!$A$11</f>
        <v>令和4年度</v>
      </c>
    </row>
    <row r="5" spans="1:26" ht="15" customHeight="1">
      <c r="A5" s="1461" t="s">
        <v>122</v>
      </c>
      <c r="B5" s="803" t="s">
        <v>992</v>
      </c>
      <c r="C5" s="802" t="s">
        <v>1935</v>
      </c>
      <c r="D5" s="802" t="s">
        <v>1950</v>
      </c>
      <c r="E5" s="1461" t="s">
        <v>457</v>
      </c>
      <c r="F5" s="183"/>
      <c r="J5" s="1705"/>
      <c r="K5" s="1340"/>
      <c r="L5" s="1337" t="s">
        <v>6119</v>
      </c>
      <c r="M5" s="1789" t="s">
        <v>6840</v>
      </c>
      <c r="N5" s="2160" t="str">
        <f>HYPERLINK("#'["&amp;設定!$A$22&amp;"]"&amp;M5&amp;"'!A1","統計表リンク")</f>
        <v>統計表リンク</v>
      </c>
    </row>
    <row r="6" spans="1:26" ht="15" customHeight="1">
      <c r="A6" s="3321" t="s">
        <v>572</v>
      </c>
      <c r="B6" s="3321"/>
      <c r="C6" s="1321">
        <f>L7</f>
        <v>1034264</v>
      </c>
      <c r="D6" s="786">
        <f>M7</f>
        <v>6541745</v>
      </c>
      <c r="E6" s="124"/>
      <c r="F6" s="183"/>
      <c r="J6" s="2301" t="s">
        <v>122</v>
      </c>
      <c r="K6" s="2301" t="s">
        <v>992</v>
      </c>
      <c r="L6" s="2301" t="s">
        <v>1476</v>
      </c>
      <c r="M6" s="2301" t="s">
        <v>1761</v>
      </c>
    </row>
    <row r="7" spans="1:26" ht="15" customHeight="1">
      <c r="A7" s="3953" t="s">
        <v>1949</v>
      </c>
      <c r="B7" s="1507" t="s">
        <v>352</v>
      </c>
      <c r="C7" s="2306">
        <f t="shared" ref="C7:C16" si="0">L8</f>
        <v>689829</v>
      </c>
      <c r="D7" s="786">
        <f t="shared" ref="D7:D16" si="1">M8</f>
        <v>4495462</v>
      </c>
      <c r="E7" s="1287"/>
      <c r="F7" s="183"/>
      <c r="I7" s="798"/>
      <c r="J7" s="3650" t="s">
        <v>979</v>
      </c>
      <c r="K7" s="2907"/>
      <c r="L7" s="2329">
        <v>1034264</v>
      </c>
      <c r="M7" s="2329">
        <v>6541745</v>
      </c>
    </row>
    <row r="8" spans="1:26" ht="15" customHeight="1">
      <c r="A8" s="3953"/>
      <c r="B8" s="801" t="s">
        <v>1948</v>
      </c>
      <c r="C8" s="2306">
        <f t="shared" si="0"/>
        <v>481</v>
      </c>
      <c r="D8" s="786">
        <f t="shared" si="1"/>
        <v>4941</v>
      </c>
      <c r="E8" s="792"/>
      <c r="F8" s="183"/>
      <c r="H8" s="140"/>
      <c r="I8" s="798"/>
      <c r="J8" s="3653" t="s">
        <v>7817</v>
      </c>
      <c r="K8" s="2301" t="s">
        <v>6420</v>
      </c>
      <c r="L8" s="2329">
        <v>689829</v>
      </c>
      <c r="M8" s="2329">
        <v>4495462</v>
      </c>
    </row>
    <row r="9" spans="1:26" ht="15" customHeight="1">
      <c r="A9" s="3953"/>
      <c r="B9" s="801" t="s">
        <v>1947</v>
      </c>
      <c r="C9" s="2306">
        <f t="shared" si="0"/>
        <v>689225</v>
      </c>
      <c r="D9" s="786">
        <f t="shared" si="1"/>
        <v>4488946</v>
      </c>
      <c r="E9" s="792"/>
      <c r="F9" s="183"/>
      <c r="H9" s="140"/>
      <c r="I9" s="798"/>
      <c r="J9" s="3962"/>
      <c r="K9" s="2301" t="s">
        <v>7818</v>
      </c>
      <c r="L9" s="2329">
        <v>481</v>
      </c>
      <c r="M9" s="2329">
        <v>4941</v>
      </c>
    </row>
    <row r="10" spans="1:26" ht="15" customHeight="1">
      <c r="A10" s="3953"/>
      <c r="B10" s="801" t="s">
        <v>1946</v>
      </c>
      <c r="C10" s="2306" t="str">
        <f t="shared" si="0"/>
        <v>-</v>
      </c>
      <c r="D10" s="786">
        <f t="shared" si="1"/>
        <v>1332</v>
      </c>
      <c r="E10" s="792" t="s">
        <v>1944</v>
      </c>
      <c r="F10" s="183"/>
      <c r="H10" s="140"/>
      <c r="I10" s="798"/>
      <c r="J10" s="3962"/>
      <c r="K10" s="2301" t="s">
        <v>7819</v>
      </c>
      <c r="L10" s="2329">
        <v>689225</v>
      </c>
      <c r="M10" s="2329">
        <v>4488946</v>
      </c>
    </row>
    <row r="11" spans="1:26" ht="15" customHeight="1">
      <c r="A11" s="3954"/>
      <c r="B11" s="800" t="s">
        <v>1945</v>
      </c>
      <c r="C11" s="2306">
        <f t="shared" si="0"/>
        <v>123</v>
      </c>
      <c r="D11" s="786">
        <f t="shared" si="1"/>
        <v>243</v>
      </c>
      <c r="E11" s="799">
        <f>ROUND((D7-D11)/D7,4)</f>
        <v>0.99990000000000001</v>
      </c>
      <c r="F11" s="183"/>
      <c r="H11" s="140"/>
      <c r="J11" s="3962"/>
      <c r="K11" s="2301" t="s">
        <v>7820</v>
      </c>
      <c r="L11" s="2329" t="s">
        <v>5184</v>
      </c>
      <c r="M11" s="2329">
        <v>1332</v>
      </c>
    </row>
    <row r="12" spans="1:26" ht="15" customHeight="1">
      <c r="A12" s="797" t="s">
        <v>1943</v>
      </c>
      <c r="B12" s="796"/>
      <c r="C12" s="2306">
        <f t="shared" si="0"/>
        <v>22340</v>
      </c>
      <c r="D12" s="786">
        <f t="shared" si="1"/>
        <v>67646</v>
      </c>
      <c r="E12" s="795"/>
      <c r="F12" s="183"/>
      <c r="J12" s="3654"/>
      <c r="K12" s="2301" t="s">
        <v>7821</v>
      </c>
      <c r="L12" s="2329">
        <v>123</v>
      </c>
      <c r="M12" s="2329">
        <v>243</v>
      </c>
    </row>
    <row r="13" spans="1:26" ht="15" customHeight="1">
      <c r="A13" s="794" t="s">
        <v>1942</v>
      </c>
      <c r="B13" s="793"/>
      <c r="C13" s="2306">
        <f t="shared" si="0"/>
        <v>17148</v>
      </c>
      <c r="D13" s="786">
        <f t="shared" si="1"/>
        <v>63428</v>
      </c>
      <c r="E13" s="792"/>
      <c r="F13" s="183"/>
      <c r="J13" s="3650" t="s">
        <v>7822</v>
      </c>
      <c r="K13" s="2907"/>
      <c r="L13" s="2329">
        <v>22340</v>
      </c>
      <c r="M13" s="2329">
        <v>67646</v>
      </c>
    </row>
    <row r="14" spans="1:26" ht="15" customHeight="1">
      <c r="A14" s="794" t="s">
        <v>1941</v>
      </c>
      <c r="B14" s="793"/>
      <c r="C14" s="2306">
        <f t="shared" si="0"/>
        <v>252839</v>
      </c>
      <c r="D14" s="786">
        <f t="shared" si="1"/>
        <v>903607</v>
      </c>
      <c r="E14" s="792"/>
      <c r="F14" s="183"/>
      <c r="J14" s="3650" t="s">
        <v>7823</v>
      </c>
      <c r="K14" s="2907"/>
      <c r="L14" s="2329">
        <v>17148</v>
      </c>
      <c r="M14" s="2329">
        <v>63428</v>
      </c>
    </row>
    <row r="15" spans="1:26" ht="15" customHeight="1">
      <c r="A15" s="791" t="s">
        <v>1921</v>
      </c>
      <c r="B15" s="790" t="s">
        <v>1940</v>
      </c>
      <c r="C15" s="2306">
        <f t="shared" si="0"/>
        <v>44028</v>
      </c>
      <c r="D15" s="786">
        <f t="shared" si="1"/>
        <v>786326</v>
      </c>
      <c r="E15" s="787" t="s">
        <v>1938</v>
      </c>
      <c r="F15" s="280" t="s">
        <v>4872</v>
      </c>
      <c r="J15" s="3650" t="s">
        <v>7824</v>
      </c>
      <c r="K15" s="2907"/>
      <c r="L15" s="2329">
        <v>252839</v>
      </c>
      <c r="M15" s="2329">
        <v>903607</v>
      </c>
    </row>
    <row r="16" spans="1:26" ht="15" customHeight="1">
      <c r="A16" s="789" t="s">
        <v>1920</v>
      </c>
      <c r="B16" s="788" t="s">
        <v>1939</v>
      </c>
      <c r="C16" s="2306">
        <f t="shared" si="0"/>
        <v>8080</v>
      </c>
      <c r="D16" s="786">
        <f t="shared" si="1"/>
        <v>225276</v>
      </c>
      <c r="E16" s="785">
        <f>ROUND((D6-D12-D14)/34.8/1000/1000,4)</f>
        <v>0.16009999999999999</v>
      </c>
      <c r="F16" s="80" t="s">
        <v>4873</v>
      </c>
      <c r="J16" s="2301" t="s">
        <v>7825</v>
      </c>
      <c r="K16" s="2300" t="s">
        <v>7826</v>
      </c>
      <c r="L16" s="2329">
        <v>44028</v>
      </c>
      <c r="M16" s="2329">
        <v>786326</v>
      </c>
    </row>
    <row r="17" spans="1:17" ht="15" customHeight="1">
      <c r="A17" s="450" t="str">
        <f>"注１：国道、都道の延長・面積は、東京都道路現況調書"&amp;P4&amp;"版(建設局道路管理部刊)を引用。"</f>
        <v>注１：国道、都道の延長・面積は、東京都道路現況調書令和4年度版(建設局道路管理部刊)を引用。</v>
      </c>
      <c r="B17" s="450"/>
      <c r="C17" s="450"/>
      <c r="D17" s="450"/>
      <c r="E17" s="450"/>
      <c r="F17" s="183"/>
      <c r="J17" s="2301" t="s">
        <v>7827</v>
      </c>
      <c r="K17" s="2301" t="s">
        <v>7828</v>
      </c>
      <c r="L17" s="2329">
        <v>8080</v>
      </c>
      <c r="M17" s="2329">
        <v>225276</v>
      </c>
    </row>
    <row r="18" spans="1:17" ht="15" customHeight="1">
      <c r="A18" s="216" t="s">
        <v>6995</v>
      </c>
      <c r="B18" s="216"/>
      <c r="C18" s="216"/>
      <c r="D18" s="216"/>
      <c r="E18" s="225"/>
    </row>
    <row r="19" spans="1:17" ht="15" customHeight="1">
      <c r="A19" s="216"/>
      <c r="B19" s="216"/>
      <c r="C19" s="216"/>
      <c r="D19" s="216"/>
      <c r="E19" s="216"/>
    </row>
    <row r="20" spans="1:17" ht="16.5" customHeight="1">
      <c r="A20" s="131" t="s">
        <v>1937</v>
      </c>
      <c r="F20" s="85" t="str">
        <f>M20</f>
        <v>（令和5年4月1日現在）</v>
      </c>
      <c r="J20" s="1336" t="s">
        <v>6762</v>
      </c>
      <c r="K20" s="1752"/>
      <c r="L20" s="1337" t="s">
        <v>6118</v>
      </c>
      <c r="M20" s="1856" t="str">
        <f>設定!$B$14</f>
        <v>（令和5年4月1日現在）</v>
      </c>
    </row>
    <row r="21" spans="1:17" ht="15" customHeight="1">
      <c r="A21" s="167" t="s">
        <v>122</v>
      </c>
      <c r="B21" s="168" t="s">
        <v>992</v>
      </c>
      <c r="C21" s="2914" t="s">
        <v>1936</v>
      </c>
      <c r="D21" s="2914"/>
      <c r="E21" s="784" t="s">
        <v>1935</v>
      </c>
      <c r="F21" s="389" t="s">
        <v>1918</v>
      </c>
      <c r="J21" s="1705"/>
      <c r="K21" s="1340"/>
      <c r="L21" s="1337" t="s">
        <v>6119</v>
      </c>
      <c r="M21" s="1789" t="s">
        <v>6841</v>
      </c>
      <c r="N21" s="2160" t="str">
        <f>HYPERLINK("#'["&amp;設定!$A$22&amp;"]"&amp;M21&amp;"'!A1","統計表リンク")</f>
        <v>統計表リンク</v>
      </c>
    </row>
    <row r="22" spans="1:17" ht="15" customHeight="1">
      <c r="A22" s="3438" t="s">
        <v>352</v>
      </c>
      <c r="B22" s="3955"/>
      <c r="C22" s="782">
        <f>L23</f>
        <v>62</v>
      </c>
      <c r="D22" s="781">
        <f>M23</f>
        <v>22</v>
      </c>
      <c r="E22" s="156">
        <f>N23</f>
        <v>8158.7</v>
      </c>
      <c r="F22" s="778">
        <f>O23</f>
        <v>104941.5</v>
      </c>
      <c r="J22" s="2301" t="s">
        <v>122</v>
      </c>
      <c r="K22" s="2301" t="s">
        <v>992</v>
      </c>
      <c r="L22" s="3650" t="s">
        <v>1936</v>
      </c>
      <c r="M22" s="2907"/>
      <c r="N22" s="2301" t="s">
        <v>1476</v>
      </c>
      <c r="O22" s="2301" t="s">
        <v>1761</v>
      </c>
    </row>
    <row r="23" spans="1:17" ht="15" customHeight="1">
      <c r="A23" s="3956" t="s">
        <v>1922</v>
      </c>
      <c r="B23" s="783" t="s">
        <v>352</v>
      </c>
      <c r="C23" s="782">
        <f t="shared" ref="C23:C27" si="2">L24</f>
        <v>24</v>
      </c>
      <c r="D23" s="781">
        <f t="shared" ref="D23:D27" si="3">M24</f>
        <v>2</v>
      </c>
      <c r="E23" s="156">
        <f>N24</f>
        <v>2132.6999999999998</v>
      </c>
      <c r="F23" s="778">
        <f t="shared" ref="F23:F27" si="4">O24</f>
        <v>18140.5</v>
      </c>
      <c r="J23" s="3650" t="s">
        <v>979</v>
      </c>
      <c r="K23" s="2907"/>
      <c r="L23" s="2329">
        <v>62</v>
      </c>
      <c r="M23" s="2457">
        <v>22</v>
      </c>
      <c r="N23" s="2329">
        <v>8158.7</v>
      </c>
      <c r="O23" s="2329">
        <v>104941.5</v>
      </c>
    </row>
    <row r="24" spans="1:17" ht="15" customHeight="1">
      <c r="A24" s="3957"/>
      <c r="B24" s="165" t="s">
        <v>1934</v>
      </c>
      <c r="C24" s="782">
        <f t="shared" si="2"/>
        <v>9</v>
      </c>
      <c r="D24" s="781">
        <f t="shared" si="3"/>
        <v>2</v>
      </c>
      <c r="E24" s="156">
        <f>N25</f>
        <v>1658</v>
      </c>
      <c r="F24" s="778">
        <f t="shared" si="4"/>
        <v>13636.6</v>
      </c>
      <c r="J24" s="3653" t="s">
        <v>7817</v>
      </c>
      <c r="K24" s="2301" t="s">
        <v>6420</v>
      </c>
      <c r="L24" s="2329">
        <v>24</v>
      </c>
      <c r="M24" s="2457">
        <v>2</v>
      </c>
      <c r="N24" s="2329">
        <v>2132.6999999999998</v>
      </c>
      <c r="O24" s="2329">
        <v>18140.5</v>
      </c>
    </row>
    <row r="25" spans="1:17" ht="15" customHeight="1">
      <c r="A25" s="3958"/>
      <c r="B25" s="204" t="s">
        <v>1933</v>
      </c>
      <c r="C25" s="782">
        <f t="shared" si="2"/>
        <v>15</v>
      </c>
      <c r="D25" s="781" t="str">
        <f t="shared" si="3"/>
        <v>(-)</v>
      </c>
      <c r="E25" s="156">
        <f>N26</f>
        <v>474.7</v>
      </c>
      <c r="F25" s="778">
        <f t="shared" si="4"/>
        <v>4503.8999999999996</v>
      </c>
      <c r="J25" s="3962"/>
      <c r="K25" s="2301" t="s">
        <v>7829</v>
      </c>
      <c r="L25" s="2329">
        <v>9</v>
      </c>
      <c r="M25" s="2457">
        <v>2</v>
      </c>
      <c r="N25" s="2329">
        <v>1658</v>
      </c>
      <c r="O25" s="2329">
        <v>13636.6</v>
      </c>
    </row>
    <row r="26" spans="1:17" ht="15" customHeight="1">
      <c r="A26" s="774" t="s">
        <v>1921</v>
      </c>
      <c r="B26" s="165" t="s">
        <v>1932</v>
      </c>
      <c r="C26" s="782">
        <f t="shared" si="2"/>
        <v>16</v>
      </c>
      <c r="D26" s="781">
        <f t="shared" si="3"/>
        <v>10</v>
      </c>
      <c r="E26" s="156">
        <f>N27</f>
        <v>4287</v>
      </c>
      <c r="F26" s="778">
        <f t="shared" si="4"/>
        <v>59947</v>
      </c>
      <c r="G26" s="1536" t="s">
        <v>4870</v>
      </c>
      <c r="J26" s="3654"/>
      <c r="K26" s="2300" t="s">
        <v>7830</v>
      </c>
      <c r="L26" s="2329">
        <v>15</v>
      </c>
      <c r="M26" s="2457" t="s">
        <v>5879</v>
      </c>
      <c r="N26" s="2329">
        <v>474.7</v>
      </c>
      <c r="O26" s="2329">
        <v>4503.8999999999996</v>
      </c>
    </row>
    <row r="27" spans="1:17" ht="15" customHeight="1">
      <c r="A27" s="774" t="s">
        <v>1920</v>
      </c>
      <c r="B27" s="165" t="s">
        <v>1932</v>
      </c>
      <c r="C27" s="782">
        <f t="shared" si="2"/>
        <v>22</v>
      </c>
      <c r="D27" s="781">
        <f t="shared" si="3"/>
        <v>10</v>
      </c>
      <c r="E27" s="156">
        <f>N28</f>
        <v>1739</v>
      </c>
      <c r="F27" s="778">
        <f t="shared" si="4"/>
        <v>26854</v>
      </c>
      <c r="G27" s="80" t="s">
        <v>4871</v>
      </c>
      <c r="J27" s="2301" t="s">
        <v>7825</v>
      </c>
      <c r="K27" s="2301" t="s">
        <v>7831</v>
      </c>
      <c r="L27" s="2329">
        <v>16</v>
      </c>
      <c r="M27" s="2457">
        <v>10</v>
      </c>
      <c r="N27" s="2329">
        <v>4287</v>
      </c>
      <c r="O27" s="2329">
        <v>59947</v>
      </c>
    </row>
    <row r="28" spans="1:17" ht="15" customHeight="1">
      <c r="A28" s="80" t="s">
        <v>8970</v>
      </c>
      <c r="E28" s="776"/>
      <c r="J28" s="2301" t="s">
        <v>7827</v>
      </c>
      <c r="K28" s="2301" t="s">
        <v>7831</v>
      </c>
      <c r="L28" s="2329">
        <v>22</v>
      </c>
      <c r="M28" s="2457">
        <v>10</v>
      </c>
      <c r="N28" s="2329">
        <v>1739</v>
      </c>
      <c r="O28" s="2329">
        <v>26854</v>
      </c>
    </row>
    <row r="29" spans="1:17" ht="15" customHeight="1"/>
    <row r="30" spans="1:17" ht="16.5" customHeight="1">
      <c r="A30" s="131" t="s">
        <v>1931</v>
      </c>
      <c r="G30" s="780"/>
      <c r="H30" s="85" t="str">
        <f>M30</f>
        <v>（令和5年4月1日現在）</v>
      </c>
      <c r="I30" s="182"/>
      <c r="J30" s="1336" t="s">
        <v>6825</v>
      </c>
      <c r="K30" s="1752"/>
      <c r="L30" s="1337" t="s">
        <v>6118</v>
      </c>
      <c r="M30" s="1856" t="str">
        <f>設定!$B$14</f>
        <v>（令和5年4月1日現在）</v>
      </c>
    </row>
    <row r="31" spans="1:17" ht="15" customHeight="1">
      <c r="A31" s="3754" t="s">
        <v>122</v>
      </c>
      <c r="B31" s="3949" t="s">
        <v>1930</v>
      </c>
      <c r="C31" s="3951" t="s">
        <v>1929</v>
      </c>
      <c r="D31" s="3767" t="s">
        <v>1928</v>
      </c>
      <c r="E31" s="3486"/>
      <c r="F31" s="3767" t="s">
        <v>1927</v>
      </c>
      <c r="G31" s="3756"/>
      <c r="H31" s="3959"/>
      <c r="I31" s="184"/>
      <c r="J31" s="1705"/>
      <c r="K31" s="1340"/>
      <c r="L31" s="1337" t="s">
        <v>6119</v>
      </c>
      <c r="M31" s="1789" t="s">
        <v>7832</v>
      </c>
      <c r="N31" s="2160" t="str">
        <f>HYPERLINK("#'["&amp;設定!$A$22&amp;"]"&amp;M31&amp;"'!A1","統計表リンク")</f>
        <v>統計表リンク</v>
      </c>
    </row>
    <row r="32" spans="1:17" ht="15" customHeight="1">
      <c r="A32" s="3755"/>
      <c r="B32" s="3950"/>
      <c r="C32" s="3952"/>
      <c r="D32" s="350" t="s">
        <v>1926</v>
      </c>
      <c r="E32" s="350" t="s">
        <v>1925</v>
      </c>
      <c r="F32" s="350" t="s">
        <v>572</v>
      </c>
      <c r="G32" s="350" t="s">
        <v>1924</v>
      </c>
      <c r="H32" s="350" t="s">
        <v>1923</v>
      </c>
      <c r="I32" s="184"/>
      <c r="J32" s="3653" t="s">
        <v>7166</v>
      </c>
      <c r="K32" s="3653" t="s">
        <v>7833</v>
      </c>
      <c r="L32" s="3963" t="s">
        <v>7834</v>
      </c>
      <c r="M32" s="3650" t="s">
        <v>7835</v>
      </c>
      <c r="N32" s="2907"/>
      <c r="O32" s="3650" t="s">
        <v>7836</v>
      </c>
      <c r="P32" s="2910"/>
      <c r="Q32" s="2907"/>
    </row>
    <row r="33" spans="1:18" ht="15" customHeight="1">
      <c r="A33" s="350" t="s">
        <v>572</v>
      </c>
      <c r="B33" s="773">
        <f>K34</f>
        <v>3465</v>
      </c>
      <c r="C33" s="773">
        <f t="shared" ref="C33:H36" si="5">L34</f>
        <v>187181</v>
      </c>
      <c r="D33" s="773">
        <f t="shared" si="5"/>
        <v>1473</v>
      </c>
      <c r="E33" s="773">
        <f>N34</f>
        <v>1423</v>
      </c>
      <c r="F33" s="773">
        <f t="shared" si="5"/>
        <v>29881</v>
      </c>
      <c r="G33" s="773">
        <f t="shared" si="5"/>
        <v>29216</v>
      </c>
      <c r="H33" s="773">
        <f t="shared" si="5"/>
        <v>665</v>
      </c>
      <c r="J33" s="3654"/>
      <c r="K33" s="3654"/>
      <c r="L33" s="3964"/>
      <c r="M33" s="2301" t="s">
        <v>1926</v>
      </c>
      <c r="N33" s="2301" t="s">
        <v>1925</v>
      </c>
      <c r="O33" s="2301" t="s">
        <v>7837</v>
      </c>
      <c r="P33" s="2301" t="s">
        <v>1924</v>
      </c>
      <c r="Q33" s="2301" t="s">
        <v>1923</v>
      </c>
    </row>
    <row r="34" spans="1:18" ht="15" customHeight="1">
      <c r="A34" s="774" t="s">
        <v>1922</v>
      </c>
      <c r="B34" s="773">
        <f t="shared" ref="B34:B36" si="6">K35</f>
        <v>3311</v>
      </c>
      <c r="C34" s="773">
        <f t="shared" si="5"/>
        <v>130909</v>
      </c>
      <c r="D34" s="773">
        <f t="shared" si="5"/>
        <v>809</v>
      </c>
      <c r="E34" s="773">
        <f>N35</f>
        <v>1401</v>
      </c>
      <c r="F34" s="773">
        <f t="shared" si="5"/>
        <v>26215</v>
      </c>
      <c r="G34" s="773">
        <f t="shared" si="5"/>
        <v>26102</v>
      </c>
      <c r="H34" s="773">
        <f t="shared" si="5"/>
        <v>113</v>
      </c>
      <c r="I34" s="779"/>
      <c r="J34" s="2301" t="s">
        <v>6420</v>
      </c>
      <c r="K34" s="2329">
        <v>3465</v>
      </c>
      <c r="L34" s="2329">
        <v>187181</v>
      </c>
      <c r="M34" s="2329">
        <v>1473</v>
      </c>
      <c r="N34" s="2329">
        <v>1423</v>
      </c>
      <c r="O34" s="2329">
        <v>29881</v>
      </c>
      <c r="P34" s="2329">
        <v>29216</v>
      </c>
      <c r="Q34" s="2329">
        <v>665</v>
      </c>
    </row>
    <row r="35" spans="1:18" ht="15" customHeight="1">
      <c r="A35" s="774" t="s">
        <v>1921</v>
      </c>
      <c r="B35" s="773">
        <f t="shared" si="6"/>
        <v>151</v>
      </c>
      <c r="C35" s="773">
        <f t="shared" si="5"/>
        <v>49742</v>
      </c>
      <c r="D35" s="773">
        <f t="shared" si="5"/>
        <v>442</v>
      </c>
      <c r="E35" s="773" t="str">
        <f>N36</f>
        <v>-</v>
      </c>
      <c r="F35" s="773">
        <f t="shared" si="5"/>
        <v>3211</v>
      </c>
      <c r="G35" s="773">
        <f t="shared" si="5"/>
        <v>2733</v>
      </c>
      <c r="H35" s="773">
        <f t="shared" si="5"/>
        <v>478</v>
      </c>
      <c r="J35" s="2301" t="s">
        <v>7838</v>
      </c>
      <c r="K35" s="2329">
        <v>3311</v>
      </c>
      <c r="L35" s="2329">
        <v>130909</v>
      </c>
      <c r="M35" s="2329">
        <v>809</v>
      </c>
      <c r="N35" s="2329">
        <v>1401</v>
      </c>
      <c r="O35" s="2329">
        <v>26215</v>
      </c>
      <c r="P35" s="2329">
        <v>26102</v>
      </c>
      <c r="Q35" s="2329">
        <v>113</v>
      </c>
    </row>
    <row r="36" spans="1:18" ht="15" customHeight="1">
      <c r="A36" s="774" t="s">
        <v>1920</v>
      </c>
      <c r="B36" s="773">
        <f t="shared" si="6"/>
        <v>3</v>
      </c>
      <c r="C36" s="773">
        <f t="shared" si="5"/>
        <v>6530</v>
      </c>
      <c r="D36" s="773">
        <f t="shared" si="5"/>
        <v>222</v>
      </c>
      <c r="E36" s="773" t="str">
        <f>N37</f>
        <v>-</v>
      </c>
      <c r="F36" s="773">
        <f t="shared" si="5"/>
        <v>455</v>
      </c>
      <c r="G36" s="773">
        <f t="shared" si="5"/>
        <v>381</v>
      </c>
      <c r="H36" s="773">
        <f t="shared" si="5"/>
        <v>74</v>
      </c>
      <c r="J36" s="2301" t="s">
        <v>7839</v>
      </c>
      <c r="K36" s="2329">
        <v>151</v>
      </c>
      <c r="L36" s="2329">
        <v>49742</v>
      </c>
      <c r="M36" s="2329">
        <v>442</v>
      </c>
      <c r="N36" s="2329" t="s">
        <v>5184</v>
      </c>
      <c r="O36" s="2329">
        <v>3211</v>
      </c>
      <c r="P36" s="2329">
        <v>2733</v>
      </c>
      <c r="Q36" s="2329">
        <v>478</v>
      </c>
    </row>
    <row r="37" spans="1:18" ht="15" customHeight="1">
      <c r="G37" s="777"/>
      <c r="H37" s="776" t="s">
        <v>1919</v>
      </c>
      <c r="I37" s="182"/>
      <c r="J37" s="2301" t="s">
        <v>7840</v>
      </c>
      <c r="K37" s="2329">
        <v>3</v>
      </c>
      <c r="L37" s="2329">
        <v>6530</v>
      </c>
      <c r="M37" s="2329">
        <v>222</v>
      </c>
      <c r="N37" s="2329" t="s">
        <v>5184</v>
      </c>
      <c r="O37" s="2329">
        <v>455</v>
      </c>
      <c r="P37" s="2329">
        <v>381</v>
      </c>
      <c r="Q37" s="2329">
        <v>74</v>
      </c>
    </row>
    <row r="38" spans="1:18" ht="15" customHeight="1">
      <c r="G38" s="170"/>
      <c r="H38" s="182"/>
      <c r="I38" s="182"/>
    </row>
    <row r="39" spans="1:18" ht="16.5" customHeight="1">
      <c r="A39" s="131" t="s">
        <v>2711</v>
      </c>
      <c r="D39" s="24" t="s">
        <v>4878</v>
      </c>
      <c r="E39" s="2"/>
      <c r="F39" s="2"/>
      <c r="G39" s="2"/>
      <c r="I39" s="80"/>
      <c r="J39" s="1336" t="s">
        <v>6768</v>
      </c>
      <c r="K39" s="1752"/>
      <c r="L39" s="1337" t="s">
        <v>6118</v>
      </c>
      <c r="M39" s="1856" t="str">
        <f>設定!$B$14</f>
        <v>（令和5年4月1日現在）</v>
      </c>
    </row>
    <row r="40" spans="1:18" ht="15" customHeight="1">
      <c r="A40" s="80" t="s">
        <v>6939</v>
      </c>
      <c r="B40" s="86" t="str">
        <f>M39</f>
        <v>（令和5年4月1日現在）</v>
      </c>
      <c r="D40" s="80" t="s">
        <v>4874</v>
      </c>
      <c r="H40" s="4" t="str">
        <f>M44</f>
        <v>（令和5年4月1日現在）</v>
      </c>
      <c r="I40" s="80"/>
      <c r="J40" s="1705"/>
      <c r="K40" s="1340"/>
      <c r="L40" s="1337" t="s">
        <v>6119</v>
      </c>
      <c r="M40" s="1789" t="s">
        <v>6842</v>
      </c>
      <c r="N40" s="2160" t="str">
        <f>HYPERLINK("#'["&amp;設定!$A$22&amp;"]"&amp;M40&amp;"'!A1","統計表リンク")</f>
        <v>統計表リンク</v>
      </c>
    </row>
    <row r="41" spans="1:18" ht="15" customHeight="1">
      <c r="A41" s="1517" t="s">
        <v>4876</v>
      </c>
      <c r="B41" s="1517" t="s">
        <v>4877</v>
      </c>
      <c r="D41" s="3332" t="s">
        <v>2824</v>
      </c>
      <c r="E41" s="3332"/>
      <c r="F41" s="3960" t="s">
        <v>493</v>
      </c>
      <c r="G41" s="3961"/>
      <c r="H41" s="1528" t="s">
        <v>4875</v>
      </c>
      <c r="I41" s="80"/>
      <c r="J41" s="2426" t="s">
        <v>7188</v>
      </c>
      <c r="K41" s="2426" t="s">
        <v>979</v>
      </c>
      <c r="L41" s="2426" t="s">
        <v>7817</v>
      </c>
      <c r="M41" s="2426" t="s">
        <v>7825</v>
      </c>
      <c r="N41" s="2426" t="s">
        <v>7827</v>
      </c>
    </row>
    <row r="42" spans="1:18" ht="15" customHeight="1">
      <c r="A42" s="1667" t="s">
        <v>352</v>
      </c>
      <c r="B42" s="124">
        <f>K42</f>
        <v>17030</v>
      </c>
      <c r="D42" s="3390" t="s">
        <v>2823</v>
      </c>
      <c r="E42" s="3390"/>
      <c r="F42" s="3943" t="s">
        <v>2822</v>
      </c>
      <c r="G42" s="3944"/>
      <c r="H42" s="984">
        <v>34.28</v>
      </c>
      <c r="I42" s="80"/>
      <c r="J42" s="2426" t="s">
        <v>7841</v>
      </c>
      <c r="K42" s="2329">
        <v>17030</v>
      </c>
      <c r="L42" s="2329">
        <v>9295</v>
      </c>
      <c r="M42" s="2329">
        <v>7161</v>
      </c>
      <c r="N42" s="2329">
        <v>574</v>
      </c>
      <c r="O42" s="1747"/>
      <c r="P42" s="1747"/>
      <c r="Q42" s="1747"/>
      <c r="R42" s="1747"/>
    </row>
    <row r="43" spans="1:18" ht="15" customHeight="1">
      <c r="A43" s="1526" t="s">
        <v>1922</v>
      </c>
      <c r="B43" s="124">
        <f>L42</f>
        <v>9295</v>
      </c>
      <c r="D43" s="3390" t="s">
        <v>2819</v>
      </c>
      <c r="E43" s="3390"/>
      <c r="F43" s="3943" t="s">
        <v>2818</v>
      </c>
      <c r="G43" s="3944"/>
      <c r="H43" s="984">
        <v>41.59</v>
      </c>
      <c r="I43" s="80"/>
      <c r="J43" s="1747"/>
      <c r="K43" s="1747"/>
      <c r="L43" s="1747"/>
      <c r="M43" s="1747"/>
      <c r="N43" s="1747"/>
      <c r="O43" s="1747"/>
      <c r="P43" s="1747"/>
      <c r="Q43" s="1747"/>
      <c r="R43" s="1747"/>
    </row>
    <row r="44" spans="1:18" ht="15" customHeight="1">
      <c r="A44" s="1526" t="s">
        <v>1921</v>
      </c>
      <c r="B44" s="124">
        <f>M42</f>
        <v>7161</v>
      </c>
      <c r="D44" s="3390" t="s">
        <v>2534</v>
      </c>
      <c r="E44" s="3390"/>
      <c r="F44" s="3943" t="s">
        <v>2816</v>
      </c>
      <c r="G44" s="3944"/>
      <c r="H44" s="984">
        <v>16.920000000000002</v>
      </c>
      <c r="I44" s="80"/>
      <c r="J44" s="1336" t="s">
        <v>6843</v>
      </c>
      <c r="K44" s="1752"/>
      <c r="L44" s="1337" t="s">
        <v>6118</v>
      </c>
      <c r="M44" s="1856" t="str">
        <f>設定!$B$14</f>
        <v>（令和5年4月1日現在）</v>
      </c>
      <c r="R44" s="1747"/>
    </row>
    <row r="45" spans="1:18" ht="15" customHeight="1">
      <c r="A45" s="1526" t="s">
        <v>1920</v>
      </c>
      <c r="B45" s="124">
        <f>N42</f>
        <v>574</v>
      </c>
      <c r="D45" s="3390" t="s">
        <v>2815</v>
      </c>
      <c r="E45" s="3390"/>
      <c r="F45" s="3943" t="s">
        <v>2814</v>
      </c>
      <c r="G45" s="3944"/>
      <c r="H45" s="984">
        <v>43.77</v>
      </c>
      <c r="I45" s="80"/>
      <c r="J45" s="1705"/>
      <c r="K45" s="1340"/>
      <c r="L45" s="1337" t="s">
        <v>6119</v>
      </c>
      <c r="M45" s="1789" t="s">
        <v>6844</v>
      </c>
      <c r="N45" s="2160" t="str">
        <f>HYPERLINK("#'["&amp;設定!$A$22&amp;"]"&amp;M45&amp;"'!A1","統計表リンク")</f>
        <v>統計表リンク</v>
      </c>
      <c r="R45" s="1747"/>
    </row>
    <row r="46" spans="1:18" ht="15" customHeight="1">
      <c r="B46" s="85" t="s">
        <v>8766</v>
      </c>
      <c r="D46" s="3390" t="s">
        <v>2812</v>
      </c>
      <c r="E46" s="3390"/>
      <c r="F46" s="3943" t="s">
        <v>2811</v>
      </c>
      <c r="G46" s="3944"/>
      <c r="H46" s="984">
        <v>12</v>
      </c>
      <c r="I46" s="80"/>
      <c r="R46" s="1747"/>
    </row>
    <row r="47" spans="1:18" ht="15" customHeight="1">
      <c r="D47" s="3390" t="s">
        <v>1345</v>
      </c>
      <c r="E47" s="3390"/>
      <c r="F47" s="3943" t="s">
        <v>2810</v>
      </c>
      <c r="G47" s="3944"/>
      <c r="H47" s="984">
        <v>41.08</v>
      </c>
      <c r="I47" s="80"/>
    </row>
    <row r="48" spans="1:18" ht="15" customHeight="1">
      <c r="D48" s="3945" t="s">
        <v>2809</v>
      </c>
      <c r="E48" s="3945"/>
      <c r="F48" s="3943" t="s">
        <v>2808</v>
      </c>
      <c r="G48" s="3944"/>
      <c r="H48" s="984">
        <v>31.21</v>
      </c>
      <c r="I48" s="80"/>
    </row>
    <row r="49" spans="4:9" ht="15" customHeight="1">
      <c r="D49" s="3390" t="s">
        <v>2251</v>
      </c>
      <c r="E49" s="3390"/>
      <c r="F49" s="3943" t="s">
        <v>2807</v>
      </c>
      <c r="G49" s="3944"/>
      <c r="H49" s="984">
        <v>26.35</v>
      </c>
      <c r="I49" s="80"/>
    </row>
    <row r="50" spans="4:9" ht="15" customHeight="1">
      <c r="D50" s="3390" t="s">
        <v>2806</v>
      </c>
      <c r="E50" s="3390"/>
      <c r="F50" s="3946" t="s">
        <v>2805</v>
      </c>
      <c r="G50" s="3947"/>
      <c r="H50" s="984">
        <v>31.52</v>
      </c>
      <c r="I50" s="80"/>
    </row>
    <row r="51" spans="4:9" ht="15" customHeight="1">
      <c r="D51" s="3390" t="s">
        <v>2804</v>
      </c>
      <c r="E51" s="3390"/>
      <c r="F51" s="3948" t="s">
        <v>2803</v>
      </c>
      <c r="G51" s="3948"/>
      <c r="H51" s="984">
        <v>26.4</v>
      </c>
    </row>
    <row r="52" spans="4:9" ht="15" customHeight="1">
      <c r="D52" s="5" t="s">
        <v>6997</v>
      </c>
      <c r="E52" s="2"/>
      <c r="F52" s="2"/>
      <c r="G52" s="2"/>
      <c r="H52" s="2"/>
    </row>
    <row r="53" spans="4:9" ht="15" customHeight="1">
      <c r="D53" s="5" t="s">
        <v>6996</v>
      </c>
      <c r="E53" s="2"/>
      <c r="F53" s="2"/>
      <c r="G53" s="2"/>
      <c r="H53" s="242" t="s">
        <v>2801</v>
      </c>
    </row>
    <row r="54" spans="4:9" ht="15" customHeight="1"/>
  </sheetData>
  <mergeCells count="47">
    <mergeCell ref="L22:M22"/>
    <mergeCell ref="J23:K23"/>
    <mergeCell ref="J24:J26"/>
    <mergeCell ref="O32:Q32"/>
    <mergeCell ref="M32:N32"/>
    <mergeCell ref="L32:L33"/>
    <mergeCell ref="K32:K33"/>
    <mergeCell ref="J32:J33"/>
    <mergeCell ref="J15:K15"/>
    <mergeCell ref="J14:K14"/>
    <mergeCell ref="J13:K13"/>
    <mergeCell ref="J8:J12"/>
    <mergeCell ref="J7:K7"/>
    <mergeCell ref="F31:H31"/>
    <mergeCell ref="F41:G41"/>
    <mergeCell ref="D46:E46"/>
    <mergeCell ref="D47:E47"/>
    <mergeCell ref="D41:E41"/>
    <mergeCell ref="D42:E42"/>
    <mergeCell ref="D43:E43"/>
    <mergeCell ref="D44:E44"/>
    <mergeCell ref="D45:E45"/>
    <mergeCell ref="F44:G44"/>
    <mergeCell ref="F45:G45"/>
    <mergeCell ref="F47:G47"/>
    <mergeCell ref="F42:G42"/>
    <mergeCell ref="F43:G43"/>
    <mergeCell ref="B31:B32"/>
    <mergeCell ref="C31:C32"/>
    <mergeCell ref="A7:A11"/>
    <mergeCell ref="A1:D1"/>
    <mergeCell ref="A2:D2"/>
    <mergeCell ref="A6:B6"/>
    <mergeCell ref="A22:B22"/>
    <mergeCell ref="A23:A25"/>
    <mergeCell ref="C21:D21"/>
    <mergeCell ref="A31:A32"/>
    <mergeCell ref="D31:E31"/>
    <mergeCell ref="D51:E51"/>
    <mergeCell ref="F48:G48"/>
    <mergeCell ref="F46:G46"/>
    <mergeCell ref="D48:E48"/>
    <mergeCell ref="D49:E49"/>
    <mergeCell ref="D50:E50"/>
    <mergeCell ref="F49:G49"/>
    <mergeCell ref="F50:G50"/>
    <mergeCell ref="F51:G51"/>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3"/>
  <sheetViews>
    <sheetView view="pageBreakPreview" zoomScaleNormal="100" zoomScaleSheetLayoutView="100" workbookViewId="0">
      <selection sqref="A1:D1"/>
    </sheetView>
  </sheetViews>
  <sheetFormatPr defaultRowHeight="15.75" customHeight="1"/>
  <cols>
    <col min="1" max="1" width="3.625" style="80" customWidth="1"/>
    <col min="2" max="2" width="9.625" style="80" customWidth="1"/>
    <col min="3" max="12" width="7.625" style="80" customWidth="1"/>
    <col min="13" max="13" width="5.625" style="80" customWidth="1"/>
    <col min="14" max="21" width="10.625" style="1340" customWidth="1"/>
    <col min="22" max="23" width="9" style="1340"/>
    <col min="24"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2351"/>
      <c r="O1" s="2351"/>
      <c r="P1" s="2351"/>
      <c r="Q1" s="2351"/>
      <c r="R1" s="2351"/>
      <c r="S1" s="2351"/>
      <c r="T1" s="2351"/>
      <c r="U1" s="2351"/>
      <c r="V1" s="2351"/>
      <c r="W1" s="2351"/>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2351"/>
      <c r="O2" s="2351"/>
      <c r="P2" s="2351"/>
      <c r="Q2" s="2351"/>
      <c r="R2" s="2351"/>
      <c r="S2" s="2351"/>
      <c r="T2" s="2351"/>
      <c r="U2" s="2351"/>
      <c r="V2" s="2351"/>
      <c r="W2" s="2351"/>
      <c r="X2" s="1327"/>
      <c r="Y2" s="1327"/>
      <c r="Z2" s="1327"/>
    </row>
    <row r="3" spans="1:26" ht="18" customHeight="1">
      <c r="A3" s="131" t="s">
        <v>4879</v>
      </c>
      <c r="F3" s="689" t="str">
        <f>Q3</f>
        <v>（令和5年4月1日現在）</v>
      </c>
      <c r="G3" s="131" t="s">
        <v>4880</v>
      </c>
      <c r="L3" s="85" t="str">
        <f>Q9</f>
        <v>（令和5年4月1日現在）</v>
      </c>
      <c r="N3" s="1336" t="s">
        <v>6845</v>
      </c>
      <c r="O3" s="1752"/>
      <c r="P3" s="1337" t="s">
        <v>6118</v>
      </c>
      <c r="Q3" s="1856" t="str">
        <f>設定!$B$14</f>
        <v>（令和5年4月1日現在）</v>
      </c>
    </row>
    <row r="4" spans="1:26" ht="24.95" customHeight="1">
      <c r="A4" s="2914" t="s">
        <v>122</v>
      </c>
      <c r="B4" s="2914"/>
      <c r="C4" s="1517" t="s">
        <v>1559</v>
      </c>
      <c r="D4" s="1521" t="s">
        <v>1918</v>
      </c>
      <c r="E4" s="1291" t="s">
        <v>1917</v>
      </c>
      <c r="F4" s="5"/>
      <c r="G4" s="2914" t="s">
        <v>122</v>
      </c>
      <c r="H4" s="2914"/>
      <c r="I4" s="3768" t="s">
        <v>1559</v>
      </c>
      <c r="J4" s="3817" t="s">
        <v>4594</v>
      </c>
      <c r="K4" s="3388" t="s">
        <v>1917</v>
      </c>
      <c r="L4" s="3388"/>
      <c r="N4" s="1705"/>
      <c r="P4" s="1337" t="s">
        <v>6119</v>
      </c>
      <c r="Q4" s="1789" t="s">
        <v>6847</v>
      </c>
      <c r="R4" s="2320" t="str">
        <f>HYPERLINK("#'["&amp;設定!$A$22&amp;"]"&amp;Q4&amp;"'!A1","統計表リンク")</f>
        <v>統計表リンク</v>
      </c>
    </row>
    <row r="5" spans="1:26" ht="30" customHeight="1">
      <c r="A5" s="3366" t="s">
        <v>4882</v>
      </c>
      <c r="B5" s="3367"/>
      <c r="C5" s="1295">
        <f>O7</f>
        <v>38</v>
      </c>
      <c r="D5" s="1295">
        <f>P7</f>
        <v>37249</v>
      </c>
      <c r="E5" s="1295">
        <f>Q7</f>
        <v>27077</v>
      </c>
      <c r="F5" s="775"/>
      <c r="G5" s="2914"/>
      <c r="H5" s="2914"/>
      <c r="I5" s="3768"/>
      <c r="J5" s="3768"/>
      <c r="K5" s="1520" t="s">
        <v>4593</v>
      </c>
      <c r="L5" s="1086" t="s">
        <v>4884</v>
      </c>
      <c r="N5" s="2951" t="s">
        <v>6179</v>
      </c>
      <c r="O5" s="2951" t="s">
        <v>7842</v>
      </c>
      <c r="P5" s="2951"/>
      <c r="Q5" s="2951"/>
      <c r="R5" s="2951" t="s">
        <v>7843</v>
      </c>
      <c r="S5" s="2951"/>
      <c r="T5" s="2951"/>
    </row>
    <row r="6" spans="1:26" ht="30" customHeight="1">
      <c r="A6" s="3366" t="s">
        <v>4883</v>
      </c>
      <c r="B6" s="3367"/>
      <c r="C6" s="1295">
        <f>R7</f>
        <v>2</v>
      </c>
      <c r="D6" s="1295">
        <f>S7</f>
        <v>225</v>
      </c>
      <c r="E6" s="1295">
        <f>T7</f>
        <v>210</v>
      </c>
      <c r="G6" s="2942" t="s">
        <v>1916</v>
      </c>
      <c r="H6" s="2942"/>
      <c r="I6" s="1295">
        <f>O13</f>
        <v>4</v>
      </c>
      <c r="J6" s="1295">
        <f>P13</f>
        <v>20265</v>
      </c>
      <c r="K6" s="1295">
        <f>Q13</f>
        <v>779</v>
      </c>
      <c r="L6" s="1296">
        <f>S13</f>
        <v>152</v>
      </c>
      <c r="N6" s="2951"/>
      <c r="O6" s="2426" t="s">
        <v>1559</v>
      </c>
      <c r="P6" s="2426" t="s">
        <v>1761</v>
      </c>
      <c r="Q6" s="2426" t="s">
        <v>7844</v>
      </c>
      <c r="R6" s="2426" t="s">
        <v>1559</v>
      </c>
      <c r="S6" s="2426" t="s">
        <v>1761</v>
      </c>
      <c r="T6" s="2426" t="s">
        <v>7844</v>
      </c>
    </row>
    <row r="7" spans="1:26" ht="15" customHeight="1">
      <c r="E7" s="371" t="s">
        <v>1915</v>
      </c>
      <c r="I7" s="183"/>
      <c r="J7" s="183"/>
      <c r="L7" s="182" t="s">
        <v>1915</v>
      </c>
      <c r="M7" s="1747"/>
      <c r="N7" s="2426" t="s">
        <v>7841</v>
      </c>
      <c r="O7" s="2329">
        <v>38</v>
      </c>
      <c r="P7" s="2329">
        <v>37249</v>
      </c>
      <c r="Q7" s="2329">
        <v>27077</v>
      </c>
      <c r="R7" s="2329">
        <v>2</v>
      </c>
      <c r="S7" s="2329">
        <v>225</v>
      </c>
      <c r="T7" s="2329">
        <v>210</v>
      </c>
    </row>
    <row r="8" spans="1:26" ht="15" customHeight="1">
      <c r="I8" s="182"/>
      <c r="J8" s="183"/>
      <c r="M8" s="1747"/>
    </row>
    <row r="9" spans="1:26" ht="18" customHeight="1">
      <c r="A9" s="808" t="s">
        <v>4881</v>
      </c>
      <c r="B9" s="139"/>
      <c r="N9" s="1336" t="s">
        <v>6846</v>
      </c>
      <c r="O9" s="1752"/>
      <c r="P9" s="1337" t="s">
        <v>6118</v>
      </c>
      <c r="Q9" s="1856" t="str">
        <f>設定!$B$14</f>
        <v>（令和5年4月1日現在）</v>
      </c>
    </row>
    <row r="10" spans="1:26" ht="16.5" customHeight="1">
      <c r="A10" s="183" t="s">
        <v>1968</v>
      </c>
      <c r="B10" s="183"/>
      <c r="L10" s="85" t="str">
        <f>Q17</f>
        <v>（各年度末現在）</v>
      </c>
      <c r="N10" s="1705"/>
      <c r="P10" s="1337" t="s">
        <v>6119</v>
      </c>
      <c r="Q10" s="1789" t="s">
        <v>6848</v>
      </c>
      <c r="R10" s="2320" t="str">
        <f>HYPERLINK("#'["&amp;設定!$A$22&amp;"]"&amp;Q10&amp;"'!A1","統計表リンク")</f>
        <v>統計表リンク</v>
      </c>
    </row>
    <row r="11" spans="1:26" ht="16.5" customHeight="1">
      <c r="A11" s="3973" t="s">
        <v>1967</v>
      </c>
      <c r="B11" s="3974"/>
      <c r="C11" s="3975" t="str">
        <f>O19</f>
        <v>平成30年度</v>
      </c>
      <c r="D11" s="3976"/>
      <c r="E11" s="3975" t="str">
        <f>R19</f>
        <v>令和元年度</v>
      </c>
      <c r="F11" s="3976"/>
      <c r="G11" s="3975" t="str">
        <f>U19</f>
        <v>令和2年度</v>
      </c>
      <c r="H11" s="3976"/>
      <c r="I11" s="3971" t="str">
        <f>X19</f>
        <v>令和3年度</v>
      </c>
      <c r="J11" s="3972"/>
      <c r="K11" s="3971" t="str">
        <f>AA19</f>
        <v>令和4年度</v>
      </c>
      <c r="L11" s="3972"/>
      <c r="M11" s="1747"/>
      <c r="N11" s="3966" t="s">
        <v>6179</v>
      </c>
      <c r="O11" s="2951" t="s">
        <v>6420</v>
      </c>
      <c r="P11" s="2951"/>
      <c r="Q11" s="2951"/>
      <c r="R11" s="3967" t="s">
        <v>7845</v>
      </c>
      <c r="S11" s="3967"/>
    </row>
    <row r="12" spans="1:26" ht="16.5" customHeight="1">
      <c r="A12" s="3757" t="s">
        <v>352</v>
      </c>
      <c r="B12" s="3979"/>
      <c r="C12" s="805">
        <f>O22</f>
        <v>32102</v>
      </c>
      <c r="D12" s="804">
        <f>P22</f>
        <v>698</v>
      </c>
      <c r="E12" s="805">
        <f>R22</f>
        <v>31898</v>
      </c>
      <c r="F12" s="804">
        <f>S22</f>
        <v>959</v>
      </c>
      <c r="G12" s="805">
        <f>U22</f>
        <v>23880</v>
      </c>
      <c r="H12" s="804">
        <f>V22</f>
        <v>1219</v>
      </c>
      <c r="I12" s="805">
        <f>X22</f>
        <v>26303</v>
      </c>
      <c r="J12" s="804">
        <f>Y22</f>
        <v>1151</v>
      </c>
      <c r="K12" s="805">
        <f>AA22</f>
        <v>27104</v>
      </c>
      <c r="L12" s="804">
        <f>AB22</f>
        <v>1099</v>
      </c>
      <c r="M12" s="1747"/>
      <c r="N12" s="3966"/>
      <c r="O12" s="2426" t="s">
        <v>1559</v>
      </c>
      <c r="P12" s="2426" t="s">
        <v>1761</v>
      </c>
      <c r="Q12" s="2449" t="s">
        <v>7844</v>
      </c>
      <c r="R12" s="2316" t="s">
        <v>1559</v>
      </c>
      <c r="S12" s="2426" t="s">
        <v>7844</v>
      </c>
    </row>
    <row r="13" spans="1:26" ht="16.5" customHeight="1">
      <c r="A13" s="3759"/>
      <c r="B13" s="3980"/>
      <c r="C13" s="805">
        <f>Q22</f>
        <v>14720</v>
      </c>
      <c r="D13" s="804"/>
      <c r="E13" s="805">
        <f>T22</f>
        <v>13022</v>
      </c>
      <c r="F13" s="804"/>
      <c r="G13" s="805">
        <f>W22</f>
        <v>7788</v>
      </c>
      <c r="H13" s="804"/>
      <c r="I13" s="805">
        <f>Z22</f>
        <v>7632</v>
      </c>
      <c r="J13" s="804"/>
      <c r="K13" s="805">
        <f>AC22</f>
        <v>7642</v>
      </c>
      <c r="L13" s="804"/>
      <c r="M13" s="1747"/>
      <c r="N13" s="2317" t="s">
        <v>7841</v>
      </c>
      <c r="O13" s="1855">
        <v>4</v>
      </c>
      <c r="P13" s="1855">
        <v>20265</v>
      </c>
      <c r="Q13" s="2327">
        <v>779</v>
      </c>
      <c r="R13" s="2319">
        <v>2</v>
      </c>
      <c r="S13" s="1855">
        <v>152</v>
      </c>
    </row>
    <row r="14" spans="1:26" ht="16.5" customHeight="1">
      <c r="A14" s="2942" t="s">
        <v>471</v>
      </c>
      <c r="B14" s="3970"/>
      <c r="C14" s="805">
        <f>O23</f>
        <v>7053</v>
      </c>
      <c r="D14" s="804">
        <f>P23</f>
        <v>61</v>
      </c>
      <c r="E14" s="805">
        <f>R23</f>
        <v>7144</v>
      </c>
      <c r="F14" s="804">
        <f>S23</f>
        <v>92</v>
      </c>
      <c r="G14" s="805">
        <f>U23</f>
        <v>5531</v>
      </c>
      <c r="H14" s="804">
        <f>V23</f>
        <v>117</v>
      </c>
      <c r="I14" s="805">
        <f>X23</f>
        <v>6169</v>
      </c>
      <c r="J14" s="804">
        <f>Y23</f>
        <v>111</v>
      </c>
      <c r="K14" s="805">
        <f>AA23</f>
        <v>6483</v>
      </c>
      <c r="L14" s="804">
        <f>AB23</f>
        <v>127</v>
      </c>
      <c r="M14" s="1747"/>
      <c r="N14" s="1705"/>
      <c r="P14" s="1337"/>
      <c r="Q14" s="1789"/>
      <c r="R14" s="2320"/>
    </row>
    <row r="15" spans="1:26" ht="16.5" customHeight="1">
      <c r="A15" s="2988"/>
      <c r="B15" s="3970"/>
      <c r="C15" s="805">
        <f>Q23</f>
        <v>1806</v>
      </c>
      <c r="D15" s="804"/>
      <c r="E15" s="805">
        <f>T23</f>
        <v>1506</v>
      </c>
      <c r="F15" s="804"/>
      <c r="G15" s="805">
        <f>W23</f>
        <v>765</v>
      </c>
      <c r="H15" s="804"/>
      <c r="I15" s="805">
        <f>Z23</f>
        <v>766</v>
      </c>
      <c r="J15" s="804"/>
      <c r="K15" s="805">
        <f>AC23</f>
        <v>708</v>
      </c>
      <c r="L15" s="804"/>
      <c r="M15" s="1747"/>
      <c r="N15" s="1705"/>
      <c r="P15" s="1337"/>
      <c r="Q15" s="1789"/>
      <c r="R15" s="2320"/>
    </row>
    <row r="16" spans="1:26" ht="16.5" customHeight="1">
      <c r="A16" s="2942" t="s">
        <v>1297</v>
      </c>
      <c r="B16" s="3970"/>
      <c r="C16" s="805">
        <f>O24</f>
        <v>4903</v>
      </c>
      <c r="D16" s="804">
        <f>P24</f>
        <v>37</v>
      </c>
      <c r="E16" s="805">
        <f>R24</f>
        <v>4523</v>
      </c>
      <c r="F16" s="804">
        <f>S24</f>
        <v>77</v>
      </c>
      <c r="G16" s="805">
        <f>U24</f>
        <v>3281</v>
      </c>
      <c r="H16" s="804">
        <f>V24</f>
        <v>96</v>
      </c>
      <c r="I16" s="805">
        <f>X24</f>
        <v>3519</v>
      </c>
      <c r="J16" s="804">
        <f>Y24</f>
        <v>94</v>
      </c>
      <c r="K16" s="805">
        <f>AA24</f>
        <v>3507</v>
      </c>
      <c r="L16" s="804">
        <f>AB24</f>
        <v>69</v>
      </c>
    </row>
    <row r="17" spans="1:35" ht="16.5" customHeight="1">
      <c r="A17" s="2988"/>
      <c r="B17" s="3970"/>
      <c r="C17" s="805">
        <f>Q24</f>
        <v>2286</v>
      </c>
      <c r="D17" s="804"/>
      <c r="E17" s="805">
        <f>T24</f>
        <v>1774</v>
      </c>
      <c r="F17" s="804"/>
      <c r="G17" s="805">
        <f>W24</f>
        <v>1151</v>
      </c>
      <c r="H17" s="804"/>
      <c r="I17" s="805">
        <f>Z24</f>
        <v>1171</v>
      </c>
      <c r="J17" s="804"/>
      <c r="K17" s="805">
        <f>AC24</f>
        <v>1355</v>
      </c>
      <c r="L17" s="804"/>
      <c r="N17" s="1336" t="s">
        <v>6849</v>
      </c>
      <c r="O17" s="1752"/>
      <c r="P17" s="1337" t="s">
        <v>6118</v>
      </c>
      <c r="Q17" s="1856" t="s">
        <v>463</v>
      </c>
    </row>
    <row r="18" spans="1:35" ht="16.5" customHeight="1">
      <c r="A18" s="2942" t="s">
        <v>1281</v>
      </c>
      <c r="B18" s="3970"/>
      <c r="C18" s="805">
        <f>O25</f>
        <v>2501</v>
      </c>
      <c r="D18" s="804">
        <f>P25</f>
        <v>22</v>
      </c>
      <c r="E18" s="805">
        <f>R25</f>
        <v>2437</v>
      </c>
      <c r="F18" s="804">
        <f>S25</f>
        <v>33</v>
      </c>
      <c r="G18" s="805">
        <f>U25</f>
        <v>1814</v>
      </c>
      <c r="H18" s="804">
        <f>V25</f>
        <v>50</v>
      </c>
      <c r="I18" s="805">
        <f>X25</f>
        <v>2072</v>
      </c>
      <c r="J18" s="804">
        <f>Y25</f>
        <v>39</v>
      </c>
      <c r="K18" s="805">
        <f>AA25</f>
        <v>2225</v>
      </c>
      <c r="L18" s="804">
        <f>AB25</f>
        <v>34</v>
      </c>
      <c r="N18" s="1705"/>
      <c r="P18" s="1337" t="s">
        <v>6119</v>
      </c>
      <c r="Q18" s="1789" t="s">
        <v>6850</v>
      </c>
      <c r="R18" s="2320" t="str">
        <f>HYPERLINK("#'["&amp;設定!$A$22&amp;"]"&amp;Q18&amp;"'!A1","統計表リンク")</f>
        <v>統計表リンク</v>
      </c>
    </row>
    <row r="19" spans="1:35" ht="16.5" customHeight="1">
      <c r="A19" s="2988"/>
      <c r="B19" s="3970"/>
      <c r="C19" s="805">
        <f>Q25</f>
        <v>694</v>
      </c>
      <c r="D19" s="804"/>
      <c r="E19" s="805">
        <f>T25</f>
        <v>410</v>
      </c>
      <c r="F19" s="804"/>
      <c r="G19" s="805">
        <f>W25</f>
        <v>196</v>
      </c>
      <c r="H19" s="804"/>
      <c r="I19" s="805">
        <f>Z25</f>
        <v>195</v>
      </c>
      <c r="J19" s="804"/>
      <c r="K19" s="805">
        <f>AC25</f>
        <v>195</v>
      </c>
      <c r="L19" s="804"/>
      <c r="M19" s="1340"/>
      <c r="N19" s="3653" t="s">
        <v>7846</v>
      </c>
      <c r="O19" s="2906" t="s">
        <v>7198</v>
      </c>
      <c r="P19" s="3965"/>
      <c r="Q19" s="2907"/>
      <c r="R19" s="2906" t="s">
        <v>8521</v>
      </c>
      <c r="S19" s="3965"/>
      <c r="T19" s="2907"/>
      <c r="U19" s="2906" t="s">
        <v>8688</v>
      </c>
      <c r="V19" s="3965"/>
      <c r="W19" s="2907"/>
      <c r="X19" s="2906" t="s">
        <v>8689</v>
      </c>
      <c r="Y19" s="3965"/>
      <c r="Z19" s="2907"/>
      <c r="AA19" s="2906" t="s">
        <v>8690</v>
      </c>
      <c r="AB19" s="2910"/>
      <c r="AC19" s="2907"/>
      <c r="AD19" s="1340"/>
      <c r="AE19" s="1340"/>
      <c r="AF19" s="1340"/>
      <c r="AG19" s="1340"/>
      <c r="AH19" s="1340"/>
      <c r="AI19" s="1340"/>
    </row>
    <row r="20" spans="1:35" ht="16.5" customHeight="1">
      <c r="A20" s="2942" t="s">
        <v>1960</v>
      </c>
      <c r="B20" s="3969"/>
      <c r="C20" s="805">
        <f>O26</f>
        <v>22</v>
      </c>
      <c r="D20" s="804">
        <f>P26</f>
        <v>22</v>
      </c>
      <c r="E20" s="805">
        <f>R26</f>
        <v>39</v>
      </c>
      <c r="F20" s="804">
        <f>S26</f>
        <v>39</v>
      </c>
      <c r="G20" s="805">
        <f>U26</f>
        <v>48</v>
      </c>
      <c r="H20" s="804">
        <f>V26</f>
        <v>48</v>
      </c>
      <c r="I20" s="805">
        <f>X26</f>
        <v>50</v>
      </c>
      <c r="J20" s="804">
        <f>Y26</f>
        <v>50</v>
      </c>
      <c r="K20" s="805">
        <f>AA26</f>
        <v>96</v>
      </c>
      <c r="L20" s="804">
        <f>AB26</f>
        <v>48</v>
      </c>
      <c r="M20" s="1340"/>
      <c r="N20" s="3962"/>
      <c r="O20" s="2906" t="s">
        <v>7848</v>
      </c>
      <c r="P20" s="2907"/>
      <c r="Q20" s="2426" t="s">
        <v>7849</v>
      </c>
      <c r="R20" s="2906" t="s">
        <v>7848</v>
      </c>
      <c r="S20" s="2907"/>
      <c r="T20" s="2426" t="s">
        <v>7849</v>
      </c>
      <c r="U20" s="2906" t="s">
        <v>7848</v>
      </c>
      <c r="V20" s="2907"/>
      <c r="W20" s="2426" t="s">
        <v>7849</v>
      </c>
      <c r="X20" s="2906" t="s">
        <v>7848</v>
      </c>
      <c r="Y20" s="2907"/>
      <c r="Z20" s="2426" t="s">
        <v>7849</v>
      </c>
      <c r="AA20" s="2906" t="s">
        <v>7848</v>
      </c>
      <c r="AB20" s="2907"/>
      <c r="AC20" s="2426" t="s">
        <v>7849</v>
      </c>
      <c r="AD20" s="1340"/>
      <c r="AE20" s="1340"/>
      <c r="AF20" s="1340"/>
      <c r="AG20" s="1340"/>
      <c r="AH20" s="1340"/>
      <c r="AI20" s="1340"/>
    </row>
    <row r="21" spans="1:35" ht="16.5" customHeight="1">
      <c r="A21" s="2942"/>
      <c r="B21" s="3969"/>
      <c r="C21" s="805">
        <f>Q26</f>
        <v>53</v>
      </c>
      <c r="D21" s="804"/>
      <c r="E21" s="805">
        <f>T26</f>
        <v>32</v>
      </c>
      <c r="F21" s="804"/>
      <c r="G21" s="805">
        <f>W26</f>
        <v>17</v>
      </c>
      <c r="H21" s="804"/>
      <c r="I21" s="805">
        <f>Z26</f>
        <v>13</v>
      </c>
      <c r="J21" s="804"/>
      <c r="K21" s="805">
        <f>AC26</f>
        <v>23</v>
      </c>
      <c r="L21" s="804"/>
      <c r="M21" s="1340"/>
      <c r="N21" s="3654"/>
      <c r="O21" s="2458" t="s">
        <v>7850</v>
      </c>
      <c r="P21" s="2458" t="s">
        <v>7851</v>
      </c>
      <c r="Q21" s="2458" t="s">
        <v>7852</v>
      </c>
      <c r="R21" s="2458" t="s">
        <v>7850</v>
      </c>
      <c r="S21" s="2458" t="s">
        <v>7851</v>
      </c>
      <c r="T21" s="2458" t="s">
        <v>7852</v>
      </c>
      <c r="U21" s="2458" t="s">
        <v>7850</v>
      </c>
      <c r="V21" s="2458" t="s">
        <v>7851</v>
      </c>
      <c r="W21" s="2458" t="s">
        <v>7852</v>
      </c>
      <c r="X21" s="2458" t="s">
        <v>7850</v>
      </c>
      <c r="Y21" s="2458" t="s">
        <v>7851</v>
      </c>
      <c r="Z21" s="2458" t="s">
        <v>7852</v>
      </c>
      <c r="AA21" s="2458" t="s">
        <v>7850</v>
      </c>
      <c r="AB21" s="2458" t="s">
        <v>7851</v>
      </c>
      <c r="AC21" s="2458" t="s">
        <v>7852</v>
      </c>
      <c r="AD21" s="1340"/>
      <c r="AE21" s="1340"/>
      <c r="AF21" s="1340"/>
      <c r="AG21" s="1340"/>
      <c r="AH21" s="1340"/>
      <c r="AI21" s="1340"/>
    </row>
    <row r="22" spans="1:35" ht="16.5" customHeight="1">
      <c r="A22" s="2942" t="s">
        <v>1959</v>
      </c>
      <c r="B22" s="3969"/>
      <c r="C22" s="805">
        <f>O27</f>
        <v>89</v>
      </c>
      <c r="D22" s="804">
        <f>P27</f>
        <v>7</v>
      </c>
      <c r="E22" s="805">
        <f>R27</f>
        <v>80</v>
      </c>
      <c r="F22" s="804">
        <f>S27</f>
        <v>5</v>
      </c>
      <c r="G22" s="805">
        <f>U27</f>
        <v>70</v>
      </c>
      <c r="H22" s="804">
        <f>V27</f>
        <v>7</v>
      </c>
      <c r="I22" s="805">
        <f>X27</f>
        <v>78</v>
      </c>
      <c r="J22" s="804">
        <f>Y27</f>
        <v>3</v>
      </c>
      <c r="K22" s="805">
        <f>AA27</f>
        <v>81</v>
      </c>
      <c r="L22" s="804">
        <f>AB27</f>
        <v>4</v>
      </c>
      <c r="M22" s="1340"/>
      <c r="N22" s="2426" t="s">
        <v>6420</v>
      </c>
      <c r="O22" s="2329">
        <v>32102</v>
      </c>
      <c r="P22" s="2329">
        <v>698</v>
      </c>
      <c r="Q22" s="2329">
        <v>14720</v>
      </c>
      <c r="R22" s="2329">
        <v>31898</v>
      </c>
      <c r="S22" s="2329">
        <v>959</v>
      </c>
      <c r="T22" s="2329">
        <v>13022</v>
      </c>
      <c r="U22" s="2329">
        <v>23880</v>
      </c>
      <c r="V22" s="2329">
        <v>1219</v>
      </c>
      <c r="W22" s="2329">
        <v>7788</v>
      </c>
      <c r="X22" s="2329">
        <v>26303</v>
      </c>
      <c r="Y22" s="2329">
        <v>1151</v>
      </c>
      <c r="Z22" s="2329">
        <v>7632</v>
      </c>
      <c r="AA22" s="2329">
        <v>27104</v>
      </c>
      <c r="AB22" s="2329">
        <v>1099</v>
      </c>
      <c r="AC22" s="2329">
        <v>7642</v>
      </c>
      <c r="AD22" s="1340"/>
      <c r="AE22" s="1340"/>
      <c r="AF22" s="1340"/>
      <c r="AG22" s="1340"/>
      <c r="AH22" s="1340"/>
      <c r="AI22" s="1340"/>
    </row>
    <row r="23" spans="1:35" ht="16.5" customHeight="1">
      <c r="A23" s="2942"/>
      <c r="B23" s="3969"/>
      <c r="C23" s="805">
        <f>Q27</f>
        <v>104</v>
      </c>
      <c r="D23" s="804"/>
      <c r="E23" s="805">
        <f>T27</f>
        <v>70</v>
      </c>
      <c r="F23" s="804"/>
      <c r="G23" s="805">
        <f>W27</f>
        <v>39</v>
      </c>
      <c r="H23" s="804"/>
      <c r="I23" s="805">
        <f>Z27</f>
        <v>37</v>
      </c>
      <c r="J23" s="804"/>
      <c r="K23" s="805">
        <f>AC27</f>
        <v>61</v>
      </c>
      <c r="L23" s="804"/>
      <c r="M23" s="1340"/>
      <c r="N23" s="2426" t="s">
        <v>2182</v>
      </c>
      <c r="O23" s="2329">
        <v>7053</v>
      </c>
      <c r="P23" s="2329">
        <v>61</v>
      </c>
      <c r="Q23" s="2329">
        <v>1806</v>
      </c>
      <c r="R23" s="2329">
        <v>7144</v>
      </c>
      <c r="S23" s="2329">
        <v>92</v>
      </c>
      <c r="T23" s="2329">
        <v>1506</v>
      </c>
      <c r="U23" s="2329">
        <v>5531</v>
      </c>
      <c r="V23" s="2329">
        <v>117</v>
      </c>
      <c r="W23" s="2329">
        <v>765</v>
      </c>
      <c r="X23" s="2329">
        <v>6169</v>
      </c>
      <c r="Y23" s="2329">
        <v>111</v>
      </c>
      <c r="Z23" s="2329">
        <v>766</v>
      </c>
      <c r="AA23" s="2329">
        <v>6483</v>
      </c>
      <c r="AB23" s="2329">
        <v>127</v>
      </c>
      <c r="AC23" s="2329">
        <v>708</v>
      </c>
      <c r="AD23" s="1340"/>
      <c r="AE23" s="1340"/>
      <c r="AF23" s="1340"/>
      <c r="AG23" s="1340"/>
      <c r="AH23" s="1340"/>
      <c r="AI23" s="1340"/>
    </row>
    <row r="24" spans="1:35" ht="16.5" customHeight="1">
      <c r="A24" s="2942" t="s">
        <v>1963</v>
      </c>
      <c r="B24" s="3970"/>
      <c r="C24" s="805">
        <f>O28</f>
        <v>9498</v>
      </c>
      <c r="D24" s="804">
        <f>P28</f>
        <v>288</v>
      </c>
      <c r="E24" s="805">
        <f>R28</f>
        <v>9591</v>
      </c>
      <c r="F24" s="804">
        <f>S28</f>
        <v>273</v>
      </c>
      <c r="G24" s="805">
        <f>U28</f>
        <v>6972</v>
      </c>
      <c r="H24" s="804">
        <f>V28</f>
        <v>280</v>
      </c>
      <c r="I24" s="805">
        <f>X28</f>
        <v>7727</v>
      </c>
      <c r="J24" s="804">
        <f>Y28</f>
        <v>272</v>
      </c>
      <c r="K24" s="805">
        <f>AA28</f>
        <v>7655</v>
      </c>
      <c r="L24" s="804">
        <f>AB28</f>
        <v>297</v>
      </c>
      <c r="M24" s="1340"/>
      <c r="N24" s="2426" t="s">
        <v>2180</v>
      </c>
      <c r="O24" s="2329">
        <v>4903</v>
      </c>
      <c r="P24" s="2329">
        <v>37</v>
      </c>
      <c r="Q24" s="2329">
        <v>2286</v>
      </c>
      <c r="R24" s="2329">
        <v>4523</v>
      </c>
      <c r="S24" s="2329">
        <v>77</v>
      </c>
      <c r="T24" s="2329">
        <v>1774</v>
      </c>
      <c r="U24" s="2329">
        <v>3281</v>
      </c>
      <c r="V24" s="2329">
        <v>96</v>
      </c>
      <c r="W24" s="2329">
        <v>1151</v>
      </c>
      <c r="X24" s="2329">
        <v>3519</v>
      </c>
      <c r="Y24" s="2329">
        <v>94</v>
      </c>
      <c r="Z24" s="2329">
        <v>1171</v>
      </c>
      <c r="AA24" s="2329">
        <v>3507</v>
      </c>
      <c r="AB24" s="2329">
        <v>69</v>
      </c>
      <c r="AC24" s="2329">
        <v>1355</v>
      </c>
      <c r="AD24" s="1340"/>
      <c r="AE24" s="1340"/>
      <c r="AF24" s="1340"/>
      <c r="AG24" s="1340"/>
      <c r="AH24" s="1340"/>
      <c r="AI24" s="1340"/>
    </row>
    <row r="25" spans="1:35" ht="16.5" customHeight="1">
      <c r="A25" s="2988"/>
      <c r="B25" s="3970"/>
      <c r="C25" s="805">
        <f>Q28</f>
        <v>5291</v>
      </c>
      <c r="D25" s="804"/>
      <c r="E25" s="805">
        <f>T28</f>
        <v>5202</v>
      </c>
      <c r="F25" s="804"/>
      <c r="G25" s="805">
        <f>W28</f>
        <v>3175</v>
      </c>
      <c r="H25" s="804"/>
      <c r="I25" s="805">
        <f>Z28</f>
        <v>3169</v>
      </c>
      <c r="J25" s="804"/>
      <c r="K25" s="805">
        <f>AC28</f>
        <v>3153</v>
      </c>
      <c r="L25" s="804"/>
      <c r="M25" s="1340"/>
      <c r="N25" s="2426" t="s">
        <v>6373</v>
      </c>
      <c r="O25" s="2329">
        <v>2501</v>
      </c>
      <c r="P25" s="2329">
        <v>22</v>
      </c>
      <c r="Q25" s="2329">
        <v>694</v>
      </c>
      <c r="R25" s="2329">
        <v>2437</v>
      </c>
      <c r="S25" s="2329">
        <v>33</v>
      </c>
      <c r="T25" s="2329">
        <v>410</v>
      </c>
      <c r="U25" s="2329">
        <v>1814</v>
      </c>
      <c r="V25" s="2329">
        <v>50</v>
      </c>
      <c r="W25" s="2329">
        <v>196</v>
      </c>
      <c r="X25" s="2329">
        <v>2072</v>
      </c>
      <c r="Y25" s="2329">
        <v>39</v>
      </c>
      <c r="Z25" s="2329">
        <v>195</v>
      </c>
      <c r="AA25" s="2329">
        <v>2225</v>
      </c>
      <c r="AB25" s="2329">
        <v>34</v>
      </c>
      <c r="AC25" s="2329">
        <v>195</v>
      </c>
      <c r="AD25" s="1340"/>
      <c r="AE25" s="1340"/>
      <c r="AF25" s="1340"/>
      <c r="AG25" s="1340"/>
      <c r="AH25" s="1340"/>
      <c r="AI25" s="1340"/>
    </row>
    <row r="26" spans="1:35" ht="16.5" customHeight="1">
      <c r="A26" s="2942" t="s">
        <v>1961</v>
      </c>
      <c r="B26" s="3970"/>
      <c r="C26" s="805">
        <f>O29</f>
        <v>2432</v>
      </c>
      <c r="D26" s="804">
        <f>P29</f>
        <v>23</v>
      </c>
      <c r="E26" s="805">
        <f>R29</f>
        <v>2346</v>
      </c>
      <c r="F26" s="804">
        <f>S29</f>
        <v>46</v>
      </c>
      <c r="G26" s="805">
        <f>U29</f>
        <v>1657</v>
      </c>
      <c r="H26" s="804">
        <f>V29</f>
        <v>73</v>
      </c>
      <c r="I26" s="805">
        <f>X29</f>
        <v>1866</v>
      </c>
      <c r="J26" s="804">
        <f>Y29</f>
        <v>80</v>
      </c>
      <c r="K26" s="805">
        <f>AA29</f>
        <v>1968</v>
      </c>
      <c r="L26" s="804">
        <f>AB29</f>
        <v>68</v>
      </c>
      <c r="M26" s="1340"/>
      <c r="N26" s="2426" t="s">
        <v>2221</v>
      </c>
      <c r="O26" s="2329">
        <v>22</v>
      </c>
      <c r="P26" s="2329">
        <v>22</v>
      </c>
      <c r="Q26" s="2329">
        <v>53</v>
      </c>
      <c r="R26" s="2329">
        <v>39</v>
      </c>
      <c r="S26" s="2329">
        <v>39</v>
      </c>
      <c r="T26" s="2329">
        <v>32</v>
      </c>
      <c r="U26" s="2329">
        <v>48</v>
      </c>
      <c r="V26" s="2329">
        <v>48</v>
      </c>
      <c r="W26" s="2329">
        <v>17</v>
      </c>
      <c r="X26" s="2329">
        <v>50</v>
      </c>
      <c r="Y26" s="2329">
        <v>50</v>
      </c>
      <c r="Z26" s="2329">
        <v>13</v>
      </c>
      <c r="AA26" s="2329">
        <v>96</v>
      </c>
      <c r="AB26" s="2329">
        <v>48</v>
      </c>
      <c r="AC26" s="2329">
        <v>23</v>
      </c>
      <c r="AD26" s="1340"/>
      <c r="AE26" s="1340"/>
      <c r="AF26" s="1340"/>
      <c r="AG26" s="1340"/>
      <c r="AH26" s="1340"/>
      <c r="AI26" s="1340"/>
    </row>
    <row r="27" spans="1:35" ht="16.5" customHeight="1">
      <c r="A27" s="2988"/>
      <c r="B27" s="3970"/>
      <c r="C27" s="805">
        <f>Q29</f>
        <v>1568</v>
      </c>
      <c r="D27" s="804"/>
      <c r="E27" s="805">
        <f>T29</f>
        <v>1238</v>
      </c>
      <c r="F27" s="804"/>
      <c r="G27" s="805">
        <f>W29</f>
        <v>737</v>
      </c>
      <c r="H27" s="804"/>
      <c r="I27" s="805">
        <f>Z29</f>
        <v>794</v>
      </c>
      <c r="J27" s="804"/>
      <c r="K27" s="805">
        <f>AC29</f>
        <v>706</v>
      </c>
      <c r="L27" s="804"/>
      <c r="M27" s="1340"/>
      <c r="N27" s="2426" t="s">
        <v>7853</v>
      </c>
      <c r="O27" s="2329">
        <v>89</v>
      </c>
      <c r="P27" s="2329">
        <v>7</v>
      </c>
      <c r="Q27" s="2329">
        <v>104</v>
      </c>
      <c r="R27" s="2329">
        <v>80</v>
      </c>
      <c r="S27" s="2329">
        <v>5</v>
      </c>
      <c r="T27" s="2329">
        <v>70</v>
      </c>
      <c r="U27" s="2329">
        <v>70</v>
      </c>
      <c r="V27" s="2329">
        <v>7</v>
      </c>
      <c r="W27" s="2329">
        <v>39</v>
      </c>
      <c r="X27" s="2329">
        <v>78</v>
      </c>
      <c r="Y27" s="2329">
        <v>3</v>
      </c>
      <c r="Z27" s="2329">
        <v>37</v>
      </c>
      <c r="AA27" s="2329">
        <v>81</v>
      </c>
      <c r="AB27" s="2329">
        <v>4</v>
      </c>
      <c r="AC27" s="2329">
        <v>61</v>
      </c>
      <c r="AD27" s="1340"/>
      <c r="AE27" s="1340"/>
      <c r="AF27" s="1340"/>
      <c r="AG27" s="1340"/>
      <c r="AH27" s="1340"/>
      <c r="AI27" s="1340"/>
    </row>
    <row r="28" spans="1:35" ht="16.5" customHeight="1">
      <c r="A28" s="2942" t="s">
        <v>472</v>
      </c>
      <c r="B28" s="3970"/>
      <c r="C28" s="805">
        <f>O30</f>
        <v>1231</v>
      </c>
      <c r="D28" s="804">
        <f>P30</f>
        <v>94</v>
      </c>
      <c r="E28" s="805">
        <f>R30</f>
        <v>1292</v>
      </c>
      <c r="F28" s="804">
        <f>S30</f>
        <v>177</v>
      </c>
      <c r="G28" s="805">
        <f>U30</f>
        <v>1094</v>
      </c>
      <c r="H28" s="804">
        <f>V30</f>
        <v>244</v>
      </c>
      <c r="I28" s="805">
        <f>X30</f>
        <v>1185</v>
      </c>
      <c r="J28" s="804">
        <f>Y30</f>
        <v>229</v>
      </c>
      <c r="K28" s="805">
        <f>AA30</f>
        <v>1178</v>
      </c>
      <c r="L28" s="804">
        <f>AB30</f>
        <v>213</v>
      </c>
      <c r="M28" s="1340"/>
      <c r="N28" s="2426" t="s">
        <v>2267</v>
      </c>
      <c r="O28" s="2329">
        <v>9498</v>
      </c>
      <c r="P28" s="2329">
        <v>288</v>
      </c>
      <c r="Q28" s="2329">
        <v>5291</v>
      </c>
      <c r="R28" s="2329">
        <v>9591</v>
      </c>
      <c r="S28" s="2329">
        <v>273</v>
      </c>
      <c r="T28" s="2329">
        <v>5202</v>
      </c>
      <c r="U28" s="2329">
        <v>6972</v>
      </c>
      <c r="V28" s="2329">
        <v>280</v>
      </c>
      <c r="W28" s="2329">
        <v>3175</v>
      </c>
      <c r="X28" s="2329">
        <v>7727</v>
      </c>
      <c r="Y28" s="2329">
        <v>272</v>
      </c>
      <c r="Z28" s="2329">
        <v>3169</v>
      </c>
      <c r="AA28" s="2329">
        <v>7655</v>
      </c>
      <c r="AB28" s="2329">
        <v>297</v>
      </c>
      <c r="AC28" s="2329">
        <v>3153</v>
      </c>
      <c r="AD28" s="1340"/>
      <c r="AE28" s="1340"/>
      <c r="AF28" s="1340"/>
      <c r="AG28" s="1340"/>
      <c r="AH28" s="1340"/>
      <c r="AI28" s="1340"/>
    </row>
    <row r="29" spans="1:35" ht="16.5" customHeight="1">
      <c r="A29" s="2988"/>
      <c r="B29" s="3970"/>
      <c r="C29" s="805">
        <f>Q30</f>
        <v>778</v>
      </c>
      <c r="D29" s="804"/>
      <c r="E29" s="805">
        <f>T30</f>
        <v>708</v>
      </c>
      <c r="F29" s="804"/>
      <c r="G29" s="805">
        <f>W30</f>
        <v>404</v>
      </c>
      <c r="H29" s="804"/>
      <c r="I29" s="805">
        <f>Z30</f>
        <v>378</v>
      </c>
      <c r="J29" s="804"/>
      <c r="K29" s="805">
        <f>AC30</f>
        <v>447</v>
      </c>
      <c r="L29" s="804"/>
      <c r="M29" s="1340"/>
      <c r="N29" s="2426" t="s">
        <v>7854</v>
      </c>
      <c r="O29" s="2329">
        <v>2432</v>
      </c>
      <c r="P29" s="2329">
        <v>23</v>
      </c>
      <c r="Q29" s="2329">
        <v>1568</v>
      </c>
      <c r="R29" s="2329">
        <v>2346</v>
      </c>
      <c r="S29" s="2329">
        <v>46</v>
      </c>
      <c r="T29" s="2329">
        <v>1238</v>
      </c>
      <c r="U29" s="2329">
        <v>1657</v>
      </c>
      <c r="V29" s="2329">
        <v>73</v>
      </c>
      <c r="W29" s="2329">
        <v>737</v>
      </c>
      <c r="X29" s="2329">
        <v>1866</v>
      </c>
      <c r="Y29" s="2329">
        <v>80</v>
      </c>
      <c r="Z29" s="2329">
        <v>794</v>
      </c>
      <c r="AA29" s="2329">
        <v>1968</v>
      </c>
      <c r="AB29" s="2329">
        <v>68</v>
      </c>
      <c r="AC29" s="2329">
        <v>706</v>
      </c>
      <c r="AD29" s="1340"/>
      <c r="AE29" s="1340"/>
      <c r="AF29" s="1340"/>
      <c r="AG29" s="1340"/>
      <c r="AH29" s="1340"/>
      <c r="AI29" s="1340"/>
    </row>
    <row r="30" spans="1:35" ht="16.5" customHeight="1">
      <c r="A30" s="2942" t="s">
        <v>1962</v>
      </c>
      <c r="B30" s="3970"/>
      <c r="C30" s="805">
        <f>O31</f>
        <v>1449</v>
      </c>
      <c r="D30" s="804">
        <f>P31</f>
        <v>10</v>
      </c>
      <c r="E30" s="805">
        <f>R31</f>
        <v>1480</v>
      </c>
      <c r="F30" s="804">
        <f>S31</f>
        <v>20</v>
      </c>
      <c r="G30" s="805">
        <f>U31</f>
        <v>1129</v>
      </c>
      <c r="H30" s="804">
        <f>V31</f>
        <v>31</v>
      </c>
      <c r="I30" s="805">
        <f>X31</f>
        <v>1166</v>
      </c>
      <c r="J30" s="804">
        <f>Y31</f>
        <v>26</v>
      </c>
      <c r="K30" s="805">
        <f>AA31</f>
        <v>1320</v>
      </c>
      <c r="L30" s="804">
        <f>AB31</f>
        <v>25</v>
      </c>
      <c r="M30" s="1340"/>
      <c r="N30" s="2426" t="s">
        <v>2491</v>
      </c>
      <c r="O30" s="2329">
        <v>1231</v>
      </c>
      <c r="P30" s="2329">
        <v>94</v>
      </c>
      <c r="Q30" s="2329">
        <v>778</v>
      </c>
      <c r="R30" s="2329">
        <v>1292</v>
      </c>
      <c r="S30" s="2329">
        <v>177</v>
      </c>
      <c r="T30" s="2329">
        <v>708</v>
      </c>
      <c r="U30" s="2329">
        <v>1094</v>
      </c>
      <c r="V30" s="2329">
        <v>244</v>
      </c>
      <c r="W30" s="2329">
        <v>404</v>
      </c>
      <c r="X30" s="2329">
        <v>1185</v>
      </c>
      <c r="Y30" s="2329">
        <v>229</v>
      </c>
      <c r="Z30" s="2329">
        <v>378</v>
      </c>
      <c r="AA30" s="2329">
        <v>1178</v>
      </c>
      <c r="AB30" s="2329">
        <v>213</v>
      </c>
      <c r="AC30" s="2329">
        <v>447</v>
      </c>
      <c r="AD30" s="1340"/>
      <c r="AE30" s="1340"/>
      <c r="AF30" s="1340"/>
      <c r="AG30" s="1340"/>
      <c r="AH30" s="1340"/>
      <c r="AI30" s="1340"/>
    </row>
    <row r="31" spans="1:35" ht="16.5" customHeight="1">
      <c r="A31" s="2988"/>
      <c r="B31" s="3970"/>
      <c r="C31" s="805">
        <f>Q31</f>
        <v>433</v>
      </c>
      <c r="D31" s="804"/>
      <c r="E31" s="805">
        <f>T31</f>
        <v>510</v>
      </c>
      <c r="F31" s="804"/>
      <c r="G31" s="805">
        <f>W31</f>
        <v>270</v>
      </c>
      <c r="H31" s="804"/>
      <c r="I31" s="805">
        <f>Z31</f>
        <v>234</v>
      </c>
      <c r="J31" s="804"/>
      <c r="K31" s="805">
        <f>AC31</f>
        <v>94</v>
      </c>
      <c r="L31" s="804"/>
      <c r="M31" s="1340"/>
      <c r="N31" s="2426" t="s">
        <v>7522</v>
      </c>
      <c r="O31" s="2329">
        <v>1449</v>
      </c>
      <c r="P31" s="2329">
        <v>10</v>
      </c>
      <c r="Q31" s="2329">
        <v>433</v>
      </c>
      <c r="R31" s="2329">
        <v>1480</v>
      </c>
      <c r="S31" s="2329">
        <v>20</v>
      </c>
      <c r="T31" s="2329">
        <v>510</v>
      </c>
      <c r="U31" s="2329">
        <v>1129</v>
      </c>
      <c r="V31" s="2329">
        <v>31</v>
      </c>
      <c r="W31" s="2329">
        <v>270</v>
      </c>
      <c r="X31" s="2329">
        <v>1166</v>
      </c>
      <c r="Y31" s="2329">
        <v>26</v>
      </c>
      <c r="Z31" s="2329">
        <v>234</v>
      </c>
      <c r="AA31" s="2329">
        <v>1320</v>
      </c>
      <c r="AB31" s="2329">
        <v>25</v>
      </c>
      <c r="AC31" s="2329">
        <v>94</v>
      </c>
      <c r="AD31" s="1340"/>
      <c r="AE31" s="1340"/>
      <c r="AF31" s="1340"/>
      <c r="AG31" s="1340"/>
      <c r="AH31" s="1340"/>
      <c r="AI31" s="1340"/>
    </row>
    <row r="32" spans="1:35" ht="16.5" customHeight="1">
      <c r="A32" s="2942" t="s">
        <v>1966</v>
      </c>
      <c r="B32" s="3970"/>
      <c r="C32" s="807">
        <f>O32</f>
        <v>1868</v>
      </c>
      <c r="D32" s="806">
        <f>P32</f>
        <v>54</v>
      </c>
      <c r="E32" s="807">
        <f>R32</f>
        <v>1911</v>
      </c>
      <c r="F32" s="806">
        <f>S32</f>
        <v>97</v>
      </c>
      <c r="G32" s="807">
        <f>U32</f>
        <v>1487</v>
      </c>
      <c r="H32" s="806">
        <f>V32</f>
        <v>136</v>
      </c>
      <c r="I32" s="807">
        <f>X32</f>
        <v>1585</v>
      </c>
      <c r="J32" s="806">
        <f>Y32</f>
        <v>109</v>
      </c>
      <c r="K32" s="807">
        <f>AA32</f>
        <v>1671</v>
      </c>
      <c r="L32" s="806">
        <f>AB32</f>
        <v>99</v>
      </c>
      <c r="M32" s="1340"/>
      <c r="N32" s="2426" t="s">
        <v>2170</v>
      </c>
      <c r="O32" s="2329">
        <v>1868</v>
      </c>
      <c r="P32" s="2329">
        <v>54</v>
      </c>
      <c r="Q32" s="2329">
        <v>954</v>
      </c>
      <c r="R32" s="2329">
        <v>1911</v>
      </c>
      <c r="S32" s="2329">
        <v>97</v>
      </c>
      <c r="T32" s="2329">
        <v>875</v>
      </c>
      <c r="U32" s="2329">
        <v>1487</v>
      </c>
      <c r="V32" s="2329">
        <v>136</v>
      </c>
      <c r="W32" s="2329">
        <v>576</v>
      </c>
      <c r="X32" s="2329">
        <v>1585</v>
      </c>
      <c r="Y32" s="2329">
        <v>109</v>
      </c>
      <c r="Z32" s="2329">
        <v>536</v>
      </c>
      <c r="AA32" s="2329">
        <v>1671</v>
      </c>
      <c r="AB32" s="2329">
        <v>99</v>
      </c>
      <c r="AC32" s="2329">
        <v>528</v>
      </c>
      <c r="AD32" s="1340"/>
      <c r="AE32" s="1340"/>
      <c r="AF32" s="1340"/>
      <c r="AG32" s="1340"/>
      <c r="AH32" s="1340"/>
      <c r="AI32" s="1340"/>
    </row>
    <row r="33" spans="1:35" ht="16.5" customHeight="1">
      <c r="A33" s="2988"/>
      <c r="B33" s="3970"/>
      <c r="C33" s="807">
        <f>Q32</f>
        <v>954</v>
      </c>
      <c r="D33" s="806"/>
      <c r="E33" s="807">
        <f>T32</f>
        <v>875</v>
      </c>
      <c r="F33" s="806"/>
      <c r="G33" s="807">
        <f>W32</f>
        <v>576</v>
      </c>
      <c r="H33" s="806"/>
      <c r="I33" s="807">
        <f>Z32</f>
        <v>536</v>
      </c>
      <c r="J33" s="806"/>
      <c r="K33" s="807">
        <f>AC32</f>
        <v>528</v>
      </c>
      <c r="L33" s="806"/>
      <c r="M33" s="1340"/>
      <c r="N33" s="2426" t="s">
        <v>2106</v>
      </c>
      <c r="O33" s="2329">
        <v>958</v>
      </c>
      <c r="P33" s="2329">
        <v>73</v>
      </c>
      <c r="Q33" s="2329">
        <v>475</v>
      </c>
      <c r="R33" s="2329">
        <v>974</v>
      </c>
      <c r="S33" s="2329">
        <v>92</v>
      </c>
      <c r="T33" s="2329">
        <v>442</v>
      </c>
      <c r="U33" s="2329">
        <v>743</v>
      </c>
      <c r="V33" s="2329">
        <v>125</v>
      </c>
      <c r="W33" s="2329">
        <v>336</v>
      </c>
      <c r="X33" s="2329">
        <v>825</v>
      </c>
      <c r="Y33" s="2329">
        <v>127</v>
      </c>
      <c r="Z33" s="2329">
        <v>224</v>
      </c>
      <c r="AA33" s="2329">
        <v>864</v>
      </c>
      <c r="AB33" s="2329">
        <v>107</v>
      </c>
      <c r="AC33" s="2329">
        <v>214</v>
      </c>
      <c r="AD33" s="1340"/>
      <c r="AE33" s="1340"/>
      <c r="AF33" s="1340"/>
      <c r="AG33" s="1340"/>
      <c r="AH33" s="1340"/>
      <c r="AI33" s="1340"/>
    </row>
    <row r="34" spans="1:35" ht="16.5" customHeight="1">
      <c r="A34" s="2942" t="s">
        <v>1964</v>
      </c>
      <c r="B34" s="3970"/>
      <c r="C34" s="805">
        <f>O33</f>
        <v>958</v>
      </c>
      <c r="D34" s="804">
        <f>P33</f>
        <v>73</v>
      </c>
      <c r="E34" s="805">
        <f>R33</f>
        <v>974</v>
      </c>
      <c r="F34" s="804">
        <f>S33</f>
        <v>92</v>
      </c>
      <c r="G34" s="805">
        <f>U33</f>
        <v>743</v>
      </c>
      <c r="H34" s="804">
        <f>V33</f>
        <v>125</v>
      </c>
      <c r="I34" s="805">
        <f>X33</f>
        <v>825</v>
      </c>
      <c r="J34" s="804">
        <f>Y33</f>
        <v>127</v>
      </c>
      <c r="K34" s="805">
        <f>AA33</f>
        <v>864</v>
      </c>
      <c r="L34" s="804">
        <f>AB33</f>
        <v>107</v>
      </c>
      <c r="M34" s="1340"/>
      <c r="N34" s="2426" t="s">
        <v>7525</v>
      </c>
      <c r="O34" s="2329">
        <v>98</v>
      </c>
      <c r="P34" s="2329">
        <v>7</v>
      </c>
      <c r="Q34" s="2329">
        <v>278</v>
      </c>
      <c r="R34" s="2329">
        <v>81</v>
      </c>
      <c r="S34" s="2329">
        <v>8</v>
      </c>
      <c r="T34" s="2329">
        <v>255</v>
      </c>
      <c r="U34" s="2329">
        <v>54</v>
      </c>
      <c r="V34" s="2329">
        <v>12</v>
      </c>
      <c r="W34" s="2329">
        <v>122</v>
      </c>
      <c r="X34" s="2329">
        <v>61</v>
      </c>
      <c r="Y34" s="2329">
        <v>11</v>
      </c>
      <c r="Z34" s="2329">
        <v>115</v>
      </c>
      <c r="AA34" s="2329">
        <v>56</v>
      </c>
      <c r="AB34" s="2329">
        <v>8</v>
      </c>
      <c r="AC34" s="2329">
        <v>158</v>
      </c>
      <c r="AD34" s="1340"/>
      <c r="AE34" s="1340"/>
      <c r="AF34" s="1340"/>
      <c r="AG34" s="1340"/>
      <c r="AH34" s="1340"/>
      <c r="AI34" s="1340"/>
    </row>
    <row r="35" spans="1:35" ht="16.5" customHeight="1">
      <c r="A35" s="2988"/>
      <c r="B35" s="3970"/>
      <c r="C35" s="805">
        <f>Q33</f>
        <v>475</v>
      </c>
      <c r="D35" s="804"/>
      <c r="E35" s="805">
        <f>T33</f>
        <v>442</v>
      </c>
      <c r="F35" s="804"/>
      <c r="G35" s="805">
        <f>W33</f>
        <v>336</v>
      </c>
      <c r="H35" s="804"/>
      <c r="I35" s="805">
        <f>Z33</f>
        <v>224</v>
      </c>
      <c r="J35" s="804"/>
      <c r="K35" s="805">
        <f>AC33</f>
        <v>214</v>
      </c>
      <c r="L35" s="804"/>
      <c r="M35" s="1340"/>
    </row>
    <row r="36" spans="1:35" ht="16.5" customHeight="1">
      <c r="A36" s="2942" t="s">
        <v>1965</v>
      </c>
      <c r="B36" s="3970"/>
      <c r="C36" s="805">
        <f>O34</f>
        <v>98</v>
      </c>
      <c r="D36" s="804">
        <f>P34</f>
        <v>7</v>
      </c>
      <c r="E36" s="805">
        <f>R34</f>
        <v>81</v>
      </c>
      <c r="F36" s="804">
        <f>S34</f>
        <v>8</v>
      </c>
      <c r="G36" s="805">
        <f>U34</f>
        <v>54</v>
      </c>
      <c r="H36" s="804">
        <f>V34</f>
        <v>12</v>
      </c>
      <c r="I36" s="805">
        <f>X34</f>
        <v>61</v>
      </c>
      <c r="J36" s="804">
        <f>Y34</f>
        <v>11</v>
      </c>
      <c r="K36" s="805">
        <f>AA34</f>
        <v>56</v>
      </c>
      <c r="L36" s="804">
        <f>AB34</f>
        <v>8</v>
      </c>
      <c r="M36" s="1340"/>
    </row>
    <row r="37" spans="1:35" ht="16.5" customHeight="1">
      <c r="A37" s="2988"/>
      <c r="B37" s="3970"/>
      <c r="C37" s="805">
        <f>Q34</f>
        <v>278</v>
      </c>
      <c r="D37" s="804"/>
      <c r="E37" s="805">
        <f>T34</f>
        <v>255</v>
      </c>
      <c r="F37" s="804"/>
      <c r="G37" s="805">
        <f>W34</f>
        <v>122</v>
      </c>
      <c r="H37" s="804"/>
      <c r="I37" s="805">
        <f>Z34</f>
        <v>115</v>
      </c>
      <c r="J37" s="804"/>
      <c r="K37" s="805">
        <f>AC34</f>
        <v>158</v>
      </c>
      <c r="L37" s="804"/>
      <c r="M37" s="1340"/>
    </row>
    <row r="38" spans="1:35" ht="16.5" customHeight="1">
      <c r="A38" s="229" t="s">
        <v>8971</v>
      </c>
      <c r="M38" s="1340"/>
    </row>
    <row r="39" spans="1:35" ht="16.5" customHeight="1">
      <c r="A39" s="229" t="s">
        <v>8972</v>
      </c>
      <c r="L39" s="182" t="s">
        <v>1915</v>
      </c>
      <c r="M39" s="1340"/>
      <c r="X39" s="1747"/>
    </row>
    <row r="40" spans="1:35" ht="16.5" customHeight="1">
      <c r="M40" s="1340"/>
    </row>
    <row r="41" spans="1:35" s="131" customFormat="1" ht="15" customHeight="1">
      <c r="A41" s="131" t="s">
        <v>8812</v>
      </c>
      <c r="H41" s="132"/>
      <c r="L41" s="85" t="s">
        <v>1958</v>
      </c>
      <c r="N41" s="1336" t="s">
        <v>6851</v>
      </c>
      <c r="O41" s="1752"/>
      <c r="P41" s="1337" t="s">
        <v>6118</v>
      </c>
      <c r="Q41" s="1856" t="s">
        <v>463</v>
      </c>
      <c r="R41" s="1340"/>
      <c r="S41" s="1340"/>
      <c r="T41" s="1340"/>
      <c r="U41" s="1340"/>
      <c r="V41" s="1340"/>
      <c r="W41" s="1340"/>
      <c r="X41" s="80"/>
      <c r="Y41" s="80"/>
      <c r="Z41" s="80"/>
      <c r="AA41" s="80"/>
    </row>
    <row r="42" spans="1:35" ht="24.95" customHeight="1">
      <c r="A42" s="3977" t="s">
        <v>1957</v>
      </c>
      <c r="B42" s="3978"/>
      <c r="C42" s="3769" t="str">
        <f>N45</f>
        <v>平成30年</v>
      </c>
      <c r="D42" s="3769"/>
      <c r="E42" s="3769" t="str">
        <f>N46</f>
        <v>令和元年</v>
      </c>
      <c r="F42" s="3769"/>
      <c r="G42" s="3644" t="str">
        <f>N47</f>
        <v>令和2年</v>
      </c>
      <c r="H42" s="3644"/>
      <c r="I42" s="3644" t="str">
        <f>N48</f>
        <v>令和3年</v>
      </c>
      <c r="J42" s="3644"/>
      <c r="K42" s="3644" t="str">
        <f>N49</f>
        <v>令和4年</v>
      </c>
      <c r="L42" s="3644"/>
      <c r="N42" s="1705"/>
      <c r="P42" s="1337" t="s">
        <v>6119</v>
      </c>
      <c r="Q42" s="1789" t="s">
        <v>6852</v>
      </c>
      <c r="R42" s="2320" t="str">
        <f>HYPERLINK("#'["&amp;設定!$A$22&amp;"]"&amp;Q42&amp;"'!A1","統計表リンク")</f>
        <v>統計表リンク</v>
      </c>
    </row>
    <row r="43" spans="1:35" ht="16.5" customHeight="1">
      <c r="A43" s="2914" t="s">
        <v>572</v>
      </c>
      <c r="B43" s="2914"/>
      <c r="C43" s="3563">
        <f>O45</f>
        <v>937</v>
      </c>
      <c r="D43" s="3563"/>
      <c r="E43" s="3563">
        <f>O46</f>
        <v>780</v>
      </c>
      <c r="F43" s="3563"/>
      <c r="G43" s="3563">
        <f>O47</f>
        <v>511</v>
      </c>
      <c r="H43" s="3563"/>
      <c r="I43" s="3563">
        <f>O48</f>
        <v>582</v>
      </c>
      <c r="J43" s="3563"/>
      <c r="K43" s="3563">
        <f>O49</f>
        <v>834</v>
      </c>
      <c r="L43" s="3563"/>
      <c r="N43" s="3354" t="s">
        <v>7188</v>
      </c>
      <c r="O43" s="3354" t="s">
        <v>7855</v>
      </c>
      <c r="P43" s="3354" t="s">
        <v>1956</v>
      </c>
      <c r="Q43" s="3354"/>
      <c r="R43" s="3354"/>
      <c r="S43" s="80"/>
      <c r="T43" s="80"/>
      <c r="U43" s="80"/>
      <c r="V43" s="80"/>
      <c r="W43" s="80"/>
    </row>
    <row r="44" spans="1:35" ht="16.5" customHeight="1">
      <c r="A44" s="3968" t="s">
        <v>1956</v>
      </c>
      <c r="B44" s="177" t="s">
        <v>1955</v>
      </c>
      <c r="C44" s="3563">
        <f>P45</f>
        <v>303</v>
      </c>
      <c r="D44" s="3563"/>
      <c r="E44" s="3563">
        <f>P46</f>
        <v>320</v>
      </c>
      <c r="F44" s="3563"/>
      <c r="G44" s="3563">
        <f>P47</f>
        <v>190</v>
      </c>
      <c r="H44" s="3563"/>
      <c r="I44" s="3563">
        <f>P48</f>
        <v>215</v>
      </c>
      <c r="J44" s="3563"/>
      <c r="K44" s="3563">
        <f>P49</f>
        <v>333</v>
      </c>
      <c r="L44" s="3563"/>
      <c r="N44" s="3354"/>
      <c r="O44" s="3354"/>
      <c r="P44" s="2431" t="s">
        <v>1955</v>
      </c>
      <c r="Q44" s="2431" t="s">
        <v>1954</v>
      </c>
      <c r="R44" s="2431" t="s">
        <v>1953</v>
      </c>
      <c r="S44" s="80"/>
      <c r="T44" s="80"/>
      <c r="U44" s="80"/>
      <c r="V44" s="80"/>
      <c r="W44" s="80"/>
    </row>
    <row r="45" spans="1:35" ht="16.5" customHeight="1">
      <c r="A45" s="3968"/>
      <c r="B45" s="177" t="s">
        <v>1954</v>
      </c>
      <c r="C45" s="3563">
        <f>Q45</f>
        <v>61</v>
      </c>
      <c r="D45" s="3563"/>
      <c r="E45" s="3563">
        <f>Q46</f>
        <v>43</v>
      </c>
      <c r="F45" s="3563"/>
      <c r="G45" s="3563">
        <f>Q47</f>
        <v>27</v>
      </c>
      <c r="H45" s="3563"/>
      <c r="I45" s="3563">
        <f>Q48</f>
        <v>36</v>
      </c>
      <c r="J45" s="3563"/>
      <c r="K45" s="3563">
        <f>Q49</f>
        <v>58</v>
      </c>
      <c r="L45" s="3563"/>
      <c r="N45" s="1826" t="s">
        <v>8585</v>
      </c>
      <c r="O45" s="2459">
        <v>937</v>
      </c>
      <c r="P45" s="2459">
        <v>303</v>
      </c>
      <c r="Q45" s="2459">
        <v>61</v>
      </c>
      <c r="R45" s="2459">
        <v>573</v>
      </c>
      <c r="S45" s="80"/>
      <c r="T45" s="80"/>
      <c r="U45" s="80"/>
      <c r="V45" s="80"/>
      <c r="W45" s="80"/>
    </row>
    <row r="46" spans="1:35" ht="16.5" customHeight="1">
      <c r="A46" s="3968"/>
      <c r="B46" s="177" t="s">
        <v>1953</v>
      </c>
      <c r="C46" s="3563">
        <f>R45</f>
        <v>573</v>
      </c>
      <c r="D46" s="3563"/>
      <c r="E46" s="3563">
        <f>R46</f>
        <v>417</v>
      </c>
      <c r="F46" s="3563"/>
      <c r="G46" s="3563">
        <f>R47</f>
        <v>294</v>
      </c>
      <c r="H46" s="3563"/>
      <c r="I46" s="3563">
        <f>R48</f>
        <v>331</v>
      </c>
      <c r="J46" s="3563"/>
      <c r="K46" s="3563">
        <f>R49</f>
        <v>443</v>
      </c>
      <c r="L46" s="3563"/>
      <c r="N46" s="1826" t="s">
        <v>8586</v>
      </c>
      <c r="O46" s="2459">
        <v>780</v>
      </c>
      <c r="P46" s="2459">
        <v>320</v>
      </c>
      <c r="Q46" s="2459">
        <v>43</v>
      </c>
      <c r="R46" s="2459">
        <v>417</v>
      </c>
      <c r="S46" s="80"/>
      <c r="T46" s="80"/>
      <c r="U46" s="80"/>
      <c r="V46" s="80"/>
      <c r="W46" s="80"/>
    </row>
    <row r="47" spans="1:35" ht="16.5" customHeight="1">
      <c r="C47" s="219"/>
      <c r="L47" s="85" t="s">
        <v>1952</v>
      </c>
      <c r="N47" s="1826" t="s">
        <v>8685</v>
      </c>
      <c r="O47" s="2459">
        <v>511</v>
      </c>
      <c r="P47" s="2459">
        <v>190</v>
      </c>
      <c r="Q47" s="2459">
        <v>27</v>
      </c>
      <c r="R47" s="2459">
        <v>294</v>
      </c>
      <c r="S47" s="80"/>
      <c r="T47" s="80"/>
      <c r="U47" s="80"/>
      <c r="V47" s="80"/>
      <c r="W47" s="80"/>
    </row>
    <row r="48" spans="1:35" ht="15.75" customHeight="1">
      <c r="N48" s="1826" t="s">
        <v>8686</v>
      </c>
      <c r="O48" s="2459">
        <v>582</v>
      </c>
      <c r="P48" s="2459">
        <v>215</v>
      </c>
      <c r="Q48" s="2459">
        <v>36</v>
      </c>
      <c r="R48" s="2459">
        <v>331</v>
      </c>
      <c r="S48" s="80"/>
      <c r="T48" s="80"/>
      <c r="U48" s="80"/>
      <c r="V48" s="80"/>
      <c r="W48" s="80"/>
    </row>
    <row r="49" spans="14:23" ht="15.75" customHeight="1">
      <c r="N49" s="1826" t="s">
        <v>8687</v>
      </c>
      <c r="O49" s="2459">
        <v>834</v>
      </c>
      <c r="P49" s="2459">
        <v>333</v>
      </c>
      <c r="Q49" s="2459">
        <v>58</v>
      </c>
      <c r="R49" s="2459">
        <v>443</v>
      </c>
      <c r="S49" s="80"/>
      <c r="T49" s="80"/>
      <c r="U49" s="80"/>
      <c r="V49" s="80"/>
      <c r="W49" s="80"/>
    </row>
    <row r="50" spans="14:23" ht="15.75" customHeight="1">
      <c r="N50" s="80"/>
      <c r="O50" s="80"/>
      <c r="P50" s="80"/>
      <c r="Q50" s="80"/>
      <c r="R50" s="80"/>
      <c r="S50" s="80"/>
      <c r="T50" s="80"/>
      <c r="U50" s="80"/>
      <c r="V50" s="80"/>
      <c r="W50" s="80"/>
    </row>
    <row r="51" spans="14:23" ht="15.75" customHeight="1">
      <c r="N51" s="80"/>
      <c r="O51" s="80"/>
      <c r="P51" s="80"/>
      <c r="Q51" s="80"/>
      <c r="R51" s="80"/>
      <c r="S51" s="80"/>
      <c r="T51" s="80"/>
      <c r="U51" s="80"/>
      <c r="V51" s="80"/>
      <c r="W51" s="80"/>
    </row>
    <row r="52" spans="14:23" ht="15.75" customHeight="1">
      <c r="N52" s="80"/>
      <c r="O52" s="80"/>
      <c r="P52" s="80"/>
      <c r="Q52" s="80"/>
      <c r="R52" s="80"/>
      <c r="S52" s="80"/>
      <c r="T52" s="80"/>
      <c r="U52" s="80"/>
      <c r="V52" s="80"/>
      <c r="W52" s="80"/>
    </row>
    <row r="53" spans="14:23" ht="15.75" customHeight="1">
      <c r="N53" s="80"/>
      <c r="O53" s="80"/>
      <c r="P53" s="80"/>
      <c r="Q53" s="80"/>
      <c r="R53" s="80"/>
      <c r="S53" s="80"/>
      <c r="T53" s="80"/>
      <c r="U53" s="80"/>
      <c r="V53" s="80"/>
      <c r="W53" s="80"/>
    </row>
  </sheetData>
  <mergeCells count="77">
    <mergeCell ref="C45:D45"/>
    <mergeCell ref="C46:D46"/>
    <mergeCell ref="E42:F42"/>
    <mergeCell ref="E43:F43"/>
    <mergeCell ref="E44:F44"/>
    <mergeCell ref="E45:F45"/>
    <mergeCell ref="E46:F46"/>
    <mergeCell ref="I42:J42"/>
    <mergeCell ref="I43:J43"/>
    <mergeCell ref="I44:J44"/>
    <mergeCell ref="I45:J45"/>
    <mergeCell ref="I46:J46"/>
    <mergeCell ref="K42:L42"/>
    <mergeCell ref="K43:L43"/>
    <mergeCell ref="K44:L44"/>
    <mergeCell ref="K45:L45"/>
    <mergeCell ref="K46:L46"/>
    <mergeCell ref="I4:I5"/>
    <mergeCell ref="J4:J5"/>
    <mergeCell ref="K4:L4"/>
    <mergeCell ref="A4:B4"/>
    <mergeCell ref="A5:B5"/>
    <mergeCell ref="A1:D1"/>
    <mergeCell ref="A2:D2"/>
    <mergeCell ref="A42:B42"/>
    <mergeCell ref="A43:B43"/>
    <mergeCell ref="A28:B29"/>
    <mergeCell ref="A18:B19"/>
    <mergeCell ref="A22:B23"/>
    <mergeCell ref="A30:B31"/>
    <mergeCell ref="A26:B27"/>
    <mergeCell ref="A12:B13"/>
    <mergeCell ref="C42:D42"/>
    <mergeCell ref="C43:D43"/>
    <mergeCell ref="A6:B6"/>
    <mergeCell ref="K11:L11"/>
    <mergeCell ref="A11:B11"/>
    <mergeCell ref="C11:D11"/>
    <mergeCell ref="E11:F11"/>
    <mergeCell ref="G11:H11"/>
    <mergeCell ref="I11:J11"/>
    <mergeCell ref="G6:H6"/>
    <mergeCell ref="G4:H5"/>
    <mergeCell ref="A44:A46"/>
    <mergeCell ref="A20:B21"/>
    <mergeCell ref="A32:B33"/>
    <mergeCell ref="A36:B37"/>
    <mergeCell ref="A34:B35"/>
    <mergeCell ref="A16:B17"/>
    <mergeCell ref="A14:B15"/>
    <mergeCell ref="A24:B25"/>
    <mergeCell ref="G42:H42"/>
    <mergeCell ref="G43:H43"/>
    <mergeCell ref="G44:H44"/>
    <mergeCell ref="G45:H45"/>
    <mergeCell ref="G46:H46"/>
    <mergeCell ref="C44:D44"/>
    <mergeCell ref="R5:T5"/>
    <mergeCell ref="O5:Q5"/>
    <mergeCell ref="N5:N6"/>
    <mergeCell ref="N11:N12"/>
    <mergeCell ref="R11:S11"/>
    <mergeCell ref="O11:Q11"/>
    <mergeCell ref="P43:R43"/>
    <mergeCell ref="O43:O44"/>
    <mergeCell ref="N43:N44"/>
    <mergeCell ref="X19:Z19"/>
    <mergeCell ref="AA19:AC19"/>
    <mergeCell ref="O20:P20"/>
    <mergeCell ref="R20:S20"/>
    <mergeCell ref="U20:V20"/>
    <mergeCell ref="X20:Y20"/>
    <mergeCell ref="AA20:AB20"/>
    <mergeCell ref="N19:N21"/>
    <mergeCell ref="O19:Q19"/>
    <mergeCell ref="R19:T19"/>
    <mergeCell ref="U19:W19"/>
  </mergeCells>
  <phoneticPr fontId="25"/>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colBreaks count="1" manualBreakCount="1">
    <brk id="12" min="15" max="67"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4"/>
  <sheetViews>
    <sheetView view="pageBreakPreview" zoomScaleNormal="100" zoomScaleSheetLayoutView="100" workbookViewId="0">
      <selection sqref="A1:D1"/>
    </sheetView>
  </sheetViews>
  <sheetFormatPr defaultRowHeight="21" customHeight="1"/>
  <cols>
    <col min="1" max="1" width="3.625" style="216" customWidth="1"/>
    <col min="2" max="2" width="7.625" style="216" customWidth="1"/>
    <col min="3" max="3" width="12.625" style="216" customWidth="1"/>
    <col min="4" max="9" width="10.625" style="216" customWidth="1"/>
    <col min="10" max="10" width="5.625" style="80" customWidth="1"/>
    <col min="11" max="11" width="10.625" style="80" customWidth="1"/>
    <col min="12" max="12" width="13.625" style="80" customWidth="1"/>
    <col min="13" max="14" width="10.625" style="80" customWidth="1"/>
    <col min="15" max="18" width="12.75" style="80" customWidth="1"/>
    <col min="19"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c r="Q1" s="1327"/>
      <c r="R1" s="1327"/>
      <c r="S1" s="1327"/>
      <c r="T1" s="1327"/>
      <c r="U1" s="1327"/>
      <c r="V1" s="1327"/>
      <c r="W1" s="1327"/>
      <c r="X1" s="1327"/>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c r="Q2" s="1327"/>
      <c r="R2" s="1327"/>
      <c r="S2" s="1327"/>
      <c r="T2" s="1327"/>
      <c r="U2" s="1327"/>
      <c r="V2" s="1327"/>
      <c r="W2" s="1327"/>
      <c r="X2" s="1327"/>
      <c r="Y2" s="1327"/>
      <c r="Z2" s="1327"/>
    </row>
    <row r="3" spans="1:26" ht="15" customHeight="1">
      <c r="A3" s="221" t="s">
        <v>4885</v>
      </c>
      <c r="E3" s="809"/>
      <c r="F3" s="809"/>
      <c r="G3" s="809"/>
      <c r="H3" s="809"/>
      <c r="I3" s="225" t="str">
        <f>N3</f>
        <v>（令和5年4月1日現在）</v>
      </c>
      <c r="K3" s="1336" t="s">
        <v>6851</v>
      </c>
      <c r="L3" s="1752"/>
      <c r="M3" s="1337" t="s">
        <v>6118</v>
      </c>
      <c r="N3" s="1856" t="str">
        <f>設定!$B$14</f>
        <v>（令和5年4月1日現在）</v>
      </c>
    </row>
    <row r="4" spans="1:26" ht="15" customHeight="1">
      <c r="A4" s="3321" t="s">
        <v>2067</v>
      </c>
      <c r="B4" s="3321"/>
      <c r="C4" s="3321"/>
      <c r="D4" s="3321"/>
      <c r="E4" s="3321" t="s">
        <v>2066</v>
      </c>
      <c r="F4" s="3321"/>
      <c r="G4" s="3321"/>
      <c r="H4" s="336" t="s">
        <v>2065</v>
      </c>
      <c r="I4" s="336" t="s">
        <v>2064</v>
      </c>
      <c r="K4" s="1705"/>
      <c r="L4" s="1340"/>
      <c r="M4" s="1337" t="s">
        <v>6119</v>
      </c>
      <c r="N4" s="1789" t="s">
        <v>6853</v>
      </c>
      <c r="O4" s="2160" t="str">
        <f>HYPERLINK("#'["&amp;設定!$A$22&amp;"]"&amp;N4&amp;"'!A1","統計表リンク")</f>
        <v>統計表リンク</v>
      </c>
    </row>
    <row r="5" spans="1:26" ht="17.100000000000001" customHeight="1">
      <c r="A5" s="3998" t="s">
        <v>2063</v>
      </c>
      <c r="B5" s="3992" t="s">
        <v>2062</v>
      </c>
      <c r="C5" s="3992"/>
      <c r="D5" s="3992"/>
      <c r="E5" s="3991" t="s">
        <v>2061</v>
      </c>
      <c r="F5" s="3991"/>
      <c r="G5" s="3991"/>
      <c r="H5" s="449">
        <v>3300</v>
      </c>
      <c r="I5" s="759" t="s">
        <v>2060</v>
      </c>
    </row>
    <row r="6" spans="1:26" ht="17.100000000000001" customHeight="1">
      <c r="A6" s="3998"/>
      <c r="B6" s="3992" t="s">
        <v>2059</v>
      </c>
      <c r="C6" s="3992"/>
      <c r="D6" s="3992"/>
      <c r="E6" s="3991" t="s">
        <v>2058</v>
      </c>
      <c r="F6" s="3991"/>
      <c r="G6" s="3991"/>
      <c r="H6" s="449">
        <v>650</v>
      </c>
      <c r="I6" s="759" t="s">
        <v>2057</v>
      </c>
    </row>
    <row r="7" spans="1:26" ht="17.100000000000001" customHeight="1">
      <c r="A7" s="3998"/>
      <c r="B7" s="3992" t="s">
        <v>2056</v>
      </c>
      <c r="C7" s="3992"/>
      <c r="D7" s="3992"/>
      <c r="E7" s="3991" t="s">
        <v>2055</v>
      </c>
      <c r="F7" s="3991"/>
      <c r="G7" s="3991"/>
      <c r="H7" s="449">
        <v>880</v>
      </c>
      <c r="I7" s="759" t="s">
        <v>2054</v>
      </c>
    </row>
    <row r="8" spans="1:26" ht="17.100000000000001" customHeight="1">
      <c r="A8" s="3998"/>
      <c r="B8" s="3995" t="s">
        <v>2053</v>
      </c>
      <c r="C8" s="3995"/>
      <c r="D8" s="3995"/>
      <c r="E8" s="3991" t="s">
        <v>2052</v>
      </c>
      <c r="F8" s="3991"/>
      <c r="G8" s="3991"/>
      <c r="H8" s="449">
        <v>1240</v>
      </c>
      <c r="I8" s="759" t="s">
        <v>6107</v>
      </c>
    </row>
    <row r="9" spans="1:26" ht="20.100000000000001" customHeight="1">
      <c r="A9" s="3998"/>
      <c r="B9" s="3993" t="s" ph="1">
        <v>2051</v>
      </c>
      <c r="C9" s="3993"/>
      <c r="D9" s="3993"/>
      <c r="E9" s="3991" t="s">
        <v>2050</v>
      </c>
      <c r="F9" s="3991"/>
      <c r="G9" s="3991"/>
      <c r="H9" s="449">
        <v>880</v>
      </c>
      <c r="I9" s="759" t="s">
        <v>2049</v>
      </c>
    </row>
    <row r="10" spans="1:26" ht="18.95" customHeight="1">
      <c r="A10" s="3998"/>
      <c r="B10" s="3993" t="s" ph="1">
        <v>2048</v>
      </c>
      <c r="C10" s="3993"/>
      <c r="D10" s="3993"/>
      <c r="E10" s="3991" t="s">
        <v>2047</v>
      </c>
      <c r="F10" s="3991"/>
      <c r="G10" s="3991"/>
      <c r="H10" s="449">
        <v>300</v>
      </c>
      <c r="I10" s="759" t="s">
        <v>2044</v>
      </c>
    </row>
    <row r="11" spans="1:26" ht="17.100000000000001" customHeight="1">
      <c r="A11" s="3998"/>
      <c r="B11" s="3992" t="s">
        <v>2046</v>
      </c>
      <c r="C11" s="3992"/>
      <c r="D11" s="3992"/>
      <c r="E11" s="3991" t="s">
        <v>2045</v>
      </c>
      <c r="F11" s="3991"/>
      <c r="G11" s="3991"/>
      <c r="H11" s="449">
        <v>260</v>
      </c>
      <c r="I11" s="759" t="s">
        <v>2044</v>
      </c>
    </row>
    <row r="12" spans="1:26" ht="18.95" customHeight="1">
      <c r="A12" s="3998"/>
      <c r="B12" s="3993" t="s" ph="1">
        <v>2043</v>
      </c>
      <c r="C12" s="3993"/>
      <c r="D12" s="3993"/>
      <c r="E12" s="3991" t="s">
        <v>2042</v>
      </c>
      <c r="F12" s="3991"/>
      <c r="G12" s="3991"/>
      <c r="H12" s="449">
        <v>700</v>
      </c>
      <c r="I12" s="759" t="s">
        <v>6108</v>
      </c>
    </row>
    <row r="13" spans="1:26" ht="17.100000000000001" customHeight="1">
      <c r="A13" s="3998"/>
      <c r="B13" s="3992" t="s">
        <v>2041</v>
      </c>
      <c r="C13" s="3992"/>
      <c r="D13" s="3992"/>
      <c r="E13" s="3991" t="s">
        <v>2040</v>
      </c>
      <c r="F13" s="3991"/>
      <c r="G13" s="3991"/>
      <c r="H13" s="449">
        <v>450</v>
      </c>
      <c r="I13" s="759" t="s">
        <v>2039</v>
      </c>
    </row>
    <row r="14" spans="1:26" ht="18.95" customHeight="1">
      <c r="A14" s="3998"/>
      <c r="B14" s="3993" t="s" ph="1">
        <v>2038</v>
      </c>
      <c r="C14" s="3993"/>
      <c r="D14" s="3993"/>
      <c r="E14" s="3997" t="s">
        <v>2037</v>
      </c>
      <c r="F14" s="3997"/>
      <c r="G14" s="3997"/>
      <c r="H14" s="449">
        <v>440</v>
      </c>
      <c r="I14" s="759" t="s">
        <v>6108</v>
      </c>
    </row>
    <row r="15" spans="1:26" ht="17.100000000000001" customHeight="1">
      <c r="A15" s="3998"/>
      <c r="B15" s="3992" t="s">
        <v>2036</v>
      </c>
      <c r="C15" s="3992"/>
      <c r="D15" s="3992"/>
      <c r="E15" s="3991" t="s">
        <v>2035</v>
      </c>
      <c r="F15" s="3991"/>
      <c r="G15" s="3991"/>
      <c r="H15" s="449">
        <v>1100</v>
      </c>
      <c r="I15" s="759" t="s">
        <v>6108</v>
      </c>
    </row>
    <row r="16" spans="1:26" ht="18.95" customHeight="1">
      <c r="A16" s="3998"/>
      <c r="B16" s="3993" t="s" ph="1">
        <v>2034</v>
      </c>
      <c r="C16" s="3993"/>
      <c r="D16" s="3993"/>
      <c r="E16" s="3991" t="s">
        <v>2033</v>
      </c>
      <c r="F16" s="3991"/>
      <c r="G16" s="3991"/>
      <c r="H16" s="449">
        <v>1520</v>
      </c>
      <c r="I16" s="759" t="s">
        <v>6109</v>
      </c>
    </row>
    <row r="17" spans="1:9" ht="17.100000000000001" customHeight="1">
      <c r="A17" s="3998"/>
      <c r="B17" s="3992" t="s">
        <v>2032</v>
      </c>
      <c r="C17" s="3992"/>
      <c r="D17" s="3992"/>
      <c r="E17" s="3991" t="s">
        <v>2031</v>
      </c>
      <c r="F17" s="3991"/>
      <c r="G17" s="3991"/>
      <c r="H17" s="449">
        <v>320</v>
      </c>
      <c r="I17" s="759" t="s">
        <v>2030</v>
      </c>
    </row>
    <row r="18" spans="1:9" ht="17.100000000000001" customHeight="1">
      <c r="A18" s="3998"/>
      <c r="B18" s="3992" t="s">
        <v>2029</v>
      </c>
      <c r="C18" s="3992"/>
      <c r="D18" s="3992"/>
      <c r="E18" s="3991" t="s">
        <v>2028</v>
      </c>
      <c r="F18" s="3991"/>
      <c r="G18" s="3991"/>
      <c r="H18" s="449">
        <v>480</v>
      </c>
      <c r="I18" s="759" t="s">
        <v>2027</v>
      </c>
    </row>
    <row r="19" spans="1:9" ht="17.100000000000001" customHeight="1">
      <c r="A19" s="3998"/>
      <c r="B19" s="3992" t="s">
        <v>2026</v>
      </c>
      <c r="C19" s="3992"/>
      <c r="D19" s="3992"/>
      <c r="E19" s="3991" t="s">
        <v>2025</v>
      </c>
      <c r="F19" s="3991"/>
      <c r="G19" s="3991"/>
      <c r="H19" s="449">
        <v>670</v>
      </c>
      <c r="I19" s="759" t="s">
        <v>2022</v>
      </c>
    </row>
    <row r="20" spans="1:9" ht="18.95" customHeight="1">
      <c r="A20" s="3998"/>
      <c r="B20" s="3993" t="s" ph="1">
        <v>2024</v>
      </c>
      <c r="C20" s="3993"/>
      <c r="D20" s="3993"/>
      <c r="E20" s="3991" t="s">
        <v>2023</v>
      </c>
      <c r="F20" s="3991"/>
      <c r="G20" s="3991"/>
      <c r="H20" s="449">
        <v>690</v>
      </c>
      <c r="I20" s="759" t="s">
        <v>2022</v>
      </c>
    </row>
    <row r="21" spans="1:9" ht="17.100000000000001" customHeight="1">
      <c r="A21" s="3998"/>
      <c r="B21" s="3994" t="s">
        <v>2021</v>
      </c>
      <c r="C21" s="3994"/>
      <c r="D21" s="3994"/>
      <c r="E21" s="3991" t="s">
        <v>2020</v>
      </c>
      <c r="F21" s="3991"/>
      <c r="G21" s="3991"/>
      <c r="H21" s="449">
        <v>510</v>
      </c>
      <c r="I21" s="759" t="s">
        <v>1985</v>
      </c>
    </row>
    <row r="22" spans="1:9" ht="18.95" customHeight="1">
      <c r="A22" s="3998"/>
      <c r="B22" s="3993" t="s" ph="1">
        <v>2019</v>
      </c>
      <c r="C22" s="3993"/>
      <c r="D22" s="3993"/>
      <c r="E22" s="3991" t="s">
        <v>2018</v>
      </c>
      <c r="F22" s="3991"/>
      <c r="G22" s="3991"/>
      <c r="H22" s="449">
        <v>600</v>
      </c>
      <c r="I22" s="759" t="s">
        <v>2017</v>
      </c>
    </row>
    <row r="23" spans="1:9" ht="17.100000000000001" customHeight="1">
      <c r="A23" s="3998"/>
      <c r="B23" s="3994" t="s">
        <v>2016</v>
      </c>
      <c r="C23" s="3994"/>
      <c r="D23" s="3994"/>
      <c r="E23" s="3991" t="s">
        <v>2015</v>
      </c>
      <c r="F23" s="3991"/>
      <c r="G23" s="3991"/>
      <c r="H23" s="449">
        <v>310</v>
      </c>
      <c r="I23" s="759" t="s">
        <v>1979</v>
      </c>
    </row>
    <row r="24" spans="1:9" ht="17.100000000000001" customHeight="1">
      <c r="A24" s="3998"/>
      <c r="B24" s="3992" t="s">
        <v>2014</v>
      </c>
      <c r="C24" s="3992"/>
      <c r="D24" s="3992"/>
      <c r="E24" s="3991" t="s">
        <v>2013</v>
      </c>
      <c r="F24" s="3991"/>
      <c r="G24" s="3991"/>
      <c r="H24" s="449">
        <v>399</v>
      </c>
      <c r="I24" s="759" t="s">
        <v>2012</v>
      </c>
    </row>
    <row r="25" spans="1:9" ht="17.100000000000001" customHeight="1">
      <c r="A25" s="3998" t="s">
        <v>2011</v>
      </c>
      <c r="B25" s="3992" t="s">
        <v>2010</v>
      </c>
      <c r="C25" s="3992"/>
      <c r="D25" s="3992"/>
      <c r="E25" s="3991" t="s">
        <v>2009</v>
      </c>
      <c r="F25" s="3991"/>
      <c r="G25" s="3991"/>
      <c r="H25" s="449">
        <v>470</v>
      </c>
      <c r="I25" s="759" t="s">
        <v>2008</v>
      </c>
    </row>
    <row r="26" spans="1:9" ht="17.100000000000001" customHeight="1">
      <c r="A26" s="3998"/>
      <c r="B26" s="3992" t="s">
        <v>2007</v>
      </c>
      <c r="C26" s="3992"/>
      <c r="D26" s="3992"/>
      <c r="E26" s="3991" t="s">
        <v>2006</v>
      </c>
      <c r="F26" s="3991"/>
      <c r="G26" s="3991"/>
      <c r="H26" s="449">
        <v>170</v>
      </c>
      <c r="I26" s="759" t="s">
        <v>2005</v>
      </c>
    </row>
    <row r="27" spans="1:9" ht="17.100000000000001" customHeight="1">
      <c r="A27" s="3998"/>
      <c r="B27" s="3992" t="s">
        <v>2004</v>
      </c>
      <c r="C27" s="3992"/>
      <c r="D27" s="3992"/>
      <c r="E27" s="3991" t="s">
        <v>2003</v>
      </c>
      <c r="F27" s="3991"/>
      <c r="G27" s="3991"/>
      <c r="H27" s="449">
        <v>1100</v>
      </c>
      <c r="I27" s="759" t="s">
        <v>2002</v>
      </c>
    </row>
    <row r="28" spans="1:9" ht="18.95" customHeight="1">
      <c r="A28" s="3998"/>
      <c r="B28" s="3993" t="s" ph="1">
        <v>2001</v>
      </c>
      <c r="C28" s="3993"/>
      <c r="D28" s="3993"/>
      <c r="E28" s="3991" t="s">
        <v>2000</v>
      </c>
      <c r="F28" s="3991"/>
      <c r="G28" s="3991"/>
      <c r="H28" s="449">
        <v>1285</v>
      </c>
      <c r="I28" s="759" t="s">
        <v>1999</v>
      </c>
    </row>
    <row r="29" spans="1:9" ht="18" customHeight="1">
      <c r="A29" s="3998"/>
      <c r="B29" s="3992" t="s">
        <v>1998</v>
      </c>
      <c r="C29" s="3992"/>
      <c r="D29" s="3992"/>
      <c r="E29" s="3991" t="s">
        <v>1997</v>
      </c>
      <c r="F29" s="3991"/>
      <c r="G29" s="3991"/>
      <c r="H29" s="449">
        <v>150</v>
      </c>
      <c r="I29" s="759" t="s">
        <v>1996</v>
      </c>
    </row>
    <row r="30" spans="1:9" ht="21.95" customHeight="1">
      <c r="A30" s="3998"/>
      <c r="B30" s="3996" t="s">
        <v>1995</v>
      </c>
      <c r="C30" s="3996"/>
      <c r="D30" s="3996"/>
      <c r="E30" s="3991" t="s">
        <v>1994</v>
      </c>
      <c r="F30" s="3991"/>
      <c r="G30" s="3991"/>
      <c r="H30" s="449">
        <v>2470</v>
      </c>
      <c r="I30" s="759" t="s">
        <v>1993</v>
      </c>
    </row>
    <row r="31" spans="1:9" ht="17.100000000000001" customHeight="1">
      <c r="A31" s="3998"/>
      <c r="B31" s="3992" t="s">
        <v>1992</v>
      </c>
      <c r="C31" s="3992"/>
      <c r="D31" s="3992"/>
      <c r="E31" s="3991" t="s">
        <v>1991</v>
      </c>
      <c r="F31" s="3991"/>
      <c r="G31" s="3991"/>
      <c r="H31" s="449">
        <v>710</v>
      </c>
      <c r="I31" s="759" t="s">
        <v>1990</v>
      </c>
    </row>
    <row r="32" spans="1:9" ht="18.95" customHeight="1">
      <c r="A32" s="3998"/>
      <c r="B32" s="3993" t="s" ph="1">
        <v>6115</v>
      </c>
      <c r="C32" s="3993"/>
      <c r="D32" s="3993"/>
      <c r="E32" s="3991" t="s">
        <v>1989</v>
      </c>
      <c r="F32" s="3991"/>
      <c r="G32" s="3991"/>
      <c r="H32" s="449">
        <v>3007</v>
      </c>
      <c r="I32" s="759" t="s">
        <v>1988</v>
      </c>
    </row>
    <row r="33" spans="1:18" ht="17.100000000000001" customHeight="1">
      <c r="A33" s="3998"/>
      <c r="B33" s="3992" t="s">
        <v>1987</v>
      </c>
      <c r="C33" s="3992"/>
      <c r="D33" s="3992"/>
      <c r="E33" s="3991" t="s">
        <v>1986</v>
      </c>
      <c r="F33" s="3991"/>
      <c r="G33" s="3991"/>
      <c r="H33" s="449">
        <v>350</v>
      </c>
      <c r="I33" s="759" t="s">
        <v>1985</v>
      </c>
    </row>
    <row r="34" spans="1:18" ht="17.100000000000001" customHeight="1">
      <c r="A34" s="3998"/>
      <c r="B34" s="3992" t="s">
        <v>1984</v>
      </c>
      <c r="C34" s="3992"/>
      <c r="D34" s="3992"/>
      <c r="E34" s="3991" t="s">
        <v>1983</v>
      </c>
      <c r="F34" s="3991"/>
      <c r="G34" s="3991"/>
      <c r="H34" s="449">
        <v>620</v>
      </c>
      <c r="I34" s="759" t="s">
        <v>1982</v>
      </c>
    </row>
    <row r="35" spans="1:18" ht="17.100000000000001" customHeight="1">
      <c r="A35" s="3998"/>
      <c r="B35" s="3992" t="s">
        <v>1981</v>
      </c>
      <c r="C35" s="3992"/>
      <c r="D35" s="3992"/>
      <c r="E35" s="3991" t="s">
        <v>1980</v>
      </c>
      <c r="F35" s="3991"/>
      <c r="G35" s="3991"/>
      <c r="H35" s="449">
        <v>255</v>
      </c>
      <c r="I35" s="759" t="s">
        <v>1979</v>
      </c>
    </row>
    <row r="36" spans="1:18" ht="18.95" customHeight="1">
      <c r="A36" s="3998"/>
      <c r="B36" s="3993" t="s" ph="1">
        <v>1978</v>
      </c>
      <c r="C36" s="3993"/>
      <c r="D36" s="3993"/>
      <c r="E36" s="3991" t="s">
        <v>1977</v>
      </c>
      <c r="F36" s="3991"/>
      <c r="G36" s="3991"/>
      <c r="H36" s="449">
        <v>1428</v>
      </c>
      <c r="I36" s="759" t="s">
        <v>1976</v>
      </c>
    </row>
    <row r="37" spans="1:18" ht="17.100000000000001" customHeight="1">
      <c r="A37" s="3998"/>
      <c r="B37" s="3992" t="s">
        <v>1975</v>
      </c>
      <c r="C37" s="3992"/>
      <c r="D37" s="3992"/>
      <c r="E37" s="3991" t="s">
        <v>1974</v>
      </c>
      <c r="F37" s="3991"/>
      <c r="G37" s="3991"/>
      <c r="H37" s="449">
        <v>490</v>
      </c>
      <c r="I37" s="759" t="s">
        <v>1973</v>
      </c>
    </row>
    <row r="38" spans="1:18" ht="17.100000000000001" customHeight="1">
      <c r="A38" s="3998"/>
      <c r="B38" s="3992" t="s">
        <v>1972</v>
      </c>
      <c r="C38" s="3992"/>
      <c r="D38" s="3992"/>
      <c r="E38" s="3991" t="s">
        <v>1971</v>
      </c>
      <c r="F38" s="3991"/>
      <c r="G38" s="3991"/>
      <c r="H38" s="449">
        <v>340</v>
      </c>
      <c r="I38" s="759" t="s">
        <v>1970</v>
      </c>
    </row>
    <row r="39" spans="1:18" ht="15" customHeight="1">
      <c r="A39" s="227" t="s">
        <v>8973</v>
      </c>
      <c r="I39" s="307" t="s">
        <v>1969</v>
      </c>
    </row>
    <row r="40" spans="1:18" ht="15.95" customHeight="1">
      <c r="B40" s="216" ph="1"/>
      <c r="C40" s="216" ph="1"/>
    </row>
    <row r="41" spans="1:18" ht="15.95" customHeight="1">
      <c r="A41" s="318" t="s">
        <v>4861</v>
      </c>
      <c r="K41" s="1336" t="s">
        <v>6854</v>
      </c>
      <c r="L41" s="1752"/>
      <c r="M41" s="1337" t="s">
        <v>6118</v>
      </c>
      <c r="N41" s="1856" t="s">
        <v>6856</v>
      </c>
    </row>
    <row r="42" spans="1:18" ht="15.95" customHeight="1">
      <c r="A42" s="221" t="s">
        <v>7009</v>
      </c>
      <c r="E42" s="2117" t="s">
        <v>2284</v>
      </c>
      <c r="F42" s="225"/>
      <c r="I42" s="225" t="str">
        <f>N41</f>
        <v>（各年4月1日現在）</v>
      </c>
      <c r="K42" s="1705"/>
      <c r="L42" s="1340"/>
      <c r="M42" s="1337" t="s">
        <v>6119</v>
      </c>
      <c r="N42" s="1789" t="s">
        <v>6855</v>
      </c>
      <c r="O42" s="2160" t="str">
        <f>HYPERLINK("#'["&amp;設定!$A$22&amp;"]"&amp;N42&amp;"'!A1","統計表リンク")</f>
        <v>統計表リンク</v>
      </c>
    </row>
    <row r="43" spans="1:18" ht="15.95" customHeight="1">
      <c r="A43" s="3987" t="s">
        <v>6179</v>
      </c>
      <c r="B43" s="3987"/>
      <c r="C43" s="3988" t="s">
        <v>352</v>
      </c>
      <c r="D43" s="3988" t="s">
        <v>7002</v>
      </c>
      <c r="E43" s="3988"/>
      <c r="F43" s="3989" t="s">
        <v>7003</v>
      </c>
      <c r="G43" s="3990" t="s">
        <v>7001</v>
      </c>
      <c r="H43" s="3985" t="s">
        <v>7004</v>
      </c>
      <c r="I43" s="3985" t="s">
        <v>7005</v>
      </c>
      <c r="K43" s="3348" t="s">
        <v>6179</v>
      </c>
      <c r="L43" s="3348" t="s">
        <v>352</v>
      </c>
      <c r="M43" s="3984" t="s">
        <v>7002</v>
      </c>
      <c r="N43" s="3351"/>
      <c r="O43" s="3982" t="s">
        <v>7003</v>
      </c>
      <c r="P43" s="3982" t="s">
        <v>7001</v>
      </c>
      <c r="Q43" s="3982" t="s">
        <v>7004</v>
      </c>
      <c r="R43" s="3982" t="s">
        <v>7005</v>
      </c>
    </row>
    <row r="44" spans="1:18" ht="15.95" customHeight="1">
      <c r="A44" s="3987"/>
      <c r="B44" s="3987"/>
      <c r="C44" s="3988"/>
      <c r="D44" s="2115" t="s">
        <v>7000</v>
      </c>
      <c r="E44" s="2115" t="s">
        <v>6999</v>
      </c>
      <c r="F44" s="3990"/>
      <c r="G44" s="3990"/>
      <c r="H44" s="3986"/>
      <c r="I44" s="3986"/>
      <c r="K44" s="3349"/>
      <c r="L44" s="3349"/>
      <c r="M44" s="325" t="s">
        <v>7000</v>
      </c>
      <c r="N44" s="325" t="s">
        <v>6999</v>
      </c>
      <c r="O44" s="3983"/>
      <c r="P44" s="3983"/>
      <c r="Q44" s="3983"/>
      <c r="R44" s="3983"/>
    </row>
    <row r="45" spans="1:18" ht="15.95" customHeight="1">
      <c r="A45" s="3981" t="str">
        <f>K45</f>
        <v>平成30年</v>
      </c>
      <c r="B45" s="3981"/>
      <c r="C45" s="2116">
        <f>L45</f>
        <v>1996233.07</v>
      </c>
      <c r="D45" s="2116">
        <f t="shared" ref="D45:I45" si="0">M45</f>
        <v>928253.05</v>
      </c>
      <c r="E45" s="2116">
        <f t="shared" si="0"/>
        <v>895932.03</v>
      </c>
      <c r="F45" s="2116">
        <f t="shared" si="0"/>
        <v>153120.70000000001</v>
      </c>
      <c r="G45" s="2116">
        <f t="shared" si="0"/>
        <v>18927.29</v>
      </c>
      <c r="H45" s="2120">
        <f t="shared" si="0"/>
        <v>4.42</v>
      </c>
      <c r="I45" s="2120">
        <f t="shared" si="0"/>
        <v>5.74</v>
      </c>
      <c r="K45" s="1821" t="s">
        <v>8585</v>
      </c>
      <c r="L45" s="2460">
        <v>1996233.07</v>
      </c>
      <c r="M45" s="2460">
        <v>928253.05</v>
      </c>
      <c r="N45" s="2460">
        <v>895932.03</v>
      </c>
      <c r="O45" s="2460">
        <v>153120.70000000001</v>
      </c>
      <c r="P45" s="2460">
        <v>18927.29</v>
      </c>
      <c r="Q45" s="2460">
        <v>4.42</v>
      </c>
      <c r="R45" s="2460">
        <v>5.74</v>
      </c>
    </row>
    <row r="46" spans="1:18" ht="15.95" customHeight="1">
      <c r="A46" s="3981" t="str">
        <f>K46</f>
        <v>令和元年</v>
      </c>
      <c r="B46" s="3981"/>
      <c r="C46" s="2116">
        <f t="shared" ref="C46:C49" si="1">L46</f>
        <v>2006819.57</v>
      </c>
      <c r="D46" s="2116">
        <f t="shared" ref="D46:D49" si="2">M46</f>
        <v>928253.05</v>
      </c>
      <c r="E46" s="2116">
        <f t="shared" ref="E46:E49" si="3">N46</f>
        <v>908627.81</v>
      </c>
      <c r="F46" s="2116">
        <f t="shared" ref="F46:F49" si="4">O46</f>
        <v>151011.42000000001</v>
      </c>
      <c r="G46" s="2116">
        <f t="shared" ref="G46:G49" si="5">P46</f>
        <v>18927.29</v>
      </c>
      <c r="H46" s="2120">
        <f t="shared" ref="H46:H49" si="6">Q46</f>
        <v>4.42</v>
      </c>
      <c r="I46" s="2120">
        <f t="shared" ref="I46:I49" si="7">R46</f>
        <v>5.77</v>
      </c>
      <c r="K46" s="1821" t="s">
        <v>8586</v>
      </c>
      <c r="L46" s="2460">
        <v>2006819.57</v>
      </c>
      <c r="M46" s="2460">
        <v>928253.05</v>
      </c>
      <c r="N46" s="2460">
        <v>908627.81</v>
      </c>
      <c r="O46" s="2460">
        <v>151011.42000000001</v>
      </c>
      <c r="P46" s="2460">
        <v>18927.29</v>
      </c>
      <c r="Q46" s="2460">
        <v>4.42</v>
      </c>
      <c r="R46" s="2460">
        <v>5.77</v>
      </c>
    </row>
    <row r="47" spans="1:18" ht="15.95" customHeight="1">
      <c r="A47" s="3981">
        <f>K47</f>
        <v>2</v>
      </c>
      <c r="B47" s="3981"/>
      <c r="C47" s="2116">
        <f t="shared" si="1"/>
        <v>2014057.1500000001</v>
      </c>
      <c r="D47" s="2116">
        <f t="shared" si="2"/>
        <v>928253.05</v>
      </c>
      <c r="E47" s="2116">
        <f t="shared" si="3"/>
        <v>915886.34</v>
      </c>
      <c r="F47" s="2116">
        <f t="shared" si="4"/>
        <v>150990.47</v>
      </c>
      <c r="G47" s="2116">
        <f t="shared" si="5"/>
        <v>18927.29</v>
      </c>
      <c r="H47" s="2120">
        <f t="shared" si="6"/>
        <v>4.42</v>
      </c>
      <c r="I47" s="2120">
        <f t="shared" si="7"/>
        <v>5.79</v>
      </c>
      <c r="K47" s="1821">
        <v>2</v>
      </c>
      <c r="L47" s="2460">
        <v>2014057.1500000001</v>
      </c>
      <c r="M47" s="2460">
        <v>928253.05</v>
      </c>
      <c r="N47" s="2460">
        <v>915886.34</v>
      </c>
      <c r="O47" s="2460">
        <v>150990.47</v>
      </c>
      <c r="P47" s="2460">
        <v>18927.29</v>
      </c>
      <c r="Q47" s="2460">
        <v>4.42</v>
      </c>
      <c r="R47" s="2460">
        <v>5.79</v>
      </c>
    </row>
    <row r="48" spans="1:18" ht="15.95" customHeight="1">
      <c r="A48" s="3981">
        <f>K48</f>
        <v>3</v>
      </c>
      <c r="B48" s="3981"/>
      <c r="C48" s="2116">
        <f t="shared" si="1"/>
        <v>2015475.26</v>
      </c>
      <c r="D48" s="2116">
        <f t="shared" si="2"/>
        <v>928870.86</v>
      </c>
      <c r="E48" s="2116">
        <f t="shared" si="3"/>
        <v>917714.12</v>
      </c>
      <c r="F48" s="2116">
        <f t="shared" si="4"/>
        <v>149962.99</v>
      </c>
      <c r="G48" s="2116">
        <f t="shared" si="5"/>
        <v>18927.29</v>
      </c>
      <c r="H48" s="2120">
        <f t="shared" si="6"/>
        <v>4.4400000000000004</v>
      </c>
      <c r="I48" s="2120">
        <f t="shared" si="7"/>
        <v>5.79</v>
      </c>
      <c r="K48" s="1821">
        <v>3</v>
      </c>
      <c r="L48" s="2460">
        <v>2015475.26</v>
      </c>
      <c r="M48" s="2460">
        <v>928870.86</v>
      </c>
      <c r="N48" s="2460">
        <v>917714.12</v>
      </c>
      <c r="O48" s="2460">
        <v>149962.99</v>
      </c>
      <c r="P48" s="2460">
        <v>18927.29</v>
      </c>
      <c r="Q48" s="2460">
        <v>4.4400000000000004</v>
      </c>
      <c r="R48" s="2460">
        <v>5.79</v>
      </c>
    </row>
    <row r="49" spans="1:18" ht="15.95" customHeight="1">
      <c r="A49" s="3981">
        <f>K49</f>
        <v>4</v>
      </c>
      <c r="B49" s="3981"/>
      <c r="C49" s="2116">
        <f t="shared" si="1"/>
        <v>2014756.49</v>
      </c>
      <c r="D49" s="2116">
        <f t="shared" si="2"/>
        <v>928870.86</v>
      </c>
      <c r="E49" s="2116">
        <f t="shared" si="3"/>
        <v>917695.38</v>
      </c>
      <c r="F49" s="2116">
        <f t="shared" si="4"/>
        <v>149262.96</v>
      </c>
      <c r="G49" s="2116">
        <f t="shared" si="5"/>
        <v>18927.29</v>
      </c>
      <c r="H49" s="2120">
        <f t="shared" si="6"/>
        <v>4.46</v>
      </c>
      <c r="I49" s="2120">
        <f t="shared" si="7"/>
        <v>5.79</v>
      </c>
      <c r="K49" s="1821">
        <v>4</v>
      </c>
      <c r="L49" s="2460">
        <v>2014756.49</v>
      </c>
      <c r="M49" s="2460">
        <v>928870.86</v>
      </c>
      <c r="N49" s="2460">
        <v>917695.38</v>
      </c>
      <c r="O49" s="2460">
        <v>149262.96</v>
      </c>
      <c r="P49" s="2460">
        <v>18927.29</v>
      </c>
      <c r="Q49" s="2460">
        <v>4.46</v>
      </c>
      <c r="R49" s="2460">
        <v>5.79</v>
      </c>
    </row>
    <row r="50" spans="1:18" ht="15.95" customHeight="1">
      <c r="A50" s="2119" t="s">
        <v>7006</v>
      </c>
      <c r="B50" s="2114"/>
      <c r="C50" s="2114"/>
      <c r="D50" s="2114"/>
      <c r="E50" s="2113"/>
      <c r="F50" s="2113"/>
      <c r="G50" s="2113"/>
      <c r="I50" s="307" t="s">
        <v>8281</v>
      </c>
      <c r="K50" s="2118"/>
      <c r="L50" s="2118"/>
      <c r="M50" s="2118"/>
      <c r="N50" s="2118"/>
      <c r="O50" s="2118"/>
      <c r="P50" s="2118"/>
      <c r="Q50" s="2118"/>
      <c r="R50" s="2118"/>
    </row>
    <row r="51" spans="1:18" ht="15.95" customHeight="1">
      <c r="A51" s="2119" t="s">
        <v>7007</v>
      </c>
      <c r="B51" s="2114"/>
      <c r="C51" s="2114"/>
      <c r="D51" s="2114"/>
      <c r="E51" s="2113"/>
      <c r="F51" s="2113"/>
      <c r="G51" s="2113"/>
      <c r="H51" s="2113"/>
      <c r="I51" s="1747"/>
      <c r="K51" s="321"/>
      <c r="L51" s="321"/>
      <c r="M51" s="321"/>
      <c r="N51" s="321"/>
      <c r="O51" s="321"/>
      <c r="P51" s="321"/>
      <c r="Q51" s="321"/>
      <c r="R51" s="321"/>
    </row>
    <row r="52" spans="1:18" ht="15.95" customHeight="1">
      <c r="A52" s="2119" t="s">
        <v>7008</v>
      </c>
      <c r="B52" s="2114"/>
      <c r="C52" s="2114"/>
      <c r="D52" s="2114"/>
      <c r="E52" s="2113"/>
      <c r="F52" s="2113"/>
      <c r="G52" s="2113"/>
      <c r="H52" s="2113"/>
      <c r="I52" s="85"/>
      <c r="K52" s="321"/>
      <c r="L52" s="321"/>
      <c r="M52" s="321"/>
      <c r="N52" s="321"/>
      <c r="O52" s="321"/>
      <c r="P52" s="321"/>
      <c r="Q52" s="321"/>
      <c r="R52" s="321"/>
    </row>
    <row r="53" spans="1:18" ht="15.95" customHeight="1">
      <c r="I53" s="80"/>
    </row>
    <row r="54" spans="1:18" ht="15" customHeight="1">
      <c r="I54" s="80"/>
    </row>
    <row r="55" spans="1:18" ht="15" customHeight="1">
      <c r="B55" s="216" ph="1"/>
    </row>
    <row r="56" spans="1:18" ht="15" customHeight="1"/>
    <row r="57" spans="1:18" ht="15" customHeight="1"/>
    <row r="58" spans="1:18" ht="15" customHeight="1"/>
    <row r="59" spans="1:18" ht="15" customHeight="1"/>
    <row r="93" spans="2:2" ht="21" customHeight="1">
      <c r="B93" s="216" ph="1"/>
    </row>
    <row r="94" spans="2:2" ht="21" customHeight="1">
      <c r="B94" s="216" ph="1"/>
    </row>
  </sheetData>
  <mergeCells count="93">
    <mergeCell ref="A1:D1"/>
    <mergeCell ref="A2:D2"/>
    <mergeCell ref="A25:A38"/>
    <mergeCell ref="A5:A24"/>
    <mergeCell ref="E5:G5"/>
    <mergeCell ref="E6:G6"/>
    <mergeCell ref="E7:G7"/>
    <mergeCell ref="E13:G13"/>
    <mergeCell ref="B35:D35"/>
    <mergeCell ref="B36:D36"/>
    <mergeCell ref="E9:G9"/>
    <mergeCell ref="E10:G10"/>
    <mergeCell ref="E11:G11"/>
    <mergeCell ref="E12:G12"/>
    <mergeCell ref="B20:D20"/>
    <mergeCell ref="B13:D13"/>
    <mergeCell ref="E14:G14"/>
    <mergeCell ref="E15:G15"/>
    <mergeCell ref="E16:G16"/>
    <mergeCell ref="E17:G17"/>
    <mergeCell ref="B17:D17"/>
    <mergeCell ref="B14:D14"/>
    <mergeCell ref="B15:D15"/>
    <mergeCell ref="B16:D16"/>
    <mergeCell ref="E31:G31"/>
    <mergeCell ref="B37:D37"/>
    <mergeCell ref="B32:D32"/>
    <mergeCell ref="E23:G23"/>
    <mergeCell ref="E24:G24"/>
    <mergeCell ref="E25:G25"/>
    <mergeCell ref="B33:D33"/>
    <mergeCell ref="B34:D34"/>
    <mergeCell ref="B23:D23"/>
    <mergeCell ref="E34:G34"/>
    <mergeCell ref="E32:G32"/>
    <mergeCell ref="E33:G33"/>
    <mergeCell ref="B30:D30"/>
    <mergeCell ref="B31:D31"/>
    <mergeCell ref="A4:D4"/>
    <mergeCell ref="E38:G38"/>
    <mergeCell ref="B5:D5"/>
    <mergeCell ref="B6:D6"/>
    <mergeCell ref="B7:D7"/>
    <mergeCell ref="E8:G8"/>
    <mergeCell ref="E26:G26"/>
    <mergeCell ref="B24:D24"/>
    <mergeCell ref="B25:D25"/>
    <mergeCell ref="B26:D26"/>
    <mergeCell ref="B27:D27"/>
    <mergeCell ref="E36:G36"/>
    <mergeCell ref="E37:G37"/>
    <mergeCell ref="E28:G28"/>
    <mergeCell ref="E29:G29"/>
    <mergeCell ref="E30:G30"/>
    <mergeCell ref="B21:D21"/>
    <mergeCell ref="B22:D22"/>
    <mergeCell ref="B8:D8"/>
    <mergeCell ref="B9:D9"/>
    <mergeCell ref="B10:D10"/>
    <mergeCell ref="B11:D11"/>
    <mergeCell ref="B12:D12"/>
    <mergeCell ref="D43:E43"/>
    <mergeCell ref="F43:F44"/>
    <mergeCell ref="G43:G44"/>
    <mergeCell ref="E4:G4"/>
    <mergeCell ref="E21:G21"/>
    <mergeCell ref="B38:D38"/>
    <mergeCell ref="B18:D18"/>
    <mergeCell ref="B19:D19"/>
    <mergeCell ref="E18:G18"/>
    <mergeCell ref="E19:G19"/>
    <mergeCell ref="E20:G20"/>
    <mergeCell ref="B28:D28"/>
    <mergeCell ref="B29:D29"/>
    <mergeCell ref="E27:G27"/>
    <mergeCell ref="E35:G35"/>
    <mergeCell ref="E22:G22"/>
    <mergeCell ref="A47:B47"/>
    <mergeCell ref="A48:B48"/>
    <mergeCell ref="A49:B49"/>
    <mergeCell ref="Q43:Q44"/>
    <mergeCell ref="R43:R44"/>
    <mergeCell ref="K43:K44"/>
    <mergeCell ref="L43:L44"/>
    <mergeCell ref="M43:N43"/>
    <mergeCell ref="O43:O44"/>
    <mergeCell ref="P43:P44"/>
    <mergeCell ref="H43:H44"/>
    <mergeCell ref="I43:I44"/>
    <mergeCell ref="A43:B44"/>
    <mergeCell ref="A45:B45"/>
    <mergeCell ref="A46:B46"/>
    <mergeCell ref="C43:C44"/>
  </mergeCells>
  <phoneticPr fontId="2"/>
  <printOptions horizontalCentered="1"/>
  <pageMargins left="0.98425196850393704" right="0.98425196850393704" top="0.98425196850393704" bottom="0.78740157480314965" header="0.51181102362204722" footer="0.51181102362204722"/>
  <pageSetup paperSize="9" scale="84" fitToHeight="0" orientation="portrait" r:id="rId1"/>
  <headerFooter alignWithMargins="0"/>
  <colBreaks count="1" manualBreakCount="1">
    <brk id="9"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8"/>
  <sheetViews>
    <sheetView view="pageBreakPreview" zoomScaleNormal="75" zoomScaleSheetLayoutView="100" workbookViewId="0">
      <selection sqref="A1:D1"/>
    </sheetView>
  </sheetViews>
  <sheetFormatPr defaultRowHeight="18" customHeight="1"/>
  <cols>
    <col min="1" max="1" width="5.625" style="816" customWidth="1"/>
    <col min="2" max="2" width="15.625" style="815" customWidth="1"/>
    <col min="3" max="3" width="10.625" style="814" customWidth="1"/>
    <col min="4" max="4" width="35.625" style="812" customWidth="1"/>
    <col min="5" max="5" width="11.625" style="813" customWidth="1"/>
    <col min="6" max="6" width="12.625" style="812" customWidth="1"/>
    <col min="7" max="7" width="5.625" style="811" customWidth="1"/>
    <col min="8" max="16384" width="9" style="811"/>
  </cols>
  <sheetData>
    <row r="1" spans="1:26" s="1302" customFormat="1" ht="20.100000000000001" customHeight="1">
      <c r="A1" s="4003" t="str">
        <f>HYPERLINK("#目次!A1","【目次に戻る】")</f>
        <v>【目次に戻る】</v>
      </c>
      <c r="B1" s="4003"/>
      <c r="C1" s="4003"/>
      <c r="D1" s="4003"/>
      <c r="E1" s="1332"/>
      <c r="F1" s="1332"/>
      <c r="G1" s="1332"/>
      <c r="H1" s="1332"/>
      <c r="I1" s="1332"/>
      <c r="J1" s="1332"/>
      <c r="K1" s="1332"/>
      <c r="L1" s="1332"/>
      <c r="M1" s="1332"/>
      <c r="N1" s="1332"/>
      <c r="O1" s="1332"/>
      <c r="P1" s="1332"/>
      <c r="Q1" s="1332"/>
      <c r="R1" s="1332"/>
      <c r="S1" s="1332"/>
      <c r="T1" s="1332"/>
      <c r="U1" s="1332"/>
      <c r="V1" s="1332"/>
      <c r="W1" s="1332"/>
      <c r="X1" s="1332"/>
      <c r="Y1" s="1332"/>
      <c r="Z1" s="1332"/>
    </row>
    <row r="2" spans="1:26" s="1302" customFormat="1" ht="20.100000000000001" customHeight="1">
      <c r="A2" s="4003" t="str">
        <f>HYPERLINK("#業務所管課別目次!A1","【業務所管課別目次に戻る】")</f>
        <v>【業務所管課別目次に戻る】</v>
      </c>
      <c r="B2" s="4003"/>
      <c r="C2" s="4003"/>
      <c r="D2" s="4003"/>
      <c r="E2" s="1332"/>
      <c r="F2" s="1332"/>
      <c r="G2" s="1332"/>
      <c r="H2" s="1332"/>
      <c r="I2" s="1332"/>
      <c r="J2" s="1332"/>
      <c r="K2" s="1332"/>
      <c r="L2" s="1332"/>
      <c r="M2" s="1332"/>
      <c r="N2" s="1332"/>
      <c r="O2" s="1332"/>
      <c r="P2" s="1332"/>
      <c r="Q2" s="1332"/>
      <c r="R2" s="1332"/>
      <c r="S2" s="1332"/>
      <c r="T2" s="1332"/>
      <c r="U2" s="1332"/>
      <c r="V2" s="1332"/>
      <c r="W2" s="1332"/>
      <c r="X2" s="1332"/>
      <c r="Y2" s="1332"/>
      <c r="Z2" s="1332"/>
    </row>
    <row r="3" spans="1:26" ht="14.1" customHeight="1">
      <c r="A3" s="845" t="s">
        <v>4913</v>
      </c>
      <c r="D3" s="843"/>
      <c r="H3" s="1336" t="s">
        <v>6861</v>
      </c>
      <c r="I3" s="1752"/>
      <c r="J3" s="1337" t="s">
        <v>6118</v>
      </c>
      <c r="K3" s="1856" t="str">
        <f>設定!$B$14</f>
        <v>（令和5年4月1日現在）</v>
      </c>
    </row>
    <row r="4" spans="1:26" ht="14.1" customHeight="1">
      <c r="A4" s="844" t="s">
        <v>5095</v>
      </c>
      <c r="D4" s="843" t="str">
        <f>"区立公園面積総数＝"&amp;TEXT(SUM(F6:F60,F63,F64),"#,###.##")&amp;"（単位：㎡）"</f>
        <v>区立公園面積総数＝921,090.52（単位：㎡）</v>
      </c>
      <c r="E4" s="811"/>
      <c r="F4" s="842" t="str">
        <f>K3</f>
        <v>（令和5年4月1日現在）</v>
      </c>
      <c r="H4" s="1705"/>
      <c r="I4" s="1340"/>
      <c r="J4" s="1337" t="s">
        <v>6119</v>
      </c>
      <c r="K4" s="1789" t="s">
        <v>6857</v>
      </c>
      <c r="L4" s="2160" t="str">
        <f>HYPERLINK("#'["&amp;設定!$A$22&amp;"]"&amp;K4&amp;"'!A1","統計表リンク")</f>
        <v>統計表リンク</v>
      </c>
    </row>
    <row r="5" spans="1:26" ht="14.1" customHeight="1">
      <c r="A5" s="841" t="s">
        <v>8815</v>
      </c>
      <c r="B5" s="3999" t="s">
        <v>1272</v>
      </c>
      <c r="C5" s="4000"/>
      <c r="D5" s="840" t="s">
        <v>493</v>
      </c>
      <c r="E5" s="839" t="s">
        <v>492</v>
      </c>
      <c r="F5" s="838" t="s">
        <v>2183</v>
      </c>
    </row>
    <row r="6" spans="1:26" ht="14.1" customHeight="1">
      <c r="A6" s="835">
        <v>1</v>
      </c>
      <c r="B6" s="834" t="s">
        <v>2182</v>
      </c>
      <c r="C6" s="833" t="s">
        <v>2073</v>
      </c>
      <c r="D6" s="832" t="s">
        <v>2181</v>
      </c>
      <c r="E6" s="1659">
        <v>18537</v>
      </c>
      <c r="F6" s="831">
        <v>7546.36</v>
      </c>
    </row>
    <row r="7" spans="1:26" ht="14.1" customHeight="1">
      <c r="A7" s="835">
        <v>2</v>
      </c>
      <c r="B7" s="834" t="s">
        <v>2180</v>
      </c>
      <c r="C7" s="833" t="s">
        <v>2073</v>
      </c>
      <c r="D7" s="832" t="s">
        <v>2179</v>
      </c>
      <c r="E7" s="1659">
        <v>18537</v>
      </c>
      <c r="F7" s="831">
        <v>2547.14</v>
      </c>
    </row>
    <row r="8" spans="1:26" ht="14.1" customHeight="1">
      <c r="A8" s="835">
        <v>3</v>
      </c>
      <c r="B8" s="834" t="s">
        <v>2178</v>
      </c>
      <c r="C8" s="833" t="s">
        <v>2073</v>
      </c>
      <c r="D8" s="832" t="s">
        <v>2177</v>
      </c>
      <c r="E8" s="1659">
        <v>18537</v>
      </c>
      <c r="F8" s="831">
        <v>9075.5300000000007</v>
      </c>
    </row>
    <row r="9" spans="1:26" ht="14.1" customHeight="1">
      <c r="A9" s="835">
        <v>4</v>
      </c>
      <c r="B9" s="834" t="s">
        <v>2176</v>
      </c>
      <c r="C9" s="833" t="s">
        <v>2073</v>
      </c>
      <c r="D9" s="832" t="s">
        <v>2175</v>
      </c>
      <c r="E9" s="1659">
        <v>18537</v>
      </c>
      <c r="F9" s="831">
        <v>19531.43</v>
      </c>
    </row>
    <row r="10" spans="1:26" ht="14.1" customHeight="1">
      <c r="A10" s="835">
        <v>5</v>
      </c>
      <c r="B10" s="834" t="s">
        <v>2174</v>
      </c>
      <c r="C10" s="833" t="s">
        <v>2073</v>
      </c>
      <c r="D10" s="832" t="s">
        <v>2173</v>
      </c>
      <c r="E10" s="1659">
        <v>19085</v>
      </c>
      <c r="F10" s="831">
        <v>16421.72</v>
      </c>
    </row>
    <row r="11" spans="1:26" ht="14.1" customHeight="1">
      <c r="A11" s="835">
        <v>6</v>
      </c>
      <c r="B11" s="834" t="s">
        <v>2172</v>
      </c>
      <c r="C11" s="833" t="s">
        <v>2073</v>
      </c>
      <c r="D11" s="832" t="s">
        <v>2171</v>
      </c>
      <c r="E11" s="1659">
        <v>19450</v>
      </c>
      <c r="F11" s="831">
        <v>1146.49</v>
      </c>
    </row>
    <row r="12" spans="1:26" ht="14.1" customHeight="1">
      <c r="A12" s="835">
        <v>7</v>
      </c>
      <c r="B12" s="834" t="s">
        <v>2170</v>
      </c>
      <c r="C12" s="833" t="s">
        <v>2073</v>
      </c>
      <c r="D12" s="832" t="s">
        <v>2169</v>
      </c>
      <c r="E12" s="1659">
        <v>20149</v>
      </c>
      <c r="F12" s="831">
        <v>6283.45</v>
      </c>
    </row>
    <row r="13" spans="1:26" ht="14.1" customHeight="1">
      <c r="A13" s="835">
        <v>8</v>
      </c>
      <c r="B13" s="834" t="s">
        <v>2168</v>
      </c>
      <c r="C13" s="833" t="s">
        <v>2073</v>
      </c>
      <c r="D13" s="832" t="s">
        <v>2167</v>
      </c>
      <c r="E13" s="1659">
        <v>21331</v>
      </c>
      <c r="F13" s="831">
        <v>853.16</v>
      </c>
    </row>
    <row r="14" spans="1:26" ht="14.1" customHeight="1">
      <c r="A14" s="835">
        <v>9</v>
      </c>
      <c r="B14" s="834" t="s">
        <v>2166</v>
      </c>
      <c r="C14" s="833" t="s">
        <v>2073</v>
      </c>
      <c r="D14" s="832" t="s">
        <v>2165</v>
      </c>
      <c r="E14" s="1659">
        <v>22204</v>
      </c>
      <c r="F14" s="831">
        <v>1648.07</v>
      </c>
    </row>
    <row r="15" spans="1:26" ht="14.1" customHeight="1">
      <c r="A15" s="835">
        <v>10</v>
      </c>
      <c r="B15" s="834" t="s">
        <v>2164</v>
      </c>
      <c r="C15" s="833" t="s">
        <v>2073</v>
      </c>
      <c r="D15" s="832" t="s">
        <v>2163</v>
      </c>
      <c r="E15" s="1659">
        <v>22204</v>
      </c>
      <c r="F15" s="831">
        <v>2538.87</v>
      </c>
    </row>
    <row r="16" spans="1:26" ht="14.1" customHeight="1">
      <c r="A16" s="835">
        <v>11</v>
      </c>
      <c r="B16" s="834" t="s">
        <v>2162</v>
      </c>
      <c r="C16" s="833" t="s">
        <v>2073</v>
      </c>
      <c r="D16" s="832" t="s">
        <v>2161</v>
      </c>
      <c r="E16" s="1659">
        <v>22407</v>
      </c>
      <c r="F16" s="831">
        <v>1689.26</v>
      </c>
    </row>
    <row r="17" spans="1:6" ht="14.1" customHeight="1">
      <c r="A17" s="835">
        <v>12</v>
      </c>
      <c r="B17" s="834" t="s">
        <v>2160</v>
      </c>
      <c r="C17" s="833" t="s">
        <v>2073</v>
      </c>
      <c r="D17" s="832" t="s">
        <v>2159</v>
      </c>
      <c r="E17" s="1659">
        <v>23005</v>
      </c>
      <c r="F17" s="831">
        <v>2344.62</v>
      </c>
    </row>
    <row r="18" spans="1:6" ht="14.1" customHeight="1">
      <c r="A18" s="835">
        <v>13</v>
      </c>
      <c r="B18" s="834" t="s">
        <v>2158</v>
      </c>
      <c r="C18" s="833" t="s">
        <v>2073</v>
      </c>
      <c r="D18" s="832" t="s">
        <v>2157</v>
      </c>
      <c r="E18" s="1659">
        <v>23655</v>
      </c>
      <c r="F18" s="831">
        <v>2124.41</v>
      </c>
    </row>
    <row r="19" spans="1:6" ht="14.1" customHeight="1">
      <c r="A19" s="835">
        <v>14</v>
      </c>
      <c r="B19" s="834" t="s">
        <v>2156</v>
      </c>
      <c r="C19" s="833" t="s">
        <v>2073</v>
      </c>
      <c r="D19" s="832" t="s">
        <v>2155</v>
      </c>
      <c r="E19" s="1659">
        <v>24198</v>
      </c>
      <c r="F19" s="831">
        <v>1991.15</v>
      </c>
    </row>
    <row r="20" spans="1:6" ht="14.1" customHeight="1">
      <c r="A20" s="835">
        <v>15</v>
      </c>
      <c r="B20" s="834" t="s">
        <v>2154</v>
      </c>
      <c r="C20" s="833" t="s">
        <v>2073</v>
      </c>
      <c r="D20" s="832" t="s">
        <v>2153</v>
      </c>
      <c r="E20" s="1659">
        <v>24198</v>
      </c>
      <c r="F20" s="831">
        <v>3065.17</v>
      </c>
    </row>
    <row r="21" spans="1:6" ht="14.1" customHeight="1">
      <c r="A21" s="835">
        <v>16</v>
      </c>
      <c r="B21" s="834" t="s">
        <v>2152</v>
      </c>
      <c r="C21" s="833" t="s">
        <v>2073</v>
      </c>
      <c r="D21" s="832" t="s">
        <v>2151</v>
      </c>
      <c r="E21" s="1659">
        <v>24198</v>
      </c>
      <c r="F21" s="831">
        <v>7477.43</v>
      </c>
    </row>
    <row r="22" spans="1:6" ht="14.1" customHeight="1">
      <c r="A22" s="835">
        <v>17</v>
      </c>
      <c r="B22" s="834" t="s">
        <v>2150</v>
      </c>
      <c r="C22" s="833" t="s">
        <v>2073</v>
      </c>
      <c r="D22" s="832" t="s">
        <v>2149</v>
      </c>
      <c r="E22" s="1659">
        <v>24527</v>
      </c>
      <c r="F22" s="831">
        <v>3495.11</v>
      </c>
    </row>
    <row r="23" spans="1:6" ht="14.1" customHeight="1">
      <c r="A23" s="835">
        <v>18</v>
      </c>
      <c r="B23" s="834" t="s">
        <v>2148</v>
      </c>
      <c r="C23" s="833" t="s">
        <v>2073</v>
      </c>
      <c r="D23" s="832" t="s">
        <v>2147</v>
      </c>
      <c r="E23" s="1659">
        <v>24527</v>
      </c>
      <c r="F23" s="831">
        <v>16295.78</v>
      </c>
    </row>
    <row r="24" spans="1:6" ht="14.1" customHeight="1">
      <c r="A24" s="835">
        <v>19</v>
      </c>
      <c r="B24" s="834" t="s">
        <v>2146</v>
      </c>
      <c r="C24" s="833" t="s">
        <v>2073</v>
      </c>
      <c r="D24" s="837" t="s">
        <v>2145</v>
      </c>
      <c r="E24" s="1659">
        <v>24929</v>
      </c>
      <c r="F24" s="831">
        <v>20982.03</v>
      </c>
    </row>
    <row r="25" spans="1:6" ht="14.1" customHeight="1">
      <c r="A25" s="835">
        <v>20</v>
      </c>
      <c r="B25" s="834" t="s">
        <v>2144</v>
      </c>
      <c r="C25" s="833" t="s">
        <v>2073</v>
      </c>
      <c r="D25" s="832" t="s">
        <v>2143</v>
      </c>
      <c r="E25" s="1659">
        <v>24929</v>
      </c>
      <c r="F25" s="831">
        <v>1327.7</v>
      </c>
    </row>
    <row r="26" spans="1:6" ht="14.1" customHeight="1">
      <c r="A26" s="835">
        <v>21</v>
      </c>
      <c r="B26" s="834" t="s">
        <v>2142</v>
      </c>
      <c r="C26" s="833" t="s">
        <v>2073</v>
      </c>
      <c r="D26" s="832" t="s">
        <v>2141</v>
      </c>
      <c r="E26" s="1659">
        <v>25123</v>
      </c>
      <c r="F26" s="831">
        <v>3086.76</v>
      </c>
    </row>
    <row r="27" spans="1:6" ht="14.1" customHeight="1">
      <c r="A27" s="835">
        <v>22</v>
      </c>
      <c r="B27" s="834" t="s">
        <v>2140</v>
      </c>
      <c r="C27" s="833" t="s">
        <v>2073</v>
      </c>
      <c r="D27" s="832" t="s">
        <v>2139</v>
      </c>
      <c r="E27" s="1659">
        <v>25123</v>
      </c>
      <c r="F27" s="831">
        <v>2943.9</v>
      </c>
    </row>
    <row r="28" spans="1:6" ht="14.1" customHeight="1">
      <c r="A28" s="835">
        <v>23</v>
      </c>
      <c r="B28" s="834" t="s">
        <v>2138</v>
      </c>
      <c r="C28" s="833" t="s">
        <v>2073</v>
      </c>
      <c r="D28" s="832" t="s">
        <v>2137</v>
      </c>
      <c r="E28" s="1659">
        <v>25178</v>
      </c>
      <c r="F28" s="836">
        <v>14532.47</v>
      </c>
    </row>
    <row r="29" spans="1:6" ht="14.1" customHeight="1">
      <c r="A29" s="835">
        <v>24</v>
      </c>
      <c r="B29" s="834" t="s">
        <v>2136</v>
      </c>
      <c r="C29" s="833" t="s">
        <v>2073</v>
      </c>
      <c r="D29" s="832" t="s">
        <v>2135</v>
      </c>
      <c r="E29" s="1659">
        <v>25401</v>
      </c>
      <c r="F29" s="836">
        <v>11530.43</v>
      </c>
    </row>
    <row r="30" spans="1:6" ht="14.1" customHeight="1">
      <c r="A30" s="835">
        <v>25</v>
      </c>
      <c r="B30" s="834" t="s">
        <v>2134</v>
      </c>
      <c r="C30" s="833" t="s">
        <v>2073</v>
      </c>
      <c r="D30" s="832" t="s">
        <v>2133</v>
      </c>
      <c r="E30" s="1659">
        <v>25659</v>
      </c>
      <c r="F30" s="836">
        <v>4912.7</v>
      </c>
    </row>
    <row r="31" spans="1:6" ht="14.1" customHeight="1">
      <c r="A31" s="835">
        <v>26</v>
      </c>
      <c r="B31" s="834" t="s">
        <v>2132</v>
      </c>
      <c r="C31" s="833" t="s">
        <v>2073</v>
      </c>
      <c r="D31" s="832" t="s">
        <v>2131</v>
      </c>
      <c r="E31" s="1659">
        <v>26024</v>
      </c>
      <c r="F31" s="836">
        <v>1546.18</v>
      </c>
    </row>
    <row r="32" spans="1:6" ht="14.1" customHeight="1">
      <c r="A32" s="835">
        <v>27</v>
      </c>
      <c r="B32" s="834" t="s">
        <v>2130</v>
      </c>
      <c r="C32" s="833" t="s">
        <v>2073</v>
      </c>
      <c r="D32" s="832" t="s">
        <v>2129</v>
      </c>
      <c r="E32" s="1659">
        <v>26024</v>
      </c>
      <c r="F32" s="836">
        <v>2084.94</v>
      </c>
    </row>
    <row r="33" spans="1:6" ht="14.1" customHeight="1">
      <c r="A33" s="835">
        <v>28</v>
      </c>
      <c r="B33" s="834" t="s">
        <v>2128</v>
      </c>
      <c r="C33" s="833" t="s">
        <v>2073</v>
      </c>
      <c r="D33" s="832" t="s">
        <v>2127</v>
      </c>
      <c r="E33" s="1659">
        <v>26390</v>
      </c>
      <c r="F33" s="836">
        <v>1285.51</v>
      </c>
    </row>
    <row r="34" spans="1:6" ht="14.1" customHeight="1">
      <c r="A34" s="835">
        <v>29</v>
      </c>
      <c r="B34" s="834" t="s">
        <v>2126</v>
      </c>
      <c r="C34" s="833" t="s">
        <v>2073</v>
      </c>
      <c r="D34" s="832" t="s">
        <v>2125</v>
      </c>
      <c r="E34" s="1659">
        <v>26641</v>
      </c>
      <c r="F34" s="836">
        <v>1524</v>
      </c>
    </row>
    <row r="35" spans="1:6" ht="14.1" customHeight="1">
      <c r="A35" s="835">
        <v>30</v>
      </c>
      <c r="B35" s="834" t="s">
        <v>2124</v>
      </c>
      <c r="C35" s="833" t="s">
        <v>2073</v>
      </c>
      <c r="D35" s="832" t="s">
        <v>2123</v>
      </c>
      <c r="E35" s="1659">
        <v>26756</v>
      </c>
      <c r="F35" s="836">
        <v>1000.02</v>
      </c>
    </row>
    <row r="36" spans="1:6" ht="14.1" customHeight="1">
      <c r="A36" s="835">
        <v>31</v>
      </c>
      <c r="B36" s="834" t="s">
        <v>2122</v>
      </c>
      <c r="C36" s="833" t="s">
        <v>2073</v>
      </c>
      <c r="D36" s="832" t="s">
        <v>2121</v>
      </c>
      <c r="E36" s="1659">
        <v>26845</v>
      </c>
      <c r="F36" s="836">
        <v>2465.41</v>
      </c>
    </row>
    <row r="37" spans="1:6" ht="14.1" customHeight="1">
      <c r="A37" s="835">
        <v>32</v>
      </c>
      <c r="B37" s="834" t="s">
        <v>2120</v>
      </c>
      <c r="C37" s="833" t="s">
        <v>2073</v>
      </c>
      <c r="D37" s="832" t="s">
        <v>2119</v>
      </c>
      <c r="E37" s="1659">
        <v>26845</v>
      </c>
      <c r="F37" s="836">
        <v>2162.71</v>
      </c>
    </row>
    <row r="38" spans="1:6" ht="14.1" customHeight="1">
      <c r="A38" s="835">
        <v>33</v>
      </c>
      <c r="B38" s="834" t="s">
        <v>2118</v>
      </c>
      <c r="C38" s="833" t="s">
        <v>2073</v>
      </c>
      <c r="D38" s="832" t="s">
        <v>2117</v>
      </c>
      <c r="E38" s="1659">
        <v>26845</v>
      </c>
      <c r="F38" s="836">
        <v>3943.02</v>
      </c>
    </row>
    <row r="39" spans="1:6" ht="14.1" customHeight="1">
      <c r="A39" s="835">
        <v>34</v>
      </c>
      <c r="B39" s="834" t="s">
        <v>2116</v>
      </c>
      <c r="C39" s="833" t="s">
        <v>2073</v>
      </c>
      <c r="D39" s="832" t="s">
        <v>2115</v>
      </c>
      <c r="E39" s="1659">
        <v>26845</v>
      </c>
      <c r="F39" s="836">
        <v>1193.6199999999999</v>
      </c>
    </row>
    <row r="40" spans="1:6" ht="14.1" customHeight="1">
      <c r="A40" s="835">
        <v>35</v>
      </c>
      <c r="B40" s="834" t="s">
        <v>2114</v>
      </c>
      <c r="C40" s="833" t="s">
        <v>2073</v>
      </c>
      <c r="D40" s="832" t="s">
        <v>2113</v>
      </c>
      <c r="E40" s="1659">
        <v>26845</v>
      </c>
      <c r="F40" s="836">
        <v>2006.76</v>
      </c>
    </row>
    <row r="41" spans="1:6" ht="14.1" customHeight="1">
      <c r="A41" s="835">
        <v>36</v>
      </c>
      <c r="B41" s="834" t="s">
        <v>2112</v>
      </c>
      <c r="C41" s="833" t="s">
        <v>2073</v>
      </c>
      <c r="D41" s="832" t="s">
        <v>2111</v>
      </c>
      <c r="E41" s="1659">
        <v>26845</v>
      </c>
      <c r="F41" s="836">
        <v>793.56</v>
      </c>
    </row>
    <row r="42" spans="1:6" ht="14.1" customHeight="1">
      <c r="A42" s="835">
        <v>37</v>
      </c>
      <c r="B42" s="834" t="s">
        <v>2110</v>
      </c>
      <c r="C42" s="833" t="s">
        <v>2073</v>
      </c>
      <c r="D42" s="832" t="s">
        <v>2109</v>
      </c>
      <c r="E42" s="1659">
        <v>27104</v>
      </c>
      <c r="F42" s="836">
        <v>1570.55</v>
      </c>
    </row>
    <row r="43" spans="1:6" ht="14.1" customHeight="1">
      <c r="A43" s="835">
        <v>38</v>
      </c>
      <c r="B43" s="834" t="s">
        <v>2108</v>
      </c>
      <c r="C43" s="833" t="s">
        <v>2073</v>
      </c>
      <c r="D43" s="832" t="s">
        <v>2107</v>
      </c>
      <c r="E43" s="1659">
        <v>27485</v>
      </c>
      <c r="F43" s="836">
        <v>2640.92</v>
      </c>
    </row>
    <row r="44" spans="1:6" ht="14.1" customHeight="1">
      <c r="A44" s="835">
        <v>39</v>
      </c>
      <c r="B44" s="4001" t="s">
        <v>2106</v>
      </c>
      <c r="C44" s="4002"/>
      <c r="D44" s="832" t="s">
        <v>2105</v>
      </c>
      <c r="E44" s="1659">
        <v>27485</v>
      </c>
      <c r="F44" s="836">
        <v>8747.8700000000008</v>
      </c>
    </row>
    <row r="45" spans="1:6" ht="14.1" customHeight="1">
      <c r="A45" s="835">
        <v>40</v>
      </c>
      <c r="B45" s="834" t="s">
        <v>2104</v>
      </c>
      <c r="C45" s="833" t="s">
        <v>2073</v>
      </c>
      <c r="D45" s="832" t="s">
        <v>2103</v>
      </c>
      <c r="E45" s="1659">
        <v>28222</v>
      </c>
      <c r="F45" s="836">
        <v>1155.18</v>
      </c>
    </row>
    <row r="46" spans="1:6" ht="14.1" customHeight="1">
      <c r="A46" s="835">
        <v>41</v>
      </c>
      <c r="B46" s="834" t="s">
        <v>2102</v>
      </c>
      <c r="C46" s="833" t="s">
        <v>2073</v>
      </c>
      <c r="D46" s="837" t="s">
        <v>2101</v>
      </c>
      <c r="E46" s="1659">
        <v>28222</v>
      </c>
      <c r="F46" s="836">
        <v>34553.64</v>
      </c>
    </row>
    <row r="47" spans="1:6" ht="14.1" customHeight="1">
      <c r="A47" s="835">
        <v>42</v>
      </c>
      <c r="B47" s="834" t="s">
        <v>2100</v>
      </c>
      <c r="C47" s="833" t="s">
        <v>2073</v>
      </c>
      <c r="D47" s="832" t="s">
        <v>2099</v>
      </c>
      <c r="E47" s="1659">
        <v>28307</v>
      </c>
      <c r="F47" s="836">
        <v>3435.25</v>
      </c>
    </row>
    <row r="48" spans="1:6" ht="14.1" customHeight="1">
      <c r="A48" s="835">
        <v>43</v>
      </c>
      <c r="B48" s="834" t="s">
        <v>2098</v>
      </c>
      <c r="C48" s="833" t="s">
        <v>2073</v>
      </c>
      <c r="D48" s="837" t="s">
        <v>2097</v>
      </c>
      <c r="E48" s="1659">
        <v>28573</v>
      </c>
      <c r="F48" s="836">
        <v>24364.16</v>
      </c>
    </row>
    <row r="49" spans="1:6" ht="14.1" customHeight="1">
      <c r="A49" s="835">
        <v>44</v>
      </c>
      <c r="B49" s="834" t="s">
        <v>2096</v>
      </c>
      <c r="C49" s="833" t="s">
        <v>2073</v>
      </c>
      <c r="D49" s="832" t="s">
        <v>2095</v>
      </c>
      <c r="E49" s="1659">
        <v>28661</v>
      </c>
      <c r="F49" s="836">
        <v>1186.43</v>
      </c>
    </row>
    <row r="50" spans="1:6" ht="14.1" customHeight="1">
      <c r="A50" s="835">
        <v>45</v>
      </c>
      <c r="B50" s="834" t="s">
        <v>2094</v>
      </c>
      <c r="C50" s="833" t="s">
        <v>2073</v>
      </c>
      <c r="D50" s="832" t="s">
        <v>2093</v>
      </c>
      <c r="E50" s="1659">
        <v>28661</v>
      </c>
      <c r="F50" s="836">
        <v>56632.44</v>
      </c>
    </row>
    <row r="51" spans="1:6" ht="14.1" customHeight="1">
      <c r="A51" s="835">
        <v>46</v>
      </c>
      <c r="B51" s="834" t="s">
        <v>2092</v>
      </c>
      <c r="C51" s="833" t="s">
        <v>2073</v>
      </c>
      <c r="D51" s="832" t="s">
        <v>2091</v>
      </c>
      <c r="E51" s="1659">
        <v>28946</v>
      </c>
      <c r="F51" s="836">
        <v>997.37</v>
      </c>
    </row>
    <row r="52" spans="1:6" ht="14.1" customHeight="1">
      <c r="A52" s="835">
        <v>47</v>
      </c>
      <c r="B52" s="834" t="s">
        <v>2090</v>
      </c>
      <c r="C52" s="833" t="s">
        <v>2073</v>
      </c>
      <c r="D52" s="832" t="s">
        <v>2089</v>
      </c>
      <c r="E52" s="1659">
        <v>29052</v>
      </c>
      <c r="F52" s="836">
        <v>811.25</v>
      </c>
    </row>
    <row r="53" spans="1:6" ht="14.1" customHeight="1">
      <c r="A53" s="835">
        <v>48</v>
      </c>
      <c r="B53" s="834" t="s">
        <v>2088</v>
      </c>
      <c r="C53" s="833" t="s">
        <v>2073</v>
      </c>
      <c r="D53" s="832" t="s">
        <v>2087</v>
      </c>
      <c r="E53" s="1659">
        <v>29312</v>
      </c>
      <c r="F53" s="836">
        <v>1815.5</v>
      </c>
    </row>
    <row r="54" spans="1:6" ht="14.1" customHeight="1">
      <c r="A54" s="835">
        <v>49</v>
      </c>
      <c r="B54" s="834" t="s">
        <v>2086</v>
      </c>
      <c r="C54" s="833" t="s">
        <v>2073</v>
      </c>
      <c r="D54" s="832" t="s">
        <v>2085</v>
      </c>
      <c r="E54" s="1659">
        <v>29417</v>
      </c>
      <c r="F54" s="836">
        <v>940.27</v>
      </c>
    </row>
    <row r="55" spans="1:6" ht="14.1" customHeight="1">
      <c r="A55" s="835">
        <v>50</v>
      </c>
      <c r="B55" s="834" t="s">
        <v>2084</v>
      </c>
      <c r="C55" s="833" t="s">
        <v>2073</v>
      </c>
      <c r="D55" s="832" t="s">
        <v>2083</v>
      </c>
      <c r="E55" s="1659">
        <v>29767</v>
      </c>
      <c r="F55" s="836">
        <v>1600</v>
      </c>
    </row>
    <row r="56" spans="1:6" ht="14.1" customHeight="1">
      <c r="A56" s="835">
        <v>51</v>
      </c>
      <c r="B56" s="834" t="s">
        <v>2082</v>
      </c>
      <c r="C56" s="833" t="s">
        <v>2073</v>
      </c>
      <c r="D56" s="832" t="s">
        <v>2081</v>
      </c>
      <c r="E56" s="1659">
        <v>29860</v>
      </c>
      <c r="F56" s="836">
        <v>922</v>
      </c>
    </row>
    <row r="57" spans="1:6" ht="14.1" customHeight="1">
      <c r="A57" s="835">
        <v>52</v>
      </c>
      <c r="B57" s="834" t="s">
        <v>2080</v>
      </c>
      <c r="C57" s="833" t="s">
        <v>2073</v>
      </c>
      <c r="D57" s="832" t="s">
        <v>2079</v>
      </c>
      <c r="E57" s="1659">
        <v>29860</v>
      </c>
      <c r="F57" s="836">
        <v>8500</v>
      </c>
    </row>
    <row r="58" spans="1:6" ht="14.1" customHeight="1">
      <c r="A58" s="835">
        <v>53</v>
      </c>
      <c r="B58" s="834" t="s">
        <v>2078</v>
      </c>
      <c r="C58" s="833" t="s">
        <v>2073</v>
      </c>
      <c r="D58" s="832" t="s">
        <v>2077</v>
      </c>
      <c r="E58" s="1659">
        <v>30042</v>
      </c>
      <c r="F58" s="831">
        <v>3128.75</v>
      </c>
    </row>
    <row r="59" spans="1:6" ht="14.1" customHeight="1">
      <c r="A59" s="835">
        <v>54</v>
      </c>
      <c r="B59" s="834" t="s">
        <v>2076</v>
      </c>
      <c r="C59" s="833" t="s">
        <v>2073</v>
      </c>
      <c r="D59" s="832" t="s">
        <v>2075</v>
      </c>
      <c r="E59" s="1659">
        <v>30042</v>
      </c>
      <c r="F59" s="831">
        <v>1007.39</v>
      </c>
    </row>
    <row r="60" spans="1:6" ht="14.1" customHeight="1">
      <c r="A60" s="835">
        <v>55</v>
      </c>
      <c r="B60" s="834" t="s">
        <v>2074</v>
      </c>
      <c r="C60" s="833" t="s">
        <v>2073</v>
      </c>
      <c r="D60" s="832" t="s">
        <v>2072</v>
      </c>
      <c r="E60" s="1659">
        <v>30042</v>
      </c>
      <c r="F60" s="831">
        <v>1188.02</v>
      </c>
    </row>
    <row r="61" spans="1:6" ht="14.1" customHeight="1">
      <c r="A61" s="830"/>
      <c r="B61" s="829"/>
      <c r="C61" s="828"/>
      <c r="D61" s="827"/>
      <c r="E61" s="826"/>
      <c r="F61" s="825" t="s">
        <v>2071</v>
      </c>
    </row>
    <row r="62" spans="1:6" ht="14.1" customHeight="1">
      <c r="A62" s="824"/>
      <c r="B62" s="823"/>
      <c r="C62" s="822"/>
      <c r="D62" s="821"/>
      <c r="E62" s="820"/>
      <c r="F62" s="819" t="s">
        <v>2070</v>
      </c>
    </row>
    <row r="63" spans="1:6" ht="12.95" customHeight="1">
      <c r="E63" s="818" t="s">
        <v>2069</v>
      </c>
      <c r="F63" s="817">
        <f>SUM('68'!F5:F54)</f>
        <v>286507.77000000008</v>
      </c>
    </row>
    <row r="64" spans="1:6" ht="12.95" customHeight="1">
      <c r="E64" s="818" t="s">
        <v>2068</v>
      </c>
      <c r="F64" s="817">
        <f>SUM('69'!F5:F53)</f>
        <v>293988.89</v>
      </c>
    </row>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sheetData>
  <mergeCells count="4">
    <mergeCell ref="B5:C5"/>
    <mergeCell ref="B44:C44"/>
    <mergeCell ref="A1:D1"/>
    <mergeCell ref="A2:D2"/>
  </mergeCells>
  <phoneticPr fontId="2"/>
  <printOptions horizontalCentered="1"/>
  <pageMargins left="0.78740157480314965" right="0.78740157480314965" top="0.98425196850393704" bottom="0.55000000000000004" header="0.51181102362204722" footer="0.51181102362204722"/>
  <pageSetup paperSize="9" scale="85" fitToHeight="0"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view="pageBreakPreview" zoomScaleNormal="75" zoomScaleSheetLayoutView="100" workbookViewId="0">
      <selection sqref="A1:D1"/>
    </sheetView>
  </sheetViews>
  <sheetFormatPr defaultRowHeight="18" customHeight="1"/>
  <cols>
    <col min="1" max="1" width="5.625" style="816" customWidth="1"/>
    <col min="2" max="2" width="15.625" style="815" customWidth="1"/>
    <col min="3" max="3" width="10.625" style="814" customWidth="1"/>
    <col min="4" max="4" width="35.625" style="812" customWidth="1"/>
    <col min="5" max="5" width="11.625" style="813" customWidth="1"/>
    <col min="6" max="6" width="12.625" style="812" customWidth="1"/>
    <col min="7" max="7" width="5.625" style="811" customWidth="1"/>
    <col min="8" max="14" width="10.625" style="811" customWidth="1"/>
    <col min="15" max="16384" width="9" style="811"/>
  </cols>
  <sheetData>
    <row r="1" spans="1:26" s="1302" customFormat="1" ht="20.100000000000001" customHeight="1">
      <c r="A1" s="4003" t="str">
        <f>HYPERLINK("#目次!A1","【目次に戻る】")</f>
        <v>【目次に戻る】</v>
      </c>
      <c r="B1" s="4003"/>
      <c r="C1" s="4003"/>
      <c r="D1" s="4003"/>
      <c r="E1" s="1332"/>
      <c r="F1" s="1332"/>
      <c r="G1" s="1332"/>
      <c r="H1" s="1332"/>
      <c r="I1" s="1332"/>
      <c r="J1" s="1332"/>
      <c r="K1" s="1332"/>
      <c r="L1" s="1332"/>
      <c r="M1" s="1332"/>
      <c r="N1" s="1332"/>
      <c r="O1" s="1332"/>
      <c r="P1" s="1332"/>
      <c r="Q1" s="1332"/>
      <c r="R1" s="1332"/>
      <c r="S1" s="1332"/>
      <c r="T1" s="1332"/>
      <c r="U1" s="1332"/>
      <c r="V1" s="1332"/>
      <c r="W1" s="1332"/>
      <c r="X1" s="1332"/>
      <c r="Y1" s="1332"/>
      <c r="Z1" s="1332"/>
    </row>
    <row r="2" spans="1:26" s="1302" customFormat="1" ht="20.100000000000001" customHeight="1">
      <c r="A2" s="4003" t="str">
        <f>HYPERLINK("#業務所管課別目次!A1","【業務所管課別目次に戻る】")</f>
        <v>【業務所管課別目次に戻る】</v>
      </c>
      <c r="B2" s="4003"/>
      <c r="C2" s="4003"/>
      <c r="D2" s="4003"/>
      <c r="E2" s="1332"/>
      <c r="F2" s="1332"/>
      <c r="G2" s="1332"/>
      <c r="H2" s="1332"/>
      <c r="I2" s="1332"/>
      <c r="J2" s="1332"/>
      <c r="K2" s="1332"/>
      <c r="L2" s="1332"/>
      <c r="M2" s="1332"/>
      <c r="N2" s="1332"/>
      <c r="O2" s="1332"/>
      <c r="P2" s="1332"/>
      <c r="Q2" s="1332"/>
      <c r="R2" s="1332"/>
      <c r="S2" s="1332"/>
      <c r="T2" s="1332"/>
      <c r="U2" s="1332"/>
      <c r="V2" s="1332"/>
      <c r="W2" s="1332"/>
      <c r="X2" s="1332"/>
      <c r="Y2" s="1332"/>
      <c r="Z2" s="1332"/>
    </row>
    <row r="3" spans="1:26" ht="14.1" customHeight="1">
      <c r="A3" s="862" t="s">
        <v>5096</v>
      </c>
      <c r="B3" s="861"/>
      <c r="C3" s="860"/>
      <c r="D3" s="859" t="s">
        <v>2284</v>
      </c>
      <c r="E3" s="858"/>
      <c r="F3" s="857" t="str">
        <f>K3</f>
        <v>（令和5年4月1日現在）</v>
      </c>
      <c r="H3" s="1336" t="s">
        <v>6861</v>
      </c>
      <c r="I3" s="1752"/>
      <c r="J3" s="1337" t="s">
        <v>6118</v>
      </c>
      <c r="K3" s="1856" t="str">
        <f>設定!$B$14</f>
        <v>（令和5年4月1日現在）</v>
      </c>
    </row>
    <row r="4" spans="1:26" ht="14.1" customHeight="1">
      <c r="A4" s="841" t="s">
        <v>8815</v>
      </c>
      <c r="B4" s="3999" t="s">
        <v>1272</v>
      </c>
      <c r="C4" s="4000"/>
      <c r="D4" s="840" t="s">
        <v>493</v>
      </c>
      <c r="E4" s="839" t="s">
        <v>492</v>
      </c>
      <c r="F4" s="838" t="s">
        <v>2183</v>
      </c>
      <c r="H4" s="1705"/>
      <c r="I4" s="1340"/>
      <c r="J4" s="1337" t="s">
        <v>6119</v>
      </c>
      <c r="K4" s="1789" t="s">
        <v>6857</v>
      </c>
      <c r="L4" s="2160" t="str">
        <f>HYPERLINK("#'["&amp;設定!$A$22&amp;"]"&amp;K4&amp;"'!A1","統計表リンク")</f>
        <v>統計表リンク</v>
      </c>
    </row>
    <row r="5" spans="1:26" ht="14.1" customHeight="1">
      <c r="A5" s="835">
        <v>56</v>
      </c>
      <c r="B5" s="834" t="s">
        <v>2283</v>
      </c>
      <c r="C5" s="833" t="s">
        <v>2073</v>
      </c>
      <c r="D5" s="832" t="s">
        <v>2282</v>
      </c>
      <c r="E5" s="1659">
        <v>30229</v>
      </c>
      <c r="F5" s="836">
        <v>2005</v>
      </c>
    </row>
    <row r="6" spans="1:26" ht="14.1" customHeight="1">
      <c r="A6" s="835">
        <v>57</v>
      </c>
      <c r="B6" s="834" t="s">
        <v>2281</v>
      </c>
      <c r="C6" s="833" t="s">
        <v>2073</v>
      </c>
      <c r="D6" s="832" t="s">
        <v>2280</v>
      </c>
      <c r="E6" s="1659">
        <v>30407</v>
      </c>
      <c r="F6" s="836">
        <v>1417.78</v>
      </c>
    </row>
    <row r="7" spans="1:26" ht="14.1" customHeight="1">
      <c r="A7" s="835">
        <v>58</v>
      </c>
      <c r="B7" s="834" t="s">
        <v>2279</v>
      </c>
      <c r="C7" s="833" t="s">
        <v>2073</v>
      </c>
      <c r="D7" s="837" t="s">
        <v>2278</v>
      </c>
      <c r="E7" s="1659">
        <v>30407</v>
      </c>
      <c r="F7" s="836">
        <v>3554.63</v>
      </c>
    </row>
    <row r="8" spans="1:26" ht="14.1" customHeight="1">
      <c r="A8" s="835">
        <v>59</v>
      </c>
      <c r="B8" s="834" t="s">
        <v>2277</v>
      </c>
      <c r="C8" s="833" t="s">
        <v>2073</v>
      </c>
      <c r="D8" s="832" t="s">
        <v>2276</v>
      </c>
      <c r="E8" s="1659">
        <v>30604</v>
      </c>
      <c r="F8" s="836">
        <v>1859.95</v>
      </c>
    </row>
    <row r="9" spans="1:26" ht="14.1" customHeight="1">
      <c r="A9" s="835">
        <v>60</v>
      </c>
      <c r="B9" s="834" t="s">
        <v>2275</v>
      </c>
      <c r="C9" s="833" t="s">
        <v>2073</v>
      </c>
      <c r="D9" s="832" t="s">
        <v>2274</v>
      </c>
      <c r="E9" s="1659">
        <v>30772</v>
      </c>
      <c r="F9" s="836">
        <v>1629.52</v>
      </c>
    </row>
    <row r="10" spans="1:26" ht="14.1" customHeight="1">
      <c r="A10" s="835">
        <v>61</v>
      </c>
      <c r="B10" s="834" t="s">
        <v>2273</v>
      </c>
      <c r="C10" s="833" t="s">
        <v>2073</v>
      </c>
      <c r="D10" s="832" t="s">
        <v>2272</v>
      </c>
      <c r="E10" s="1659">
        <v>30772</v>
      </c>
      <c r="F10" s="836">
        <v>1675</v>
      </c>
    </row>
    <row r="11" spans="1:26" ht="14.1" customHeight="1">
      <c r="A11" s="835">
        <v>62</v>
      </c>
      <c r="B11" s="834" t="s">
        <v>2271</v>
      </c>
      <c r="C11" s="833" t="s">
        <v>2073</v>
      </c>
      <c r="D11" s="832" t="s">
        <v>2270</v>
      </c>
      <c r="E11" s="1659">
        <v>30964</v>
      </c>
      <c r="F11" s="836">
        <v>4081.14</v>
      </c>
    </row>
    <row r="12" spans="1:26" ht="14.1" customHeight="1">
      <c r="A12" s="835">
        <v>63</v>
      </c>
      <c r="B12" s="834" t="s">
        <v>2269</v>
      </c>
      <c r="C12" s="833" t="s">
        <v>2073</v>
      </c>
      <c r="D12" s="832" t="s">
        <v>2268</v>
      </c>
      <c r="E12" s="1659">
        <v>30964</v>
      </c>
      <c r="F12" s="836">
        <v>2530.3000000000002</v>
      </c>
    </row>
    <row r="13" spans="1:26" ht="14.1" customHeight="1">
      <c r="A13" s="835">
        <v>64</v>
      </c>
      <c r="B13" s="834" t="s">
        <v>2267</v>
      </c>
      <c r="C13" s="833" t="s">
        <v>2073</v>
      </c>
      <c r="D13" s="832" t="s">
        <v>2266</v>
      </c>
      <c r="E13" s="1659">
        <v>31136</v>
      </c>
      <c r="F13" s="836">
        <v>47484.68</v>
      </c>
    </row>
    <row r="14" spans="1:26" ht="14.1" customHeight="1">
      <c r="A14" s="835">
        <v>65</v>
      </c>
      <c r="B14" s="834" t="s">
        <v>2265</v>
      </c>
      <c r="C14" s="833" t="s">
        <v>2073</v>
      </c>
      <c r="D14" s="832" t="s">
        <v>2264</v>
      </c>
      <c r="E14" s="1659">
        <v>31136</v>
      </c>
      <c r="F14" s="836">
        <v>1989.19</v>
      </c>
    </row>
    <row r="15" spans="1:26" ht="14.1" customHeight="1">
      <c r="A15" s="835">
        <v>66</v>
      </c>
      <c r="B15" s="834" t="s">
        <v>2263</v>
      </c>
      <c r="C15" s="833" t="s">
        <v>2073</v>
      </c>
      <c r="D15" s="832" t="s">
        <v>2262</v>
      </c>
      <c r="E15" s="1659">
        <v>31136</v>
      </c>
      <c r="F15" s="836">
        <v>1025.68</v>
      </c>
    </row>
    <row r="16" spans="1:26" ht="14.1" customHeight="1">
      <c r="A16" s="835">
        <v>67</v>
      </c>
      <c r="B16" s="834" t="s">
        <v>2261</v>
      </c>
      <c r="C16" s="833" t="s">
        <v>2073</v>
      </c>
      <c r="D16" s="832" t="s">
        <v>2260</v>
      </c>
      <c r="E16" s="1659">
        <v>31136</v>
      </c>
      <c r="F16" s="836">
        <v>1066.1300000000001</v>
      </c>
    </row>
    <row r="17" spans="1:8" ht="14.1" customHeight="1">
      <c r="A17" s="835">
        <v>68</v>
      </c>
      <c r="B17" s="834" t="s">
        <v>2259</v>
      </c>
      <c r="C17" s="833" t="s">
        <v>2073</v>
      </c>
      <c r="D17" s="832" t="s">
        <v>2258</v>
      </c>
      <c r="E17" s="1659">
        <v>31229</v>
      </c>
      <c r="F17" s="836">
        <v>48503</v>
      </c>
    </row>
    <row r="18" spans="1:8" ht="14.1" customHeight="1">
      <c r="A18" s="835">
        <v>69</v>
      </c>
      <c r="B18" s="834" t="s">
        <v>2257</v>
      </c>
      <c r="C18" s="833" t="s">
        <v>2073</v>
      </c>
      <c r="D18" s="832" t="s">
        <v>2256</v>
      </c>
      <c r="E18" s="1659">
        <v>31503</v>
      </c>
      <c r="F18" s="836">
        <v>2308.34</v>
      </c>
    </row>
    <row r="19" spans="1:8" ht="14.1" customHeight="1">
      <c r="A19" s="835">
        <v>70</v>
      </c>
      <c r="B19" s="834" t="s">
        <v>2255</v>
      </c>
      <c r="C19" s="833" t="s">
        <v>2073</v>
      </c>
      <c r="D19" s="832" t="s">
        <v>2254</v>
      </c>
      <c r="E19" s="1659">
        <v>31503</v>
      </c>
      <c r="F19" s="836">
        <v>870.78</v>
      </c>
    </row>
    <row r="20" spans="1:8" ht="14.1" customHeight="1">
      <c r="A20" s="835">
        <v>71</v>
      </c>
      <c r="B20" s="834" t="s">
        <v>2253</v>
      </c>
      <c r="C20" s="833" t="s">
        <v>2073</v>
      </c>
      <c r="D20" s="832" t="s">
        <v>2252</v>
      </c>
      <c r="E20" s="1659">
        <v>31503</v>
      </c>
      <c r="F20" s="836">
        <v>821.06</v>
      </c>
    </row>
    <row r="21" spans="1:8" ht="14.1" customHeight="1">
      <c r="A21" s="835">
        <v>72</v>
      </c>
      <c r="B21" s="834" t="s">
        <v>2251</v>
      </c>
      <c r="C21" s="833" t="s">
        <v>2073</v>
      </c>
      <c r="D21" s="832" t="s">
        <v>2250</v>
      </c>
      <c r="E21" s="1659">
        <v>31583</v>
      </c>
      <c r="F21" s="836">
        <v>1667.41</v>
      </c>
    </row>
    <row r="22" spans="1:8" ht="14.1" customHeight="1">
      <c r="A22" s="835">
        <v>73</v>
      </c>
      <c r="B22" s="834" t="s">
        <v>2249</v>
      </c>
      <c r="C22" s="833" t="s">
        <v>2073</v>
      </c>
      <c r="D22" s="832" t="s">
        <v>2248</v>
      </c>
      <c r="E22" s="1659">
        <v>31856</v>
      </c>
      <c r="F22" s="836">
        <v>1640.46</v>
      </c>
    </row>
    <row r="23" spans="1:8" ht="14.1" customHeight="1">
      <c r="A23" s="835">
        <v>74</v>
      </c>
      <c r="B23" s="834" t="s">
        <v>2247</v>
      </c>
      <c r="C23" s="833" t="s">
        <v>2073</v>
      </c>
      <c r="D23" s="832" t="s">
        <v>2246</v>
      </c>
      <c r="E23" s="1659">
        <v>31856</v>
      </c>
      <c r="F23" s="836">
        <v>1225</v>
      </c>
    </row>
    <row r="24" spans="1:8" ht="14.1" customHeight="1">
      <c r="A24" s="835">
        <v>75</v>
      </c>
      <c r="B24" s="834" t="s">
        <v>2245</v>
      </c>
      <c r="C24" s="833" t="s">
        <v>2073</v>
      </c>
      <c r="D24" s="832" t="s">
        <v>2244</v>
      </c>
      <c r="E24" s="1659">
        <v>31965</v>
      </c>
      <c r="F24" s="836">
        <v>1250.67</v>
      </c>
    </row>
    <row r="25" spans="1:8" ht="14.1" customHeight="1">
      <c r="A25" s="835">
        <v>76</v>
      </c>
      <c r="B25" s="834" t="s">
        <v>2243</v>
      </c>
      <c r="C25" s="833" t="s">
        <v>2073</v>
      </c>
      <c r="D25" s="832" t="s">
        <v>2242</v>
      </c>
      <c r="E25" s="1659">
        <v>31965</v>
      </c>
      <c r="F25" s="836">
        <v>21300.400000000001</v>
      </c>
    </row>
    <row r="26" spans="1:8" ht="14.1" customHeight="1">
      <c r="A26" s="835">
        <v>77</v>
      </c>
      <c r="B26" s="834" t="s">
        <v>2241</v>
      </c>
      <c r="C26" s="833" t="s">
        <v>2073</v>
      </c>
      <c r="D26" s="832" t="s">
        <v>2240</v>
      </c>
      <c r="E26" s="1659">
        <v>32234</v>
      </c>
      <c r="F26" s="836">
        <v>1795.98</v>
      </c>
    </row>
    <row r="27" spans="1:8" ht="14.1" customHeight="1">
      <c r="A27" s="835">
        <v>78</v>
      </c>
      <c r="B27" s="834" t="s">
        <v>2239</v>
      </c>
      <c r="C27" s="833" t="s">
        <v>2073</v>
      </c>
      <c r="D27" s="832" t="s">
        <v>2238</v>
      </c>
      <c r="E27" s="1659">
        <v>32417</v>
      </c>
      <c r="F27" s="836">
        <v>1730.06</v>
      </c>
    </row>
    <row r="28" spans="1:8" ht="14.1" customHeight="1">
      <c r="A28" s="835">
        <v>79</v>
      </c>
      <c r="B28" s="834" t="s">
        <v>2237</v>
      </c>
      <c r="C28" s="833" t="s">
        <v>2073</v>
      </c>
      <c r="D28" s="832" t="s">
        <v>2236</v>
      </c>
      <c r="E28" s="1659" t="s">
        <v>5966</v>
      </c>
      <c r="F28" s="836">
        <v>2500.11</v>
      </c>
      <c r="H28" s="1664"/>
    </row>
    <row r="29" spans="1:8" ht="14.1" customHeight="1">
      <c r="A29" s="835">
        <v>80</v>
      </c>
      <c r="B29" s="834" t="s">
        <v>2235</v>
      </c>
      <c r="C29" s="833" t="s">
        <v>2073</v>
      </c>
      <c r="D29" s="832" t="s">
        <v>2234</v>
      </c>
      <c r="E29" s="1659" t="s">
        <v>5967</v>
      </c>
      <c r="F29" s="836">
        <v>1545.7</v>
      </c>
      <c r="H29" s="1664"/>
    </row>
    <row r="30" spans="1:8" ht="14.1" customHeight="1">
      <c r="A30" s="835">
        <v>81</v>
      </c>
      <c r="B30" s="834" t="s">
        <v>2233</v>
      </c>
      <c r="C30" s="833" t="s">
        <v>2073</v>
      </c>
      <c r="D30" s="832" t="s">
        <v>2232</v>
      </c>
      <c r="E30" s="1659" t="s">
        <v>5968</v>
      </c>
      <c r="F30" s="836">
        <v>1050</v>
      </c>
      <c r="H30" s="1664"/>
    </row>
    <row r="31" spans="1:8" ht="14.1" customHeight="1">
      <c r="A31" s="835">
        <v>82</v>
      </c>
      <c r="B31" s="834" t="s">
        <v>2231</v>
      </c>
      <c r="C31" s="833" t="s">
        <v>2073</v>
      </c>
      <c r="D31" s="832" t="s">
        <v>2230</v>
      </c>
      <c r="E31" s="1659" t="s">
        <v>5968</v>
      </c>
      <c r="F31" s="836">
        <v>1680</v>
      </c>
      <c r="H31" s="1664"/>
    </row>
    <row r="32" spans="1:8" ht="14.1" customHeight="1">
      <c r="A32" s="835">
        <v>83</v>
      </c>
      <c r="B32" s="834" t="s">
        <v>2229</v>
      </c>
      <c r="C32" s="833" t="s">
        <v>2073</v>
      </c>
      <c r="D32" s="837" t="s">
        <v>2228</v>
      </c>
      <c r="E32" s="1659" t="s">
        <v>5969</v>
      </c>
      <c r="F32" s="836">
        <v>10894.54</v>
      </c>
      <c r="H32" s="1664"/>
    </row>
    <row r="33" spans="1:6" ht="14.1" customHeight="1">
      <c r="A33" s="835">
        <v>84</v>
      </c>
      <c r="B33" s="834" t="s">
        <v>2227</v>
      </c>
      <c r="C33" s="833" t="s">
        <v>2073</v>
      </c>
      <c r="D33" s="832" t="s">
        <v>2226</v>
      </c>
      <c r="E33" s="1659">
        <v>33001</v>
      </c>
      <c r="F33" s="836">
        <v>1800.01</v>
      </c>
    </row>
    <row r="34" spans="1:6" ht="14.1" customHeight="1">
      <c r="A34" s="835">
        <v>85</v>
      </c>
      <c r="B34" s="834" t="s">
        <v>2225</v>
      </c>
      <c r="C34" s="833" t="s">
        <v>2073</v>
      </c>
      <c r="D34" s="856" t="s">
        <v>2224</v>
      </c>
      <c r="E34" s="1659">
        <v>33001</v>
      </c>
      <c r="F34" s="855">
        <v>600.02</v>
      </c>
    </row>
    <row r="35" spans="1:6" ht="50.1" customHeight="1">
      <c r="A35" s="835">
        <v>86</v>
      </c>
      <c r="B35" s="854" t="s">
        <v>2223</v>
      </c>
      <c r="C35" s="833" t="s">
        <v>2073</v>
      </c>
      <c r="D35" s="853" t="s">
        <v>2222</v>
      </c>
      <c r="E35" s="1660">
        <v>33021</v>
      </c>
      <c r="F35" s="851">
        <v>31520.57</v>
      </c>
    </row>
    <row r="36" spans="1:6" ht="24.95" customHeight="1">
      <c r="A36" s="835">
        <v>87</v>
      </c>
      <c r="B36" s="834" t="s">
        <v>2221</v>
      </c>
      <c r="C36" s="833" t="s">
        <v>2073</v>
      </c>
      <c r="D36" s="852" t="s">
        <v>6015</v>
      </c>
      <c r="E36" s="1660">
        <v>33329</v>
      </c>
      <c r="F36" s="851">
        <v>52182.18</v>
      </c>
    </row>
    <row r="37" spans="1:6" ht="14.1" customHeight="1">
      <c r="A37" s="850">
        <v>88</v>
      </c>
      <c r="B37" s="834" t="s">
        <v>2220</v>
      </c>
      <c r="C37" s="833" t="s">
        <v>2073</v>
      </c>
      <c r="D37" s="832" t="s">
        <v>2219</v>
      </c>
      <c r="E37" s="1660">
        <v>33329</v>
      </c>
      <c r="F37" s="836">
        <v>2750.12</v>
      </c>
    </row>
    <row r="38" spans="1:6" ht="14.1" customHeight="1">
      <c r="A38" s="849">
        <v>89</v>
      </c>
      <c r="B38" s="834" t="s">
        <v>2218</v>
      </c>
      <c r="C38" s="833" t="s">
        <v>2073</v>
      </c>
      <c r="D38" s="832" t="s">
        <v>2217</v>
      </c>
      <c r="E38" s="1659">
        <v>33695</v>
      </c>
      <c r="F38" s="836">
        <v>1112.8</v>
      </c>
    </row>
    <row r="39" spans="1:6" ht="14.1" customHeight="1">
      <c r="A39" s="835">
        <v>90</v>
      </c>
      <c r="B39" s="834" t="s">
        <v>2216</v>
      </c>
      <c r="C39" s="833" t="s">
        <v>2073</v>
      </c>
      <c r="D39" s="832" t="s">
        <v>2215</v>
      </c>
      <c r="E39" s="1659">
        <v>34060</v>
      </c>
      <c r="F39" s="836">
        <v>917.04</v>
      </c>
    </row>
    <row r="40" spans="1:6" ht="14.1" customHeight="1">
      <c r="A40" s="835">
        <v>91</v>
      </c>
      <c r="B40" s="834" t="s">
        <v>2214</v>
      </c>
      <c r="C40" s="833" t="s">
        <v>2073</v>
      </c>
      <c r="D40" s="832" t="s">
        <v>2213</v>
      </c>
      <c r="E40" s="1659">
        <v>34060</v>
      </c>
      <c r="F40" s="836">
        <v>1183.2</v>
      </c>
    </row>
    <row r="41" spans="1:6" ht="24.95" customHeight="1">
      <c r="A41" s="835">
        <v>92</v>
      </c>
      <c r="B41" s="4001" t="s">
        <v>2212</v>
      </c>
      <c r="C41" s="4002"/>
      <c r="D41" s="848" t="s">
        <v>2211</v>
      </c>
      <c r="E41" s="1659">
        <v>34622</v>
      </c>
      <c r="F41" s="836">
        <v>3971.64</v>
      </c>
    </row>
    <row r="42" spans="1:6" ht="14.1" customHeight="1">
      <c r="A42" s="835">
        <v>93</v>
      </c>
      <c r="B42" s="834" t="s">
        <v>2210</v>
      </c>
      <c r="C42" s="833" t="s">
        <v>2209</v>
      </c>
      <c r="D42" s="832" t="s">
        <v>2208</v>
      </c>
      <c r="E42" s="1659">
        <v>34656</v>
      </c>
      <c r="F42" s="836">
        <v>613.37</v>
      </c>
    </row>
    <row r="43" spans="1:6" ht="14.1" customHeight="1">
      <c r="A43" s="835">
        <v>94</v>
      </c>
      <c r="B43" s="834" t="s">
        <v>2207</v>
      </c>
      <c r="C43" s="833" t="s">
        <v>2073</v>
      </c>
      <c r="D43" s="832" t="s">
        <v>2206</v>
      </c>
      <c r="E43" s="1659">
        <v>34769</v>
      </c>
      <c r="F43" s="836">
        <v>1003.09</v>
      </c>
    </row>
    <row r="44" spans="1:6" ht="14.1" customHeight="1">
      <c r="A44" s="835">
        <v>95</v>
      </c>
      <c r="B44" s="4001" t="s">
        <v>2205</v>
      </c>
      <c r="C44" s="4002"/>
      <c r="D44" s="832" t="s">
        <v>2204</v>
      </c>
      <c r="E44" s="1659">
        <v>35004</v>
      </c>
      <c r="F44" s="836">
        <v>1027.8599999999999</v>
      </c>
    </row>
    <row r="45" spans="1:6" ht="14.1" customHeight="1">
      <c r="A45" s="835">
        <v>96</v>
      </c>
      <c r="B45" s="834" t="s">
        <v>2203</v>
      </c>
      <c r="C45" s="833" t="s">
        <v>2073</v>
      </c>
      <c r="D45" s="832" t="s">
        <v>2202</v>
      </c>
      <c r="E45" s="1659">
        <v>35111</v>
      </c>
      <c r="F45" s="836">
        <v>859.18</v>
      </c>
    </row>
    <row r="46" spans="1:6" ht="14.1" customHeight="1">
      <c r="A46" s="835">
        <v>97</v>
      </c>
      <c r="B46" s="834" t="s">
        <v>2201</v>
      </c>
      <c r="C46" s="833" t="s">
        <v>2073</v>
      </c>
      <c r="D46" s="832" t="s">
        <v>2200</v>
      </c>
      <c r="E46" s="1659">
        <v>35156</v>
      </c>
      <c r="F46" s="836">
        <v>1050.48</v>
      </c>
    </row>
    <row r="47" spans="1:6" ht="14.1" customHeight="1">
      <c r="A47" s="835">
        <v>98</v>
      </c>
      <c r="B47" s="834" t="s">
        <v>2199</v>
      </c>
      <c r="C47" s="833" t="s">
        <v>2073</v>
      </c>
      <c r="D47" s="832" t="s">
        <v>2198</v>
      </c>
      <c r="E47" s="1659">
        <v>35517</v>
      </c>
      <c r="F47" s="836">
        <v>949.15</v>
      </c>
    </row>
    <row r="48" spans="1:6" ht="14.1" customHeight="1">
      <c r="A48" s="835">
        <v>99</v>
      </c>
      <c r="B48" s="4001" t="s">
        <v>2197</v>
      </c>
      <c r="C48" s="4002"/>
      <c r="D48" s="832" t="s">
        <v>2196</v>
      </c>
      <c r="E48" s="1659">
        <v>35521</v>
      </c>
      <c r="F48" s="836">
        <v>3095.87</v>
      </c>
    </row>
    <row r="49" spans="1:6" ht="14.1" customHeight="1">
      <c r="A49" s="835">
        <v>100</v>
      </c>
      <c r="B49" s="834" t="s">
        <v>2195</v>
      </c>
      <c r="C49" s="833" t="s">
        <v>2073</v>
      </c>
      <c r="D49" s="832" t="s">
        <v>2194</v>
      </c>
      <c r="E49" s="1659">
        <v>35716</v>
      </c>
      <c r="F49" s="836">
        <v>2606.33</v>
      </c>
    </row>
    <row r="50" spans="1:6" ht="14.1" customHeight="1">
      <c r="A50" s="835">
        <v>101</v>
      </c>
      <c r="B50" s="847" t="s">
        <v>2193</v>
      </c>
      <c r="C50" s="833" t="s">
        <v>2073</v>
      </c>
      <c r="D50" s="846" t="s">
        <v>2192</v>
      </c>
      <c r="E50" s="1659">
        <v>35886</v>
      </c>
      <c r="F50" s="836">
        <v>3117.07</v>
      </c>
    </row>
    <row r="51" spans="1:6" ht="14.1" customHeight="1">
      <c r="A51" s="835">
        <v>102</v>
      </c>
      <c r="B51" s="847" t="s">
        <v>2191</v>
      </c>
      <c r="C51" s="833" t="s">
        <v>2073</v>
      </c>
      <c r="D51" s="846" t="s">
        <v>2190</v>
      </c>
      <c r="E51" s="1659">
        <v>36251</v>
      </c>
      <c r="F51" s="836">
        <v>1028.21</v>
      </c>
    </row>
    <row r="52" spans="1:6" ht="14.1" customHeight="1">
      <c r="A52" s="835">
        <v>103</v>
      </c>
      <c r="B52" s="847" t="s">
        <v>2189</v>
      </c>
      <c r="C52" s="833" t="s">
        <v>2073</v>
      </c>
      <c r="D52" s="846" t="s">
        <v>2188</v>
      </c>
      <c r="E52" s="1659">
        <v>36251</v>
      </c>
      <c r="F52" s="836">
        <v>1016.77</v>
      </c>
    </row>
    <row r="53" spans="1:6" ht="14.1" customHeight="1">
      <c r="A53" s="835">
        <v>104</v>
      </c>
      <c r="B53" s="847" t="s">
        <v>2187</v>
      </c>
      <c r="C53" s="833" t="s">
        <v>2073</v>
      </c>
      <c r="D53" s="846" t="s">
        <v>2186</v>
      </c>
      <c r="E53" s="1659">
        <v>36616</v>
      </c>
      <c r="F53" s="836">
        <v>2594.1999999999998</v>
      </c>
    </row>
    <row r="54" spans="1:6" ht="14.1" customHeight="1">
      <c r="A54" s="835">
        <v>105</v>
      </c>
      <c r="B54" s="847" t="s">
        <v>2185</v>
      </c>
      <c r="C54" s="833" t="s">
        <v>2073</v>
      </c>
      <c r="D54" s="846" t="s">
        <v>2184</v>
      </c>
      <c r="E54" s="1659">
        <v>36616</v>
      </c>
      <c r="F54" s="836">
        <v>406.1</v>
      </c>
    </row>
    <row r="55" spans="1:6" ht="14.1" customHeight="1">
      <c r="A55" s="830"/>
      <c r="B55" s="829"/>
      <c r="C55" s="828"/>
      <c r="D55" s="827"/>
      <c r="E55" s="826"/>
      <c r="F55" s="825" t="s">
        <v>2071</v>
      </c>
    </row>
    <row r="56" spans="1:6" ht="14.1" customHeight="1">
      <c r="A56" s="824"/>
      <c r="B56" s="823"/>
      <c r="C56" s="822"/>
      <c r="D56" s="821"/>
      <c r="E56" s="820"/>
      <c r="F56" s="819" t="s">
        <v>2070</v>
      </c>
    </row>
  </sheetData>
  <mergeCells count="6">
    <mergeCell ref="B4:C4"/>
    <mergeCell ref="B41:C41"/>
    <mergeCell ref="B44:C44"/>
    <mergeCell ref="B48:C48"/>
    <mergeCell ref="A1:D1"/>
    <mergeCell ref="A2:D2"/>
  </mergeCells>
  <phoneticPr fontId="2"/>
  <printOptions horizontalCentered="1"/>
  <pageMargins left="0.78740157480314965" right="0.78740157480314965" top="0.98425196850393704" bottom="0.55000000000000004" header="0.51181102362204722" footer="0.51181102362204722"/>
  <pageSetup paperSize="9" scale="85" fitToHeight="0"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8"/>
  <sheetViews>
    <sheetView view="pageBreakPreview" zoomScaleNormal="75" zoomScaleSheetLayoutView="100" workbookViewId="0">
      <selection sqref="A1:D1"/>
    </sheetView>
  </sheetViews>
  <sheetFormatPr defaultRowHeight="18" customHeight="1"/>
  <cols>
    <col min="1" max="1" width="5.625" style="816" customWidth="1"/>
    <col min="2" max="2" width="15.625" style="815" customWidth="1"/>
    <col min="3" max="3" width="10.625" style="814" customWidth="1"/>
    <col min="4" max="4" width="35.625" style="812" customWidth="1"/>
    <col min="5" max="5" width="11.625" style="813" customWidth="1"/>
    <col min="6" max="6" width="12.625" style="812" customWidth="1"/>
    <col min="7" max="7" width="5.625" style="811" customWidth="1"/>
    <col min="8" max="14" width="10.625" style="811" customWidth="1"/>
    <col min="15" max="16384" width="9" style="811"/>
  </cols>
  <sheetData>
    <row r="1" spans="1:26" s="1302" customFormat="1" ht="20.100000000000001" customHeight="1">
      <c r="A1" s="4003" t="str">
        <f>HYPERLINK("#目次!A1","【目次に戻る】")</f>
        <v>【目次に戻る】</v>
      </c>
      <c r="B1" s="4003"/>
      <c r="C1" s="4003"/>
      <c r="D1" s="4003"/>
      <c r="E1" s="1332"/>
      <c r="F1" s="1332"/>
      <c r="G1" s="1332"/>
      <c r="H1" s="1332"/>
      <c r="I1" s="1332"/>
      <c r="J1" s="1332"/>
      <c r="K1" s="1332"/>
      <c r="L1" s="1332"/>
      <c r="M1" s="1332"/>
      <c r="N1" s="1332"/>
      <c r="O1" s="1332"/>
      <c r="P1" s="1332"/>
      <c r="Q1" s="1332"/>
      <c r="R1" s="1332"/>
      <c r="S1" s="1332"/>
      <c r="T1" s="1332"/>
      <c r="U1" s="1332"/>
      <c r="V1" s="1332"/>
      <c r="W1" s="1332"/>
      <c r="X1" s="1332"/>
      <c r="Y1" s="1332"/>
      <c r="Z1" s="1332"/>
    </row>
    <row r="2" spans="1:26" s="1302" customFormat="1" ht="20.100000000000001" customHeight="1">
      <c r="A2" s="4003" t="str">
        <f>HYPERLINK("#業務所管課別目次!A1","【業務所管課別目次に戻る】")</f>
        <v>【業務所管課別目次に戻る】</v>
      </c>
      <c r="B2" s="4003"/>
      <c r="C2" s="4003"/>
      <c r="D2" s="4003"/>
      <c r="E2" s="1332"/>
      <c r="F2" s="1332"/>
      <c r="G2" s="1332"/>
      <c r="H2" s="1332"/>
      <c r="I2" s="1332"/>
      <c r="J2" s="1332"/>
      <c r="K2" s="1332"/>
      <c r="L2" s="1332"/>
      <c r="M2" s="1332"/>
      <c r="N2" s="1332"/>
      <c r="O2" s="1332"/>
      <c r="P2" s="1332"/>
      <c r="Q2" s="1332"/>
      <c r="R2" s="1332"/>
      <c r="S2" s="1332"/>
      <c r="T2" s="1332"/>
      <c r="U2" s="1332"/>
      <c r="V2" s="1332"/>
      <c r="W2" s="1332"/>
      <c r="X2" s="1332"/>
      <c r="Y2" s="1332"/>
      <c r="Z2" s="1332"/>
    </row>
    <row r="3" spans="1:26" ht="14.1" customHeight="1">
      <c r="A3" s="862" t="s">
        <v>5096</v>
      </c>
      <c r="B3" s="861"/>
      <c r="C3" s="860"/>
      <c r="D3" s="859" t="s">
        <v>2284</v>
      </c>
      <c r="E3" s="858"/>
      <c r="F3" s="857" t="str">
        <f>K3</f>
        <v>（令和5年4月1日現在）</v>
      </c>
      <c r="H3" s="1336" t="s">
        <v>6861</v>
      </c>
      <c r="I3" s="1752"/>
      <c r="J3" s="1337" t="s">
        <v>6118</v>
      </c>
      <c r="K3" s="1856" t="str">
        <f>設定!$B$14</f>
        <v>（令和5年4月1日現在）</v>
      </c>
    </row>
    <row r="4" spans="1:26" ht="14.1" customHeight="1">
      <c r="A4" s="841" t="s">
        <v>8815</v>
      </c>
      <c r="B4" s="3999" t="s">
        <v>1272</v>
      </c>
      <c r="C4" s="4000"/>
      <c r="D4" s="840" t="s">
        <v>493</v>
      </c>
      <c r="E4" s="839" t="s">
        <v>492</v>
      </c>
      <c r="F4" s="838" t="s">
        <v>2183</v>
      </c>
      <c r="H4" s="1705"/>
      <c r="I4" s="1340"/>
      <c r="J4" s="1337" t="s">
        <v>6119</v>
      </c>
      <c r="K4" s="1789" t="s">
        <v>6857</v>
      </c>
      <c r="L4" s="2160" t="str">
        <f>HYPERLINK("#'["&amp;設定!$A$22&amp;"]"&amp;K4&amp;"'!A1","統計表リンク")</f>
        <v>統計表リンク</v>
      </c>
    </row>
    <row r="5" spans="1:26" ht="14.1" customHeight="1">
      <c r="A5" s="835">
        <v>106</v>
      </c>
      <c r="B5" s="847" t="s">
        <v>2390</v>
      </c>
      <c r="C5" s="833" t="s">
        <v>2073</v>
      </c>
      <c r="D5" s="901" t="s">
        <v>2389</v>
      </c>
      <c r="E5" s="1659">
        <v>36708</v>
      </c>
      <c r="F5" s="831">
        <v>65158.42</v>
      </c>
    </row>
    <row r="6" spans="1:26" ht="14.1" customHeight="1">
      <c r="A6" s="835">
        <v>107</v>
      </c>
      <c r="B6" s="847" t="s">
        <v>2388</v>
      </c>
      <c r="C6" s="833" t="s">
        <v>2073</v>
      </c>
      <c r="D6" s="846" t="s">
        <v>2387</v>
      </c>
      <c r="E6" s="1659">
        <v>36616</v>
      </c>
      <c r="F6" s="831">
        <v>505.52</v>
      </c>
    </row>
    <row r="7" spans="1:26" ht="14.1" customHeight="1">
      <c r="A7" s="835">
        <v>108</v>
      </c>
      <c r="B7" s="847" t="s">
        <v>2386</v>
      </c>
      <c r="C7" s="833" t="s">
        <v>2073</v>
      </c>
      <c r="D7" s="846" t="s">
        <v>2385</v>
      </c>
      <c r="E7" s="1659">
        <v>36616</v>
      </c>
      <c r="F7" s="831">
        <v>783.08</v>
      </c>
    </row>
    <row r="8" spans="1:26" ht="14.1" customHeight="1">
      <c r="A8" s="835">
        <v>109</v>
      </c>
      <c r="B8" s="847" t="s">
        <v>2384</v>
      </c>
      <c r="C8" s="833" t="s">
        <v>2073</v>
      </c>
      <c r="D8" s="846" t="s">
        <v>2383</v>
      </c>
      <c r="E8" s="1659">
        <v>36616</v>
      </c>
      <c r="F8" s="831">
        <v>482.46</v>
      </c>
    </row>
    <row r="9" spans="1:26" ht="14.1" customHeight="1">
      <c r="A9" s="835">
        <v>110</v>
      </c>
      <c r="B9" s="4004" t="s">
        <v>2382</v>
      </c>
      <c r="C9" s="4005"/>
      <c r="D9" s="846" t="s">
        <v>2381</v>
      </c>
      <c r="E9" s="1659">
        <v>36800</v>
      </c>
      <c r="F9" s="831">
        <v>2285.33</v>
      </c>
    </row>
    <row r="10" spans="1:26" ht="14.1" customHeight="1">
      <c r="A10" s="835">
        <v>111</v>
      </c>
      <c r="B10" s="847" t="s">
        <v>2380</v>
      </c>
      <c r="C10" s="833" t="s">
        <v>2073</v>
      </c>
      <c r="D10" s="846" t="s">
        <v>2379</v>
      </c>
      <c r="E10" s="1659">
        <v>36981</v>
      </c>
      <c r="F10" s="831">
        <v>800.17</v>
      </c>
    </row>
    <row r="11" spans="1:26" ht="14.1" customHeight="1">
      <c r="A11" s="835">
        <v>112</v>
      </c>
      <c r="B11" s="847" t="s">
        <v>2378</v>
      </c>
      <c r="C11" s="833" t="s">
        <v>2073</v>
      </c>
      <c r="D11" s="901" t="s">
        <v>2377</v>
      </c>
      <c r="E11" s="1659">
        <v>36981</v>
      </c>
      <c r="F11" s="831">
        <v>26476.720000000001</v>
      </c>
    </row>
    <row r="12" spans="1:26" ht="14.1" customHeight="1">
      <c r="A12" s="835">
        <v>113</v>
      </c>
      <c r="B12" s="4004" t="s">
        <v>2376</v>
      </c>
      <c r="C12" s="4005"/>
      <c r="D12" s="900" t="s">
        <v>2375</v>
      </c>
      <c r="E12" s="1660">
        <v>36981</v>
      </c>
      <c r="F12" s="877">
        <v>717.84</v>
      </c>
    </row>
    <row r="13" spans="1:26" ht="14.1" customHeight="1">
      <c r="A13" s="835">
        <v>114</v>
      </c>
      <c r="B13" s="847" t="s">
        <v>2374</v>
      </c>
      <c r="C13" s="833" t="s">
        <v>2073</v>
      </c>
      <c r="D13" s="846" t="s">
        <v>2373</v>
      </c>
      <c r="E13" s="1659">
        <v>36981</v>
      </c>
      <c r="F13" s="831">
        <v>1705.79</v>
      </c>
    </row>
    <row r="14" spans="1:26" ht="14.1" customHeight="1">
      <c r="A14" s="835">
        <v>115</v>
      </c>
      <c r="B14" s="899" t="s">
        <v>2372</v>
      </c>
      <c r="C14" s="833" t="s">
        <v>2073</v>
      </c>
      <c r="D14" s="897" t="s">
        <v>2371</v>
      </c>
      <c r="E14" s="1660">
        <v>37346</v>
      </c>
      <c r="F14" s="877">
        <v>1075.1600000000001</v>
      </c>
    </row>
    <row r="15" spans="1:26" ht="14.1" customHeight="1">
      <c r="A15" s="835">
        <v>116</v>
      </c>
      <c r="B15" s="898" t="s">
        <v>2370</v>
      </c>
      <c r="C15" s="833" t="s">
        <v>2073</v>
      </c>
      <c r="D15" s="897" t="s">
        <v>2369</v>
      </c>
      <c r="E15" s="1660">
        <v>37346</v>
      </c>
      <c r="F15" s="877">
        <v>2320.67</v>
      </c>
    </row>
    <row r="16" spans="1:26" ht="14.1" customHeight="1">
      <c r="A16" s="850">
        <v>117</v>
      </c>
      <c r="B16" s="898" t="s">
        <v>2368</v>
      </c>
      <c r="C16" s="833" t="s">
        <v>2073</v>
      </c>
      <c r="D16" s="897" t="s">
        <v>2367</v>
      </c>
      <c r="E16" s="1660">
        <v>37711</v>
      </c>
      <c r="F16" s="877">
        <v>988.96</v>
      </c>
    </row>
    <row r="17" spans="1:6" ht="14.1" customHeight="1">
      <c r="A17" s="850">
        <v>118</v>
      </c>
      <c r="B17" s="898" t="s">
        <v>2366</v>
      </c>
      <c r="C17" s="833" t="s">
        <v>2073</v>
      </c>
      <c r="D17" s="897" t="s">
        <v>2365</v>
      </c>
      <c r="E17" s="1660">
        <v>37711</v>
      </c>
      <c r="F17" s="877">
        <v>1028.77</v>
      </c>
    </row>
    <row r="18" spans="1:6" ht="14.1" customHeight="1">
      <c r="A18" s="850">
        <v>119</v>
      </c>
      <c r="B18" s="879" t="s">
        <v>2364</v>
      </c>
      <c r="C18" s="833" t="s">
        <v>2073</v>
      </c>
      <c r="D18" s="896" t="s">
        <v>2363</v>
      </c>
      <c r="E18" s="1660">
        <v>38077</v>
      </c>
      <c r="F18" s="877">
        <v>909.89</v>
      </c>
    </row>
    <row r="19" spans="1:6" ht="14.1" customHeight="1">
      <c r="A19" s="850">
        <v>120</v>
      </c>
      <c r="B19" s="879" t="s">
        <v>2362</v>
      </c>
      <c r="C19" s="833" t="s">
        <v>2073</v>
      </c>
      <c r="D19" s="896" t="s">
        <v>2361</v>
      </c>
      <c r="E19" s="1660">
        <v>38077</v>
      </c>
      <c r="F19" s="877">
        <v>1041.0999999999999</v>
      </c>
    </row>
    <row r="20" spans="1:6" ht="14.1" customHeight="1">
      <c r="A20" s="850">
        <v>121</v>
      </c>
      <c r="B20" s="879" t="s">
        <v>2360</v>
      </c>
      <c r="C20" s="833" t="s">
        <v>2073</v>
      </c>
      <c r="D20" s="896" t="s">
        <v>2359</v>
      </c>
      <c r="E20" s="1660">
        <v>38077</v>
      </c>
      <c r="F20" s="877">
        <v>763.89</v>
      </c>
    </row>
    <row r="21" spans="1:6" ht="14.1" customHeight="1">
      <c r="A21" s="850">
        <v>122</v>
      </c>
      <c r="B21" s="879" t="s">
        <v>2358</v>
      </c>
      <c r="C21" s="833" t="s">
        <v>2073</v>
      </c>
      <c r="D21" s="896" t="s">
        <v>2357</v>
      </c>
      <c r="E21" s="1660">
        <v>38077</v>
      </c>
      <c r="F21" s="877">
        <v>1261.28</v>
      </c>
    </row>
    <row r="22" spans="1:6" ht="14.1" customHeight="1">
      <c r="A22" s="850">
        <v>123</v>
      </c>
      <c r="B22" s="879" t="s">
        <v>2356</v>
      </c>
      <c r="C22" s="833" t="s">
        <v>2073</v>
      </c>
      <c r="D22" s="896" t="s">
        <v>2355</v>
      </c>
      <c r="E22" s="1660">
        <v>38077</v>
      </c>
      <c r="F22" s="877">
        <v>582.80999999999995</v>
      </c>
    </row>
    <row r="23" spans="1:6" ht="14.1" customHeight="1">
      <c r="A23" s="850">
        <v>124</v>
      </c>
      <c r="B23" s="879" t="s">
        <v>2354</v>
      </c>
      <c r="C23" s="833" t="s">
        <v>2073</v>
      </c>
      <c r="D23" s="896" t="s">
        <v>2353</v>
      </c>
      <c r="E23" s="1660">
        <v>38077</v>
      </c>
      <c r="F23" s="877">
        <v>1332.48</v>
      </c>
    </row>
    <row r="24" spans="1:6" ht="14.1" customHeight="1">
      <c r="A24" s="850">
        <v>125</v>
      </c>
      <c r="B24" s="879" t="s">
        <v>2352</v>
      </c>
      <c r="C24" s="833" t="s">
        <v>2073</v>
      </c>
      <c r="D24" s="896" t="s">
        <v>2351</v>
      </c>
      <c r="E24" s="1660">
        <v>38442</v>
      </c>
      <c r="F24" s="877">
        <v>1823.36</v>
      </c>
    </row>
    <row r="25" spans="1:6" ht="14.1" customHeight="1">
      <c r="A25" s="850">
        <v>126</v>
      </c>
      <c r="B25" s="879" t="s">
        <v>2350</v>
      </c>
      <c r="C25" s="833" t="s">
        <v>2073</v>
      </c>
      <c r="D25" s="896" t="s">
        <v>2349</v>
      </c>
      <c r="E25" s="1660">
        <v>38442</v>
      </c>
      <c r="F25" s="877">
        <v>1362.75</v>
      </c>
    </row>
    <row r="26" spans="1:6" ht="14.1" customHeight="1">
      <c r="A26" s="849">
        <v>127</v>
      </c>
      <c r="B26" s="4006" t="s">
        <v>6016</v>
      </c>
      <c r="C26" s="4007"/>
      <c r="D26" s="889" t="s">
        <v>2348</v>
      </c>
      <c r="E26" s="1660">
        <v>38442</v>
      </c>
      <c r="F26" s="894">
        <v>2026.2</v>
      </c>
    </row>
    <row r="27" spans="1:6" ht="14.1" customHeight="1">
      <c r="A27" s="849">
        <v>128</v>
      </c>
      <c r="B27" s="890" t="s">
        <v>2347</v>
      </c>
      <c r="C27" s="874" t="s">
        <v>2073</v>
      </c>
      <c r="D27" s="889" t="s">
        <v>2346</v>
      </c>
      <c r="E27" s="1660">
        <v>38442</v>
      </c>
      <c r="F27" s="894">
        <v>3375.78</v>
      </c>
    </row>
    <row r="28" spans="1:6" ht="14.1" customHeight="1">
      <c r="A28" s="849">
        <v>129</v>
      </c>
      <c r="B28" s="890" t="s">
        <v>2345</v>
      </c>
      <c r="C28" s="874" t="s">
        <v>2073</v>
      </c>
      <c r="D28" s="889" t="s">
        <v>2344</v>
      </c>
      <c r="E28" s="1660">
        <v>38442</v>
      </c>
      <c r="F28" s="894">
        <v>1592.67</v>
      </c>
    </row>
    <row r="29" spans="1:6" ht="14.1" customHeight="1">
      <c r="A29" s="891">
        <v>130</v>
      </c>
      <c r="B29" s="890" t="s">
        <v>2343</v>
      </c>
      <c r="C29" s="874" t="s">
        <v>2073</v>
      </c>
      <c r="D29" s="889" t="s">
        <v>2342</v>
      </c>
      <c r="E29" s="1660">
        <v>38807</v>
      </c>
      <c r="F29" s="894">
        <v>1529.91</v>
      </c>
    </row>
    <row r="30" spans="1:6" ht="14.1" customHeight="1">
      <c r="A30" s="891">
        <v>131</v>
      </c>
      <c r="B30" s="893" t="s">
        <v>2341</v>
      </c>
      <c r="C30" s="874" t="s">
        <v>2073</v>
      </c>
      <c r="D30" s="882" t="s">
        <v>2340</v>
      </c>
      <c r="E30" s="1660">
        <v>38807</v>
      </c>
      <c r="F30" s="877">
        <v>439.03</v>
      </c>
    </row>
    <row r="31" spans="1:6" ht="14.1" customHeight="1">
      <c r="A31" s="891">
        <v>132</v>
      </c>
      <c r="B31" s="890" t="s">
        <v>2339</v>
      </c>
      <c r="C31" s="874" t="s">
        <v>2073</v>
      </c>
      <c r="D31" s="895" t="s">
        <v>2338</v>
      </c>
      <c r="E31" s="1660">
        <v>39172</v>
      </c>
      <c r="F31" s="877">
        <v>31199.14</v>
      </c>
    </row>
    <row r="32" spans="1:6" ht="14.1" customHeight="1">
      <c r="A32" s="891">
        <v>133</v>
      </c>
      <c r="B32" s="4012" t="s">
        <v>2337</v>
      </c>
      <c r="C32" s="4013"/>
      <c r="D32" s="882" t="s">
        <v>2336</v>
      </c>
      <c r="E32" s="1660">
        <v>39417</v>
      </c>
      <c r="F32" s="877">
        <v>1019.98</v>
      </c>
    </row>
    <row r="33" spans="1:6" ht="14.1" customHeight="1">
      <c r="A33" s="891">
        <v>134</v>
      </c>
      <c r="B33" s="890" t="s">
        <v>2335</v>
      </c>
      <c r="C33" s="874" t="s">
        <v>2073</v>
      </c>
      <c r="D33" s="882" t="s">
        <v>2334</v>
      </c>
      <c r="E33" s="1660">
        <v>39538</v>
      </c>
      <c r="F33" s="877">
        <v>29904.61</v>
      </c>
    </row>
    <row r="34" spans="1:6" ht="14.1" customHeight="1">
      <c r="A34" s="891">
        <v>135</v>
      </c>
      <c r="B34" s="890" t="s">
        <v>2333</v>
      </c>
      <c r="C34" s="874" t="s">
        <v>2073</v>
      </c>
      <c r="D34" s="882" t="s">
        <v>2332</v>
      </c>
      <c r="E34" s="1660">
        <v>39538</v>
      </c>
      <c r="F34" s="894">
        <v>990.8</v>
      </c>
    </row>
    <row r="35" spans="1:6" ht="14.1" customHeight="1">
      <c r="A35" s="891">
        <v>136</v>
      </c>
      <c r="B35" s="893" t="s">
        <v>2331</v>
      </c>
      <c r="C35" s="874" t="s">
        <v>2073</v>
      </c>
      <c r="D35" s="892" t="s">
        <v>2330</v>
      </c>
      <c r="E35" s="1660">
        <v>39753</v>
      </c>
      <c r="F35" s="877">
        <v>837.67</v>
      </c>
    </row>
    <row r="36" spans="1:6" ht="14.1" customHeight="1">
      <c r="A36" s="891">
        <v>137</v>
      </c>
      <c r="B36" s="890" t="s">
        <v>2329</v>
      </c>
      <c r="C36" s="874" t="s">
        <v>2073</v>
      </c>
      <c r="D36" s="880" t="s">
        <v>2328</v>
      </c>
      <c r="E36" s="1660">
        <v>39903</v>
      </c>
      <c r="F36" s="877">
        <v>1998.77</v>
      </c>
    </row>
    <row r="37" spans="1:6" ht="14.1" customHeight="1">
      <c r="A37" s="891">
        <v>138</v>
      </c>
      <c r="B37" s="890" t="s">
        <v>2327</v>
      </c>
      <c r="C37" s="874" t="s">
        <v>2073</v>
      </c>
      <c r="D37" s="880" t="s">
        <v>2326</v>
      </c>
      <c r="E37" s="1660">
        <v>39903</v>
      </c>
      <c r="F37" s="877">
        <v>2224.0500000000002</v>
      </c>
    </row>
    <row r="38" spans="1:6" ht="14.1" customHeight="1">
      <c r="A38" s="891">
        <v>139</v>
      </c>
      <c r="B38" s="890" t="s">
        <v>2325</v>
      </c>
      <c r="C38" s="874" t="s">
        <v>2073</v>
      </c>
      <c r="D38" s="880" t="s">
        <v>2324</v>
      </c>
      <c r="E38" s="1660">
        <v>40148</v>
      </c>
      <c r="F38" s="877">
        <v>1717.75</v>
      </c>
    </row>
    <row r="39" spans="1:6" ht="14.1" customHeight="1">
      <c r="A39" s="891">
        <v>140</v>
      </c>
      <c r="B39" s="890" t="s">
        <v>2323</v>
      </c>
      <c r="C39" s="874" t="s">
        <v>2073</v>
      </c>
      <c r="D39" s="889" t="s">
        <v>2322</v>
      </c>
      <c r="E39" s="1660">
        <v>40633</v>
      </c>
      <c r="F39" s="877">
        <v>1811.09</v>
      </c>
    </row>
    <row r="40" spans="1:6" ht="14.1" customHeight="1">
      <c r="A40" s="884">
        <v>141</v>
      </c>
      <c r="B40" s="883" t="s">
        <v>2321</v>
      </c>
      <c r="C40" s="874" t="s">
        <v>2073</v>
      </c>
      <c r="D40" s="888" t="s">
        <v>2320</v>
      </c>
      <c r="E40" s="1660">
        <v>41363</v>
      </c>
      <c r="F40" s="877">
        <v>934.27</v>
      </c>
    </row>
    <row r="41" spans="1:6" ht="14.1" customHeight="1">
      <c r="A41" s="887">
        <v>142</v>
      </c>
      <c r="B41" s="4012" t="s">
        <v>2319</v>
      </c>
      <c r="C41" s="4013"/>
      <c r="D41" s="886" t="s">
        <v>2318</v>
      </c>
      <c r="E41" s="1660">
        <v>41365</v>
      </c>
      <c r="F41" s="877">
        <v>71309.440000000002</v>
      </c>
    </row>
    <row r="42" spans="1:6" ht="14.1" customHeight="1">
      <c r="A42" s="884">
        <v>143</v>
      </c>
      <c r="B42" s="883" t="s">
        <v>2317</v>
      </c>
      <c r="C42" s="874" t="s">
        <v>2073</v>
      </c>
      <c r="D42" s="882" t="s">
        <v>2316</v>
      </c>
      <c r="E42" s="1660">
        <v>42430</v>
      </c>
      <c r="F42" s="877">
        <v>583.86</v>
      </c>
    </row>
    <row r="43" spans="1:6" ht="14.1" customHeight="1">
      <c r="A43" s="884">
        <v>144</v>
      </c>
      <c r="B43" s="883" t="s">
        <v>2315</v>
      </c>
      <c r="C43" s="874" t="s">
        <v>2073</v>
      </c>
      <c r="D43" s="882" t="s">
        <v>2314</v>
      </c>
      <c r="E43" s="1660">
        <v>42430</v>
      </c>
      <c r="F43" s="877">
        <v>1005.69</v>
      </c>
    </row>
    <row r="44" spans="1:6" ht="14.1" customHeight="1">
      <c r="A44" s="884">
        <v>145</v>
      </c>
      <c r="B44" s="885" t="s">
        <v>2313</v>
      </c>
      <c r="C44" s="874" t="s">
        <v>2073</v>
      </c>
      <c r="D44" s="882" t="s">
        <v>2312</v>
      </c>
      <c r="E44" s="1660">
        <v>42460</v>
      </c>
      <c r="F44" s="877">
        <v>848.09</v>
      </c>
    </row>
    <row r="45" spans="1:6" ht="14.1" customHeight="1">
      <c r="A45" s="884">
        <v>146</v>
      </c>
      <c r="B45" s="883" t="s">
        <v>2311</v>
      </c>
      <c r="C45" s="874" t="s">
        <v>2073</v>
      </c>
      <c r="D45" s="882" t="s">
        <v>2310</v>
      </c>
      <c r="E45" s="1660">
        <v>42460</v>
      </c>
      <c r="F45" s="877">
        <v>4577.9399999999996</v>
      </c>
    </row>
    <row r="46" spans="1:6" ht="14.1" customHeight="1">
      <c r="A46" s="849">
        <v>147</v>
      </c>
      <c r="B46" s="881" t="s">
        <v>2309</v>
      </c>
      <c r="C46" s="874" t="s">
        <v>2073</v>
      </c>
      <c r="D46" s="880" t="s">
        <v>2308</v>
      </c>
      <c r="E46" s="1661">
        <v>43132</v>
      </c>
      <c r="F46" s="877">
        <v>1112.6099999999999</v>
      </c>
    </row>
    <row r="47" spans="1:6" ht="14.1" customHeight="1">
      <c r="A47" s="849">
        <v>148</v>
      </c>
      <c r="B47" s="879" t="s">
        <v>2307</v>
      </c>
      <c r="C47" s="874" t="s">
        <v>2073</v>
      </c>
      <c r="D47" s="878" t="s">
        <v>2306</v>
      </c>
      <c r="E47" s="1659">
        <v>43132</v>
      </c>
      <c r="F47" s="877">
        <v>2395.77</v>
      </c>
    </row>
    <row r="48" spans="1:6" ht="14.1" customHeight="1">
      <c r="A48" s="873">
        <v>149</v>
      </c>
      <c r="B48" s="876" t="s">
        <v>2305</v>
      </c>
      <c r="C48" s="874" t="s">
        <v>2073</v>
      </c>
      <c r="D48" s="875" t="s">
        <v>2304</v>
      </c>
      <c r="E48" s="1662">
        <v>43192</v>
      </c>
      <c r="F48" s="851">
        <v>2244.44</v>
      </c>
    </row>
    <row r="49" spans="1:12" ht="14.1" customHeight="1">
      <c r="A49" s="873">
        <v>150</v>
      </c>
      <c r="B49" s="872" t="s">
        <v>2303</v>
      </c>
      <c r="C49" s="874" t="s">
        <v>2073</v>
      </c>
      <c r="D49" s="870" t="s">
        <v>2302</v>
      </c>
      <c r="E49" s="1663">
        <v>43405</v>
      </c>
      <c r="F49" s="851">
        <v>1342.79</v>
      </c>
    </row>
    <row r="50" spans="1:12" ht="14.1" customHeight="1">
      <c r="A50" s="873">
        <v>151</v>
      </c>
      <c r="B50" s="4010" t="s">
        <v>2301</v>
      </c>
      <c r="C50" s="4011"/>
      <c r="D50" s="870" t="s">
        <v>2300</v>
      </c>
      <c r="E50" s="1663">
        <v>43555</v>
      </c>
      <c r="F50" s="851">
        <v>7077.56</v>
      </c>
    </row>
    <row r="51" spans="1:12" ht="14.1" customHeight="1">
      <c r="A51" s="873">
        <v>152</v>
      </c>
      <c r="B51" s="872" t="s">
        <v>2299</v>
      </c>
      <c r="C51" s="874" t="s">
        <v>2073</v>
      </c>
      <c r="D51" s="870" t="s">
        <v>2298</v>
      </c>
      <c r="E51" s="1663">
        <v>43555</v>
      </c>
      <c r="F51" s="851">
        <v>2030.99</v>
      </c>
    </row>
    <row r="52" spans="1:12" ht="14.1" customHeight="1">
      <c r="A52" s="873">
        <v>153</v>
      </c>
      <c r="B52" s="872" t="s">
        <v>2297</v>
      </c>
      <c r="C52" s="871" t="s">
        <v>2073</v>
      </c>
      <c r="D52" s="870" t="s">
        <v>2296</v>
      </c>
      <c r="E52" s="1663">
        <v>43562</v>
      </c>
      <c r="F52" s="851">
        <v>2623.76</v>
      </c>
    </row>
    <row r="53" spans="1:12" ht="14.1" customHeight="1">
      <c r="A53" s="873">
        <v>154</v>
      </c>
      <c r="B53" s="872" t="s">
        <v>2295</v>
      </c>
      <c r="C53" s="871" t="s">
        <v>2073</v>
      </c>
      <c r="D53" s="870" t="s">
        <v>2294</v>
      </c>
      <c r="E53" s="1663">
        <v>44281</v>
      </c>
      <c r="F53" s="851">
        <v>1827.78</v>
      </c>
    </row>
    <row r="54" spans="1:12" ht="14.1" customHeight="1">
      <c r="F54" s="863" t="s">
        <v>2293</v>
      </c>
    </row>
    <row r="55" spans="1:12" ht="14.1" customHeight="1"/>
    <row r="56" spans="1:12" ht="14.1" customHeight="1">
      <c r="A56" s="235" t="s">
        <v>2292</v>
      </c>
      <c r="B56" s="216"/>
      <c r="D56" s="410" t="str">
        <f>"条例設置公園面積総数＝"&amp;TEXT(SUM(F58:F60),"#,###.##")&amp;"（単位：㎡）"</f>
        <v>条例設置公園面積総数＝62,080.16（単位：㎡）</v>
      </c>
      <c r="F56" s="225" t="str">
        <f>K56</f>
        <v>（令和5年4月1日現在）</v>
      </c>
      <c r="H56" s="1336" t="s">
        <v>6858</v>
      </c>
      <c r="I56" s="1752"/>
      <c r="J56" s="1337" t="s">
        <v>6118</v>
      </c>
      <c r="K56" s="1856" t="str">
        <f>設定!$B$14</f>
        <v>（令和5年4月1日現在）</v>
      </c>
    </row>
    <row r="57" spans="1:12" ht="14.1" customHeight="1">
      <c r="A57" s="869" t="s">
        <v>8815</v>
      </c>
      <c r="B57" s="4008" t="s">
        <v>494</v>
      </c>
      <c r="C57" s="4009"/>
      <c r="D57" s="868" t="s">
        <v>493</v>
      </c>
      <c r="E57" s="867" t="s">
        <v>492</v>
      </c>
      <c r="F57" s="838" t="s">
        <v>2183</v>
      </c>
      <c r="H57" s="1705"/>
      <c r="I57" s="1340"/>
      <c r="J57" s="1337" t="s">
        <v>6119</v>
      </c>
      <c r="K57" s="1789" t="s">
        <v>6859</v>
      </c>
      <c r="L57" s="2160" t="str">
        <f>HYPERLINK("#'["&amp;設定!$A$22&amp;"]"&amp;K57&amp;"'!A1","統計表リンク")</f>
        <v>統計表リンク</v>
      </c>
    </row>
    <row r="58" spans="1:12" ht="14.1" customHeight="1">
      <c r="A58" s="866">
        <v>1</v>
      </c>
      <c r="B58" s="847" t="s">
        <v>2291</v>
      </c>
      <c r="C58" s="865" t="s">
        <v>2286</v>
      </c>
      <c r="D58" s="832" t="s">
        <v>2290</v>
      </c>
      <c r="E58" s="1659">
        <v>30407</v>
      </c>
      <c r="F58" s="864">
        <v>22030.16</v>
      </c>
    </row>
    <row r="59" spans="1:12" ht="14.1" customHeight="1">
      <c r="A59" s="866">
        <v>2</v>
      </c>
      <c r="B59" s="847" t="s">
        <v>2289</v>
      </c>
      <c r="C59" s="865" t="s">
        <v>2286</v>
      </c>
      <c r="D59" s="832" t="s">
        <v>2288</v>
      </c>
      <c r="E59" s="1659">
        <v>32424</v>
      </c>
      <c r="F59" s="864">
        <v>37350.97</v>
      </c>
    </row>
    <row r="60" spans="1:12" ht="14.1" customHeight="1">
      <c r="A60" s="866">
        <v>3</v>
      </c>
      <c r="B60" s="847" t="s">
        <v>2287</v>
      </c>
      <c r="C60" s="865" t="s">
        <v>2286</v>
      </c>
      <c r="D60" s="832" t="s">
        <v>2285</v>
      </c>
      <c r="E60" s="1659">
        <v>35149</v>
      </c>
      <c r="F60" s="864">
        <v>2699.03</v>
      </c>
    </row>
    <row r="61" spans="1:12" ht="14.1" customHeight="1">
      <c r="F61" s="863" t="s">
        <v>2070</v>
      </c>
    </row>
    <row r="62" spans="1:12" ht="15" customHeight="1">
      <c r="F62" s="863"/>
    </row>
    <row r="63" spans="1:12" ht="12.95" customHeight="1"/>
    <row r="64" spans="1:12" ht="12.95" customHeight="1"/>
    <row r="65" spans="2:6" ht="12.95" customHeight="1"/>
    <row r="66" spans="2:6" ht="12.95" customHeight="1"/>
    <row r="67" spans="2:6" s="816" customFormat="1" ht="12.95" customHeight="1">
      <c r="B67" s="815"/>
      <c r="C67" s="814"/>
      <c r="D67" s="812"/>
      <c r="E67" s="813"/>
      <c r="F67" s="812"/>
    </row>
    <row r="68" spans="2:6" s="816" customFormat="1" ht="12.95" customHeight="1">
      <c r="B68" s="815"/>
      <c r="C68" s="814"/>
      <c r="D68" s="812"/>
      <c r="E68" s="813"/>
      <c r="F68" s="812"/>
    </row>
    <row r="69" spans="2:6" s="816" customFormat="1" ht="12.95" customHeight="1">
      <c r="B69" s="815"/>
      <c r="C69" s="814"/>
      <c r="D69" s="812"/>
      <c r="E69" s="813"/>
      <c r="F69" s="812"/>
    </row>
    <row r="70" spans="2:6" s="816" customFormat="1" ht="12.95" customHeight="1">
      <c r="B70" s="815"/>
      <c r="C70" s="814"/>
      <c r="D70" s="812"/>
      <c r="E70" s="813"/>
      <c r="F70" s="812"/>
    </row>
    <row r="71" spans="2:6" s="816" customFormat="1" ht="12.95" customHeight="1">
      <c r="B71" s="815"/>
      <c r="C71" s="814"/>
      <c r="D71" s="812"/>
      <c r="E71" s="813"/>
      <c r="F71" s="812"/>
    </row>
    <row r="72" spans="2:6" s="816" customFormat="1" ht="12.95" customHeight="1">
      <c r="B72" s="815"/>
      <c r="C72" s="814"/>
      <c r="D72" s="812"/>
      <c r="E72" s="813"/>
      <c r="F72" s="812"/>
    </row>
    <row r="73" spans="2:6" s="816" customFormat="1" ht="12.95" customHeight="1">
      <c r="B73" s="815"/>
      <c r="C73" s="814"/>
      <c r="D73" s="812"/>
      <c r="E73" s="813"/>
      <c r="F73" s="812"/>
    </row>
    <row r="74" spans="2:6" s="816" customFormat="1" ht="12.95" customHeight="1">
      <c r="B74" s="815"/>
      <c r="C74" s="814"/>
      <c r="D74" s="812"/>
      <c r="E74" s="813"/>
      <c r="F74" s="812"/>
    </row>
    <row r="75" spans="2:6" s="816" customFormat="1" ht="12.95" customHeight="1">
      <c r="B75" s="815"/>
      <c r="C75" s="814"/>
      <c r="D75" s="812"/>
      <c r="E75" s="813"/>
      <c r="F75" s="812"/>
    </row>
    <row r="76" spans="2:6" s="816" customFormat="1" ht="12.95" customHeight="1">
      <c r="B76" s="815"/>
      <c r="C76" s="814"/>
      <c r="D76" s="812"/>
      <c r="E76" s="813"/>
      <c r="F76" s="812"/>
    </row>
    <row r="77" spans="2:6" s="816" customFormat="1" ht="12.95" customHeight="1">
      <c r="B77" s="815"/>
      <c r="C77" s="814"/>
      <c r="D77" s="812"/>
      <c r="E77" s="813"/>
      <c r="F77" s="812"/>
    </row>
    <row r="78" spans="2:6" s="816" customFormat="1" ht="12.95" customHeight="1">
      <c r="B78" s="815"/>
      <c r="C78" s="814"/>
      <c r="D78" s="812"/>
      <c r="E78" s="813"/>
      <c r="F78" s="812"/>
    </row>
  </sheetData>
  <mergeCells count="10">
    <mergeCell ref="B26:C26"/>
    <mergeCell ref="B57:C57"/>
    <mergeCell ref="B50:C50"/>
    <mergeCell ref="B41:C41"/>
    <mergeCell ref="B32:C32"/>
    <mergeCell ref="B4:C4"/>
    <mergeCell ref="B9:C9"/>
    <mergeCell ref="B12:C12"/>
    <mergeCell ref="A1:D1"/>
    <mergeCell ref="A2:D2"/>
  </mergeCells>
  <phoneticPr fontId="2"/>
  <printOptions horizontalCentered="1"/>
  <pageMargins left="0.78740157480314965" right="0.78740157480314965" top="0.98425196850393704" bottom="0.55000000000000004" header="0.51181102362204722" footer="0.51181102362204722"/>
  <pageSetup paperSize="9" scale="85" fitToHeight="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view="pageBreakPreview" zoomScaleNormal="75" zoomScaleSheetLayoutView="100" workbookViewId="0">
      <selection sqref="A1:D1"/>
    </sheetView>
  </sheetViews>
  <sheetFormatPr defaultRowHeight="18" customHeight="1"/>
  <cols>
    <col min="1" max="1" width="2.625" style="816" customWidth="1"/>
    <col min="2" max="2" width="14.625" style="903" customWidth="1"/>
    <col min="3" max="3" width="5.625" style="902" customWidth="1"/>
    <col min="4" max="4" width="12.625" style="812" customWidth="1"/>
    <col min="5" max="5" width="8.625" style="813" customWidth="1"/>
    <col min="6" max="6" width="2.625" style="820" customWidth="1"/>
    <col min="7" max="7" width="2.625" style="816" customWidth="1"/>
    <col min="8" max="8" width="14.625" style="903" customWidth="1"/>
    <col min="9" max="9" width="5.625" style="902" customWidth="1"/>
    <col min="10" max="10" width="12.625" style="812" customWidth="1"/>
    <col min="11" max="11" width="8.625" style="813" customWidth="1"/>
    <col min="12" max="12" width="5.625" style="811" customWidth="1"/>
    <col min="13" max="19" width="10.625" style="811" customWidth="1"/>
    <col min="20" max="16384" width="9" style="811"/>
  </cols>
  <sheetData>
    <row r="1" spans="1:26" s="1302" customFormat="1" ht="20.100000000000001" customHeight="1">
      <c r="A1" s="4003" t="str">
        <f>HYPERLINK("#目次!A1","【目次に戻る】")</f>
        <v>【目次に戻る】</v>
      </c>
      <c r="B1" s="4003"/>
      <c r="C1" s="4003"/>
      <c r="D1" s="4003"/>
      <c r="E1" s="1332"/>
      <c r="F1" s="1332"/>
      <c r="G1" s="1332"/>
      <c r="H1" s="1332"/>
      <c r="I1" s="1332"/>
      <c r="J1" s="1332"/>
      <c r="K1" s="1332"/>
      <c r="L1" s="1332"/>
      <c r="M1" s="1332"/>
      <c r="N1" s="1332"/>
      <c r="O1" s="1332"/>
      <c r="P1" s="1332"/>
      <c r="Q1" s="1332"/>
      <c r="R1" s="1332"/>
      <c r="S1" s="1332"/>
      <c r="T1" s="1332"/>
      <c r="U1" s="1332"/>
      <c r="V1" s="1332"/>
      <c r="W1" s="1332"/>
      <c r="X1" s="1332"/>
      <c r="Y1" s="1332"/>
      <c r="Z1" s="1332"/>
    </row>
    <row r="2" spans="1:26" s="1302" customFormat="1" ht="20.100000000000001" customHeight="1">
      <c r="A2" s="4003" t="str">
        <f>HYPERLINK("#業務所管課別目次!A1","【業務所管課別目次に戻る】")</f>
        <v>【業務所管課別目次に戻る】</v>
      </c>
      <c r="B2" s="4003"/>
      <c r="C2" s="4003"/>
      <c r="D2" s="4003"/>
      <c r="E2" s="1332"/>
      <c r="F2" s="1332"/>
      <c r="G2" s="1332"/>
      <c r="H2" s="1332"/>
      <c r="I2" s="1332"/>
      <c r="J2" s="1332"/>
      <c r="K2" s="1332"/>
      <c r="L2" s="1332"/>
      <c r="M2" s="1332"/>
      <c r="N2" s="1332"/>
      <c r="O2" s="1332"/>
      <c r="P2" s="1332"/>
      <c r="Q2" s="1332"/>
      <c r="R2" s="1332"/>
      <c r="S2" s="1332"/>
      <c r="T2" s="1332"/>
      <c r="U2" s="1332"/>
      <c r="V2" s="1332"/>
      <c r="W2" s="1332"/>
      <c r="X2" s="1332"/>
      <c r="Y2" s="1332"/>
      <c r="Z2" s="1332"/>
    </row>
    <row r="3" spans="1:26" ht="15" customHeight="1">
      <c r="A3" s="235" t="s">
        <v>2571</v>
      </c>
      <c r="B3" s="934"/>
      <c r="C3" s="933"/>
      <c r="D3" s="80" t="str">
        <f>"児童遊園面積総数＝"&amp;TEXT(SUM(E5:E54,K5:K53,E56),"#,###.##")&amp;"（単位：㎡）"</f>
        <v>児童遊園面積総数＝85,547.26（単位：㎡）</v>
      </c>
      <c r="E3" s="811"/>
      <c r="F3" s="904"/>
      <c r="G3" s="216"/>
      <c r="H3" s="934"/>
      <c r="I3" s="933"/>
      <c r="J3" s="216"/>
      <c r="K3" s="906" t="str">
        <f>P3</f>
        <v>（令和5年4月1日現在）</v>
      </c>
      <c r="M3" s="1336" t="s">
        <v>6862</v>
      </c>
      <c r="N3" s="1752"/>
      <c r="O3" s="1337" t="s">
        <v>6118</v>
      </c>
      <c r="P3" s="1856" t="str">
        <f>設定!$B$14</f>
        <v>（令和5年4月1日現在）</v>
      </c>
    </row>
    <row r="4" spans="1:26" ht="15" customHeight="1">
      <c r="A4" s="931"/>
      <c r="B4" s="4014" t="s">
        <v>494</v>
      </c>
      <c r="C4" s="4015"/>
      <c r="D4" s="930" t="s">
        <v>493</v>
      </c>
      <c r="E4" s="838" t="s">
        <v>2183</v>
      </c>
      <c r="F4" s="932"/>
      <c r="G4" s="931"/>
      <c r="H4" s="4014" t="s">
        <v>494</v>
      </c>
      <c r="I4" s="4015"/>
      <c r="J4" s="930" t="s">
        <v>493</v>
      </c>
      <c r="K4" s="838" t="s">
        <v>2183</v>
      </c>
      <c r="M4" s="1705"/>
      <c r="N4" s="1340"/>
      <c r="O4" s="1337" t="s">
        <v>6119</v>
      </c>
      <c r="P4" s="1789" t="s">
        <v>6860</v>
      </c>
      <c r="Q4" s="2160" t="str">
        <f>HYPERLINK("#'["&amp;設定!$A$22&amp;"]"&amp;P4&amp;"'!A1","統計表リンク")</f>
        <v>統計表リンク</v>
      </c>
    </row>
    <row r="5" spans="1:26" ht="15" customHeight="1">
      <c r="A5" s="866">
        <v>1</v>
      </c>
      <c r="B5" s="916" t="s">
        <v>2570</v>
      </c>
      <c r="C5" s="919" t="s">
        <v>2393</v>
      </c>
      <c r="D5" s="914" t="s">
        <v>2569</v>
      </c>
      <c r="E5" s="864">
        <v>282.61</v>
      </c>
      <c r="F5" s="923"/>
      <c r="G5" s="929">
        <v>51</v>
      </c>
      <c r="H5" s="916" t="s">
        <v>2564</v>
      </c>
      <c r="I5" s="915" t="s">
        <v>2393</v>
      </c>
      <c r="J5" s="914" t="s">
        <v>2563</v>
      </c>
      <c r="K5" s="913">
        <v>1080.03</v>
      </c>
    </row>
    <row r="6" spans="1:26" ht="15" customHeight="1">
      <c r="A6" s="866">
        <v>2</v>
      </c>
      <c r="B6" s="916" t="s">
        <v>2566</v>
      </c>
      <c r="C6" s="919" t="s">
        <v>2393</v>
      </c>
      <c r="D6" s="914" t="s">
        <v>2565</v>
      </c>
      <c r="E6" s="864">
        <v>1287.77</v>
      </c>
      <c r="F6" s="923"/>
      <c r="G6" s="929">
        <v>52</v>
      </c>
      <c r="H6" s="916" t="s">
        <v>2560</v>
      </c>
      <c r="I6" s="915" t="s">
        <v>2393</v>
      </c>
      <c r="J6" s="914" t="s">
        <v>2559</v>
      </c>
      <c r="K6" s="913">
        <v>330.6</v>
      </c>
    </row>
    <row r="7" spans="1:26" ht="15" customHeight="1">
      <c r="A7" s="866">
        <v>3</v>
      </c>
      <c r="B7" s="916" t="s">
        <v>2562</v>
      </c>
      <c r="C7" s="919" t="s">
        <v>2393</v>
      </c>
      <c r="D7" s="914" t="s">
        <v>2561</v>
      </c>
      <c r="E7" s="864">
        <v>199.21</v>
      </c>
      <c r="F7" s="923"/>
      <c r="G7" s="929">
        <v>53</v>
      </c>
      <c r="H7" s="916" t="s">
        <v>2556</v>
      </c>
      <c r="I7" s="915" t="s">
        <v>2393</v>
      </c>
      <c r="J7" s="914" t="s">
        <v>2555</v>
      </c>
      <c r="K7" s="913">
        <v>475.83</v>
      </c>
    </row>
    <row r="8" spans="1:26" ht="15" customHeight="1">
      <c r="A8" s="866">
        <v>4</v>
      </c>
      <c r="B8" s="916" t="s">
        <v>2558</v>
      </c>
      <c r="C8" s="919" t="s">
        <v>2393</v>
      </c>
      <c r="D8" s="914" t="s">
        <v>2557</v>
      </c>
      <c r="E8" s="864">
        <v>332.16</v>
      </c>
      <c r="F8" s="923"/>
      <c r="G8" s="929">
        <v>54</v>
      </c>
      <c r="H8" s="916" t="s">
        <v>2552</v>
      </c>
      <c r="I8" s="915" t="s">
        <v>2393</v>
      </c>
      <c r="J8" s="914" t="s">
        <v>2551</v>
      </c>
      <c r="K8" s="913">
        <v>760</v>
      </c>
    </row>
    <row r="9" spans="1:26" ht="15" customHeight="1">
      <c r="A9" s="866">
        <v>5</v>
      </c>
      <c r="B9" s="916" t="s">
        <v>2554</v>
      </c>
      <c r="C9" s="919" t="s">
        <v>2393</v>
      </c>
      <c r="D9" s="914" t="s">
        <v>2553</v>
      </c>
      <c r="E9" s="864">
        <v>448.56</v>
      </c>
      <c r="F9" s="923"/>
      <c r="G9" s="929">
        <v>55</v>
      </c>
      <c r="H9" s="916" t="s">
        <v>2550</v>
      </c>
      <c r="I9" s="915" t="s">
        <v>2393</v>
      </c>
      <c r="J9" s="914" t="s">
        <v>2549</v>
      </c>
      <c r="K9" s="913">
        <v>815.79</v>
      </c>
    </row>
    <row r="10" spans="1:26" ht="15" customHeight="1">
      <c r="A10" s="1628">
        <v>6</v>
      </c>
      <c r="B10" s="928" t="s">
        <v>2548</v>
      </c>
      <c r="C10" s="1629" t="s">
        <v>2393</v>
      </c>
      <c r="D10" s="927" t="s">
        <v>2547</v>
      </c>
      <c r="E10" s="924">
        <v>396.69</v>
      </c>
      <c r="F10" s="923"/>
      <c r="G10" s="929">
        <v>56</v>
      </c>
      <c r="H10" s="916" t="s">
        <v>2546</v>
      </c>
      <c r="I10" s="915" t="s">
        <v>2393</v>
      </c>
      <c r="J10" s="914" t="s">
        <v>2545</v>
      </c>
      <c r="K10" s="913">
        <v>798</v>
      </c>
    </row>
    <row r="11" spans="1:26" ht="15" customHeight="1">
      <c r="A11" s="866">
        <v>7</v>
      </c>
      <c r="B11" s="916" t="s">
        <v>2168</v>
      </c>
      <c r="C11" s="919" t="s">
        <v>2393</v>
      </c>
      <c r="D11" s="914" t="s">
        <v>2544</v>
      </c>
      <c r="E11" s="864">
        <v>945.1</v>
      </c>
      <c r="F11" s="923"/>
      <c r="G11" s="929">
        <v>57</v>
      </c>
      <c r="H11" s="928" t="s">
        <v>2543</v>
      </c>
      <c r="I11" s="909" t="s">
        <v>2393</v>
      </c>
      <c r="J11" s="927" t="s">
        <v>2542</v>
      </c>
      <c r="K11" s="918">
        <v>327</v>
      </c>
    </row>
    <row r="12" spans="1:26" ht="15" customHeight="1">
      <c r="A12" s="866">
        <v>8</v>
      </c>
      <c r="B12" s="916" t="s">
        <v>2158</v>
      </c>
      <c r="C12" s="919" t="s">
        <v>2393</v>
      </c>
      <c r="D12" s="914" t="s">
        <v>2541</v>
      </c>
      <c r="E12" s="864">
        <v>812.24</v>
      </c>
      <c r="F12" s="923"/>
      <c r="G12" s="929">
        <v>58</v>
      </c>
      <c r="H12" s="928" t="s">
        <v>2540</v>
      </c>
      <c r="I12" s="909" t="s">
        <v>2393</v>
      </c>
      <c r="J12" s="927" t="s">
        <v>2539</v>
      </c>
      <c r="K12" s="926">
        <v>503.78</v>
      </c>
    </row>
    <row r="13" spans="1:26" ht="15" customHeight="1">
      <c r="A13" s="866">
        <v>9</v>
      </c>
      <c r="B13" s="916" t="s">
        <v>2538</v>
      </c>
      <c r="C13" s="919" t="s">
        <v>2393</v>
      </c>
      <c r="D13" s="914" t="s">
        <v>2537</v>
      </c>
      <c r="E13" s="864">
        <v>1160</v>
      </c>
      <c r="F13" s="923"/>
      <c r="G13" s="929">
        <v>59</v>
      </c>
      <c r="H13" s="917" t="s">
        <v>2536</v>
      </c>
      <c r="I13" s="909" t="s">
        <v>2393</v>
      </c>
      <c r="J13" s="925" t="s">
        <v>2535</v>
      </c>
      <c r="K13" s="924">
        <v>347.81</v>
      </c>
    </row>
    <row r="14" spans="1:26" ht="15" customHeight="1">
      <c r="A14" s="866">
        <v>10</v>
      </c>
      <c r="B14" s="916" t="s">
        <v>2534</v>
      </c>
      <c r="C14" s="919" t="s">
        <v>2393</v>
      </c>
      <c r="D14" s="914" t="s">
        <v>2533</v>
      </c>
      <c r="E14" s="864">
        <v>667.74</v>
      </c>
      <c r="F14" s="923"/>
      <c r="G14" s="929">
        <v>60</v>
      </c>
      <c r="H14" s="917" t="s">
        <v>2532</v>
      </c>
      <c r="I14" s="909" t="s">
        <v>2393</v>
      </c>
      <c r="J14" s="908" t="s">
        <v>2531</v>
      </c>
      <c r="K14" s="907">
        <v>497.3</v>
      </c>
    </row>
    <row r="15" spans="1:26" ht="15" customHeight="1">
      <c r="A15" s="866">
        <v>11</v>
      </c>
      <c r="B15" s="916" t="s">
        <v>2530</v>
      </c>
      <c r="C15" s="919" t="s">
        <v>2393</v>
      </c>
      <c r="D15" s="914" t="s">
        <v>2529</v>
      </c>
      <c r="E15" s="864">
        <v>138.18</v>
      </c>
      <c r="F15" s="923"/>
      <c r="G15" s="929">
        <v>61</v>
      </c>
      <c r="H15" s="917" t="s">
        <v>2528</v>
      </c>
      <c r="I15" s="909" t="s">
        <v>2393</v>
      </c>
      <c r="J15" s="908" t="s">
        <v>2527</v>
      </c>
      <c r="K15" s="907">
        <v>334.73</v>
      </c>
    </row>
    <row r="16" spans="1:26" ht="15" customHeight="1">
      <c r="A16" s="866">
        <v>12</v>
      </c>
      <c r="B16" s="916" t="s">
        <v>2526</v>
      </c>
      <c r="C16" s="919" t="s">
        <v>2393</v>
      </c>
      <c r="D16" s="914" t="s">
        <v>5880</v>
      </c>
      <c r="E16" s="864">
        <v>840.25</v>
      </c>
      <c r="F16" s="923"/>
      <c r="G16" s="929">
        <v>62</v>
      </c>
      <c r="H16" s="917" t="s">
        <v>2525</v>
      </c>
      <c r="I16" s="909" t="s">
        <v>2393</v>
      </c>
      <c r="J16" s="908" t="s">
        <v>2524</v>
      </c>
      <c r="K16" s="907">
        <v>673.22</v>
      </c>
    </row>
    <row r="17" spans="1:11" ht="15" customHeight="1">
      <c r="A17" s="866">
        <v>13</v>
      </c>
      <c r="B17" s="916" t="s">
        <v>2140</v>
      </c>
      <c r="C17" s="919" t="s">
        <v>2393</v>
      </c>
      <c r="D17" s="914" t="s">
        <v>2523</v>
      </c>
      <c r="E17" s="864">
        <v>292.35000000000002</v>
      </c>
      <c r="F17" s="923"/>
      <c r="G17" s="929">
        <v>63</v>
      </c>
      <c r="H17" s="917" t="s">
        <v>2522</v>
      </c>
      <c r="I17" s="909" t="s">
        <v>2393</v>
      </c>
      <c r="J17" s="908" t="s">
        <v>2521</v>
      </c>
      <c r="K17" s="907">
        <v>677.92</v>
      </c>
    </row>
    <row r="18" spans="1:11" ht="15" customHeight="1">
      <c r="A18" s="866">
        <v>14</v>
      </c>
      <c r="B18" s="916" t="s">
        <v>2132</v>
      </c>
      <c r="C18" s="919" t="s">
        <v>2393</v>
      </c>
      <c r="D18" s="914" t="s">
        <v>2520</v>
      </c>
      <c r="E18" s="864">
        <v>300.04000000000002</v>
      </c>
      <c r="F18" s="923"/>
      <c r="G18" s="929">
        <v>64</v>
      </c>
      <c r="H18" s="917" t="s">
        <v>2519</v>
      </c>
      <c r="I18" s="909" t="s">
        <v>2393</v>
      </c>
      <c r="J18" s="908" t="s">
        <v>2518</v>
      </c>
      <c r="K18" s="907">
        <v>265.13</v>
      </c>
    </row>
    <row r="19" spans="1:11" ht="15" customHeight="1">
      <c r="A19" s="866">
        <v>15</v>
      </c>
      <c r="B19" s="916" t="s">
        <v>2517</v>
      </c>
      <c r="C19" s="919" t="s">
        <v>2393</v>
      </c>
      <c r="D19" s="914" t="s">
        <v>5881</v>
      </c>
      <c r="E19" s="864">
        <v>1087.25</v>
      </c>
      <c r="F19" s="923"/>
      <c r="G19" s="929">
        <v>65</v>
      </c>
      <c r="H19" s="917" t="s">
        <v>2516</v>
      </c>
      <c r="I19" s="909" t="s">
        <v>2393</v>
      </c>
      <c r="J19" s="908" t="s">
        <v>2515</v>
      </c>
      <c r="K19" s="907">
        <v>439</v>
      </c>
    </row>
    <row r="20" spans="1:11" ht="15" customHeight="1">
      <c r="A20" s="866">
        <v>16</v>
      </c>
      <c r="B20" s="916" t="s">
        <v>2514</v>
      </c>
      <c r="C20" s="919" t="s">
        <v>2393</v>
      </c>
      <c r="D20" s="914" t="s">
        <v>2513</v>
      </c>
      <c r="E20" s="864">
        <v>866.11</v>
      </c>
      <c r="F20" s="923"/>
      <c r="G20" s="929">
        <v>66</v>
      </c>
      <c r="H20" s="917" t="s">
        <v>2512</v>
      </c>
      <c r="I20" s="909" t="s">
        <v>2393</v>
      </c>
      <c r="J20" s="908" t="s">
        <v>2511</v>
      </c>
      <c r="K20" s="907">
        <v>300</v>
      </c>
    </row>
    <row r="21" spans="1:11" ht="15" customHeight="1">
      <c r="A21" s="866">
        <v>17</v>
      </c>
      <c r="B21" s="916" t="s">
        <v>2510</v>
      </c>
      <c r="C21" s="919" t="s">
        <v>2393</v>
      </c>
      <c r="D21" s="914" t="s">
        <v>2509</v>
      </c>
      <c r="E21" s="864">
        <v>472.27</v>
      </c>
      <c r="F21" s="923"/>
      <c r="G21" s="929">
        <v>67</v>
      </c>
      <c r="H21" s="917" t="s">
        <v>2508</v>
      </c>
      <c r="I21" s="909" t="s">
        <v>2393</v>
      </c>
      <c r="J21" s="908" t="s">
        <v>2507</v>
      </c>
      <c r="K21" s="907">
        <v>331.57</v>
      </c>
    </row>
    <row r="22" spans="1:11" ht="15" customHeight="1">
      <c r="A22" s="866">
        <v>18</v>
      </c>
      <c r="B22" s="916" t="s">
        <v>2506</v>
      </c>
      <c r="C22" s="919" t="s">
        <v>2393</v>
      </c>
      <c r="D22" s="914" t="s">
        <v>8691</v>
      </c>
      <c r="E22" s="864">
        <v>1367.66</v>
      </c>
      <c r="F22" s="923"/>
      <c r="G22" s="929">
        <v>68</v>
      </c>
      <c r="H22" s="917" t="s">
        <v>2503</v>
      </c>
      <c r="I22" s="909" t="s">
        <v>2393</v>
      </c>
      <c r="J22" s="908" t="s">
        <v>2502</v>
      </c>
      <c r="K22" s="907">
        <v>395.14</v>
      </c>
    </row>
    <row r="23" spans="1:11" ht="15" customHeight="1">
      <c r="A23" s="866">
        <v>19</v>
      </c>
      <c r="B23" s="916" t="s">
        <v>2505</v>
      </c>
      <c r="C23" s="919" t="s">
        <v>2393</v>
      </c>
      <c r="D23" s="914" t="s">
        <v>2504</v>
      </c>
      <c r="E23" s="864">
        <v>379.63</v>
      </c>
      <c r="F23" s="923"/>
      <c r="G23" s="929">
        <v>69</v>
      </c>
      <c r="H23" s="917" t="s">
        <v>2499</v>
      </c>
      <c r="I23" s="909" t="s">
        <v>2393</v>
      </c>
      <c r="J23" s="908" t="s">
        <v>2498</v>
      </c>
      <c r="K23" s="907">
        <v>407.05</v>
      </c>
    </row>
    <row r="24" spans="1:11" ht="15" customHeight="1">
      <c r="A24" s="866">
        <v>20</v>
      </c>
      <c r="B24" s="916" t="s">
        <v>2501</v>
      </c>
      <c r="C24" s="919" t="s">
        <v>2393</v>
      </c>
      <c r="D24" s="914" t="s">
        <v>2500</v>
      </c>
      <c r="E24" s="864">
        <v>310.45</v>
      </c>
      <c r="F24" s="923"/>
      <c r="G24" s="929">
        <v>70</v>
      </c>
      <c r="H24" s="917" t="s">
        <v>2495</v>
      </c>
      <c r="I24" s="909" t="s">
        <v>2393</v>
      </c>
      <c r="J24" s="908" t="s">
        <v>2494</v>
      </c>
      <c r="K24" s="907">
        <v>520.78</v>
      </c>
    </row>
    <row r="25" spans="1:11" ht="15" customHeight="1">
      <c r="A25" s="866">
        <v>21</v>
      </c>
      <c r="B25" s="916" t="s">
        <v>2497</v>
      </c>
      <c r="C25" s="919" t="s">
        <v>2393</v>
      </c>
      <c r="D25" s="914" t="s">
        <v>2496</v>
      </c>
      <c r="E25" s="864">
        <v>318.41000000000003</v>
      </c>
      <c r="F25" s="923"/>
      <c r="G25" s="929">
        <v>71</v>
      </c>
      <c r="H25" s="917" t="s">
        <v>2150</v>
      </c>
      <c r="I25" s="909" t="s">
        <v>2393</v>
      </c>
      <c r="J25" s="908" t="s">
        <v>2492</v>
      </c>
      <c r="K25" s="907">
        <v>348.3</v>
      </c>
    </row>
    <row r="26" spans="1:11" ht="15" customHeight="1">
      <c r="A26" s="866">
        <v>22</v>
      </c>
      <c r="B26" s="916" t="s">
        <v>1468</v>
      </c>
      <c r="C26" s="919" t="s">
        <v>2393</v>
      </c>
      <c r="D26" s="914" t="s">
        <v>2493</v>
      </c>
      <c r="E26" s="864">
        <v>1018.28</v>
      </c>
      <c r="F26" s="923"/>
      <c r="G26" s="929">
        <v>72</v>
      </c>
      <c r="H26" s="917" t="s">
        <v>2489</v>
      </c>
      <c r="I26" s="909" t="s">
        <v>2393</v>
      </c>
      <c r="J26" s="908" t="s">
        <v>2488</v>
      </c>
      <c r="K26" s="907">
        <v>512.66999999999996</v>
      </c>
    </row>
    <row r="27" spans="1:11" ht="15" customHeight="1">
      <c r="A27" s="866">
        <v>23</v>
      </c>
      <c r="B27" s="916" t="s">
        <v>2491</v>
      </c>
      <c r="C27" s="919" t="s">
        <v>2393</v>
      </c>
      <c r="D27" s="914" t="s">
        <v>2490</v>
      </c>
      <c r="E27" s="864">
        <v>462.47</v>
      </c>
      <c r="F27" s="923"/>
      <c r="G27" s="929">
        <v>73</v>
      </c>
      <c r="H27" s="917" t="s">
        <v>2485</v>
      </c>
      <c r="I27" s="909" t="s">
        <v>2393</v>
      </c>
      <c r="J27" s="908" t="s">
        <v>2484</v>
      </c>
      <c r="K27" s="907">
        <v>307.91000000000003</v>
      </c>
    </row>
    <row r="28" spans="1:11" ht="15" customHeight="1">
      <c r="A28" s="866">
        <v>24</v>
      </c>
      <c r="B28" s="916" t="s">
        <v>2487</v>
      </c>
      <c r="C28" s="919" t="s">
        <v>2393</v>
      </c>
      <c r="D28" s="914" t="s">
        <v>2486</v>
      </c>
      <c r="E28" s="864">
        <v>966.6</v>
      </c>
      <c r="F28" s="923"/>
      <c r="G28" s="929">
        <v>74</v>
      </c>
      <c r="H28" s="917" t="s">
        <v>2481</v>
      </c>
      <c r="I28" s="909" t="s">
        <v>2393</v>
      </c>
      <c r="J28" s="908" t="s">
        <v>2480</v>
      </c>
      <c r="K28" s="907">
        <v>573.42999999999995</v>
      </c>
    </row>
    <row r="29" spans="1:11" ht="15" customHeight="1">
      <c r="A29" s="866">
        <v>25</v>
      </c>
      <c r="B29" s="916" t="s">
        <v>2483</v>
      </c>
      <c r="C29" s="919" t="s">
        <v>2393</v>
      </c>
      <c r="D29" s="914" t="s">
        <v>2482</v>
      </c>
      <c r="E29" s="864">
        <v>803.47</v>
      </c>
      <c r="F29" s="923"/>
      <c r="G29" s="929">
        <v>75</v>
      </c>
      <c r="H29" s="917" t="s">
        <v>2477</v>
      </c>
      <c r="I29" s="909" t="s">
        <v>2393</v>
      </c>
      <c r="J29" s="908" t="s">
        <v>2476</v>
      </c>
      <c r="K29" s="907">
        <v>396.7</v>
      </c>
    </row>
    <row r="30" spans="1:11" ht="15" customHeight="1">
      <c r="A30" s="866">
        <v>26</v>
      </c>
      <c r="B30" s="916" t="s">
        <v>2479</v>
      </c>
      <c r="C30" s="919" t="s">
        <v>2393</v>
      </c>
      <c r="D30" s="914" t="s">
        <v>2478</v>
      </c>
      <c r="E30" s="864">
        <v>687.59</v>
      </c>
      <c r="F30" s="923"/>
      <c r="G30" s="929">
        <v>76</v>
      </c>
      <c r="H30" s="917" t="s">
        <v>2473</v>
      </c>
      <c r="I30" s="909" t="s">
        <v>2393</v>
      </c>
      <c r="J30" s="908" t="s">
        <v>2472</v>
      </c>
      <c r="K30" s="907">
        <v>326.63</v>
      </c>
    </row>
    <row r="31" spans="1:11" ht="15" customHeight="1">
      <c r="A31" s="866">
        <v>27</v>
      </c>
      <c r="B31" s="916" t="s">
        <v>2475</v>
      </c>
      <c r="C31" s="919" t="s">
        <v>2393</v>
      </c>
      <c r="D31" s="914" t="s">
        <v>2474</v>
      </c>
      <c r="E31" s="864">
        <v>438.48</v>
      </c>
      <c r="F31" s="923"/>
      <c r="G31" s="929">
        <v>77</v>
      </c>
      <c r="H31" s="917" t="s">
        <v>2469</v>
      </c>
      <c r="I31" s="909" t="s">
        <v>2393</v>
      </c>
      <c r="J31" s="908" t="s">
        <v>2468</v>
      </c>
      <c r="K31" s="907">
        <v>714.73</v>
      </c>
    </row>
    <row r="32" spans="1:11" ht="15" customHeight="1">
      <c r="A32" s="866">
        <v>28</v>
      </c>
      <c r="B32" s="916" t="s">
        <v>2471</v>
      </c>
      <c r="C32" s="919" t="s">
        <v>2393</v>
      </c>
      <c r="D32" s="914" t="s">
        <v>2470</v>
      </c>
      <c r="E32" s="864">
        <v>618</v>
      </c>
      <c r="F32" s="923"/>
      <c r="G32" s="929">
        <v>78</v>
      </c>
      <c r="H32" s="917" t="s">
        <v>2465</v>
      </c>
      <c r="I32" s="909" t="s">
        <v>2393</v>
      </c>
      <c r="J32" s="908" t="s">
        <v>2464</v>
      </c>
      <c r="K32" s="907">
        <v>396.56</v>
      </c>
    </row>
    <row r="33" spans="1:11" ht="15" customHeight="1">
      <c r="A33" s="866">
        <v>29</v>
      </c>
      <c r="B33" s="916" t="s">
        <v>2467</v>
      </c>
      <c r="C33" s="919" t="s">
        <v>2393</v>
      </c>
      <c r="D33" s="914" t="s">
        <v>2466</v>
      </c>
      <c r="E33" s="864">
        <v>464.19</v>
      </c>
      <c r="F33" s="923"/>
      <c r="G33" s="929">
        <v>79</v>
      </c>
      <c r="H33" s="917" t="s">
        <v>2461</v>
      </c>
      <c r="I33" s="909" t="s">
        <v>2393</v>
      </c>
      <c r="J33" s="908" t="s">
        <v>2460</v>
      </c>
      <c r="K33" s="907">
        <v>580</v>
      </c>
    </row>
    <row r="34" spans="1:11" ht="15" customHeight="1">
      <c r="A34" s="866">
        <v>30</v>
      </c>
      <c r="B34" s="916" t="s">
        <v>2463</v>
      </c>
      <c r="C34" s="919" t="s">
        <v>2393</v>
      </c>
      <c r="D34" s="914" t="s">
        <v>2462</v>
      </c>
      <c r="E34" s="922">
        <v>328.9</v>
      </c>
      <c r="F34" s="920"/>
      <c r="G34" s="929">
        <v>80</v>
      </c>
      <c r="H34" s="917" t="s">
        <v>2457</v>
      </c>
      <c r="I34" s="909" t="s">
        <v>2393</v>
      </c>
      <c r="J34" s="908" t="s">
        <v>2456</v>
      </c>
      <c r="K34" s="907">
        <v>178.93</v>
      </c>
    </row>
    <row r="35" spans="1:11" ht="15" customHeight="1">
      <c r="A35" s="866">
        <v>31</v>
      </c>
      <c r="B35" s="916" t="s">
        <v>2459</v>
      </c>
      <c r="C35" s="919" t="s">
        <v>2393</v>
      </c>
      <c r="D35" s="914" t="s">
        <v>2458</v>
      </c>
      <c r="E35" s="922">
        <v>462.82</v>
      </c>
      <c r="F35" s="920"/>
      <c r="G35" s="929">
        <v>81</v>
      </c>
      <c r="H35" s="917" t="s">
        <v>2453</v>
      </c>
      <c r="I35" s="909" t="s">
        <v>2393</v>
      </c>
      <c r="J35" s="908" t="s">
        <v>2452</v>
      </c>
      <c r="K35" s="907">
        <v>423.87</v>
      </c>
    </row>
    <row r="36" spans="1:11" ht="15" customHeight="1">
      <c r="A36" s="866">
        <v>32</v>
      </c>
      <c r="B36" s="916" t="s">
        <v>2455</v>
      </c>
      <c r="C36" s="919" t="s">
        <v>2393</v>
      </c>
      <c r="D36" s="914" t="s">
        <v>2454</v>
      </c>
      <c r="E36" s="922">
        <v>188.56</v>
      </c>
      <c r="F36" s="920"/>
      <c r="G36" s="929">
        <v>82</v>
      </c>
      <c r="H36" s="917" t="s">
        <v>2449</v>
      </c>
      <c r="I36" s="909" t="s">
        <v>2393</v>
      </c>
      <c r="J36" s="908" t="s">
        <v>2448</v>
      </c>
      <c r="K36" s="907">
        <v>748.18</v>
      </c>
    </row>
    <row r="37" spans="1:11" ht="15" customHeight="1">
      <c r="A37" s="866">
        <v>33</v>
      </c>
      <c r="B37" s="916" t="s">
        <v>2451</v>
      </c>
      <c r="C37" s="919" t="s">
        <v>2393</v>
      </c>
      <c r="D37" s="914" t="s">
        <v>2450</v>
      </c>
      <c r="E37" s="922">
        <v>315.02999999999997</v>
      </c>
      <c r="F37" s="920"/>
      <c r="G37" s="929">
        <v>83</v>
      </c>
      <c r="H37" s="917" t="s">
        <v>2445</v>
      </c>
      <c r="I37" s="909" t="s">
        <v>2393</v>
      </c>
      <c r="J37" s="908" t="s">
        <v>2444</v>
      </c>
      <c r="K37" s="907">
        <v>750</v>
      </c>
    </row>
    <row r="38" spans="1:11" ht="15" customHeight="1">
      <c r="A38" s="866">
        <v>34</v>
      </c>
      <c r="B38" s="916" t="s">
        <v>2447</v>
      </c>
      <c r="C38" s="919" t="s">
        <v>2393</v>
      </c>
      <c r="D38" s="914" t="s">
        <v>2446</v>
      </c>
      <c r="E38" s="922">
        <v>499.15</v>
      </c>
      <c r="F38" s="920"/>
      <c r="G38" s="929">
        <v>84</v>
      </c>
      <c r="H38" s="917" t="s">
        <v>2441</v>
      </c>
      <c r="I38" s="909" t="s">
        <v>2393</v>
      </c>
      <c r="J38" s="908" t="s">
        <v>2440</v>
      </c>
      <c r="K38" s="907">
        <v>453.24</v>
      </c>
    </row>
    <row r="39" spans="1:11" ht="15" customHeight="1">
      <c r="A39" s="866">
        <v>35</v>
      </c>
      <c r="B39" s="916" t="s">
        <v>2443</v>
      </c>
      <c r="C39" s="919" t="s">
        <v>2393</v>
      </c>
      <c r="D39" s="914" t="s">
        <v>2442</v>
      </c>
      <c r="E39" s="922">
        <v>432.54</v>
      </c>
      <c r="F39" s="920"/>
      <c r="G39" s="929">
        <v>85</v>
      </c>
      <c r="H39" s="917" t="s">
        <v>2437</v>
      </c>
      <c r="I39" s="909" t="s">
        <v>2393</v>
      </c>
      <c r="J39" s="908" t="s">
        <v>8695</v>
      </c>
      <c r="K39" s="907">
        <v>752.8</v>
      </c>
    </row>
    <row r="40" spans="1:11" ht="15" customHeight="1">
      <c r="A40" s="866">
        <v>36</v>
      </c>
      <c r="B40" s="916" t="s">
        <v>2439</v>
      </c>
      <c r="C40" s="919" t="s">
        <v>2393</v>
      </c>
      <c r="D40" s="914" t="s">
        <v>2438</v>
      </c>
      <c r="E40" s="922">
        <v>357.14</v>
      </c>
      <c r="F40" s="920"/>
      <c r="G40" s="929">
        <v>86</v>
      </c>
      <c r="H40" s="910" t="s">
        <v>2275</v>
      </c>
      <c r="I40" s="909" t="s">
        <v>2393</v>
      </c>
      <c r="J40" s="908" t="s">
        <v>8696</v>
      </c>
      <c r="K40" s="907">
        <v>264.45</v>
      </c>
    </row>
    <row r="41" spans="1:11" ht="15" customHeight="1">
      <c r="A41" s="866">
        <v>37</v>
      </c>
      <c r="B41" s="916" t="s">
        <v>2436</v>
      </c>
      <c r="C41" s="919" t="s">
        <v>2393</v>
      </c>
      <c r="D41" s="914" t="s">
        <v>2435</v>
      </c>
      <c r="E41" s="922">
        <v>413.41</v>
      </c>
      <c r="F41" s="920"/>
      <c r="G41" s="929">
        <v>87</v>
      </c>
      <c r="H41" s="917" t="s">
        <v>2432</v>
      </c>
      <c r="I41" s="909" t="s">
        <v>2393</v>
      </c>
      <c r="J41" s="908" t="s">
        <v>2431</v>
      </c>
      <c r="K41" s="907">
        <v>239.74</v>
      </c>
    </row>
    <row r="42" spans="1:11" ht="15" customHeight="1">
      <c r="A42" s="866">
        <v>38</v>
      </c>
      <c r="B42" s="916" t="s">
        <v>2434</v>
      </c>
      <c r="C42" s="919" t="s">
        <v>2393</v>
      </c>
      <c r="D42" s="914" t="s">
        <v>2433</v>
      </c>
      <c r="E42" s="921">
        <v>656.9</v>
      </c>
      <c r="F42" s="920"/>
      <c r="G42" s="929">
        <v>88</v>
      </c>
      <c r="H42" s="917" t="s">
        <v>2428</v>
      </c>
      <c r="I42" s="909" t="s">
        <v>2393</v>
      </c>
      <c r="J42" s="908" t="s">
        <v>2427</v>
      </c>
      <c r="K42" s="907">
        <v>379.16</v>
      </c>
    </row>
    <row r="43" spans="1:11" ht="15" customHeight="1">
      <c r="A43" s="866">
        <v>39</v>
      </c>
      <c r="B43" s="916" t="s">
        <v>2430</v>
      </c>
      <c r="C43" s="919" t="s">
        <v>2393</v>
      </c>
      <c r="D43" s="914" t="s">
        <v>2429</v>
      </c>
      <c r="E43" s="921">
        <v>249.53</v>
      </c>
      <c r="F43" s="920"/>
      <c r="G43" s="929">
        <v>89</v>
      </c>
      <c r="H43" s="917" t="s">
        <v>2424</v>
      </c>
      <c r="I43" s="909" t="s">
        <v>2393</v>
      </c>
      <c r="J43" s="908" t="s">
        <v>2423</v>
      </c>
      <c r="K43" s="907">
        <v>678</v>
      </c>
    </row>
    <row r="44" spans="1:11" ht="15" customHeight="1">
      <c r="A44" s="866">
        <v>40</v>
      </c>
      <c r="B44" s="916" t="s">
        <v>2426</v>
      </c>
      <c r="C44" s="919" t="s">
        <v>2393</v>
      </c>
      <c r="D44" s="914" t="s">
        <v>2425</v>
      </c>
      <c r="E44" s="921">
        <v>330.72</v>
      </c>
      <c r="F44" s="920"/>
      <c r="G44" s="929">
        <v>90</v>
      </c>
      <c r="H44" s="917" t="s">
        <v>2420</v>
      </c>
      <c r="I44" s="909" t="s">
        <v>2393</v>
      </c>
      <c r="J44" s="908" t="s">
        <v>2419</v>
      </c>
      <c r="K44" s="907">
        <v>1379.99</v>
      </c>
    </row>
    <row r="45" spans="1:11" ht="15" customHeight="1">
      <c r="A45" s="866">
        <v>41</v>
      </c>
      <c r="B45" s="916" t="s">
        <v>2422</v>
      </c>
      <c r="C45" s="919" t="s">
        <v>2393</v>
      </c>
      <c r="D45" s="914" t="s">
        <v>2421</v>
      </c>
      <c r="E45" s="921">
        <v>421.74</v>
      </c>
      <c r="F45" s="920"/>
      <c r="G45" s="929">
        <v>91</v>
      </c>
      <c r="H45" s="917" t="s">
        <v>2416</v>
      </c>
      <c r="I45" s="909" t="s">
        <v>2393</v>
      </c>
      <c r="J45" s="908" t="s">
        <v>2415</v>
      </c>
      <c r="K45" s="907">
        <v>886.34</v>
      </c>
    </row>
    <row r="46" spans="1:11" ht="15" customHeight="1">
      <c r="A46" s="866">
        <v>42</v>
      </c>
      <c r="B46" s="916" t="s">
        <v>2418</v>
      </c>
      <c r="C46" s="919" t="s">
        <v>2393</v>
      </c>
      <c r="D46" s="914" t="s">
        <v>2417</v>
      </c>
      <c r="E46" s="921">
        <v>375.67</v>
      </c>
      <c r="F46" s="920"/>
      <c r="G46" s="929">
        <v>92</v>
      </c>
      <c r="H46" s="917" t="s">
        <v>2412</v>
      </c>
      <c r="I46" s="909" t="s">
        <v>2393</v>
      </c>
      <c r="J46" s="908" t="s">
        <v>2411</v>
      </c>
      <c r="K46" s="907">
        <v>859.3</v>
      </c>
    </row>
    <row r="47" spans="1:11" ht="15" customHeight="1">
      <c r="A47" s="866">
        <v>43</v>
      </c>
      <c r="B47" s="916" t="s">
        <v>2414</v>
      </c>
      <c r="C47" s="919" t="s">
        <v>2393</v>
      </c>
      <c r="D47" s="914" t="s">
        <v>2413</v>
      </c>
      <c r="E47" s="921">
        <v>537.51</v>
      </c>
      <c r="F47" s="920"/>
      <c r="G47" s="929">
        <v>93</v>
      </c>
      <c r="H47" s="910" t="s">
        <v>2409</v>
      </c>
      <c r="I47" s="909" t="s">
        <v>2393</v>
      </c>
      <c r="J47" s="908" t="s">
        <v>2408</v>
      </c>
      <c r="K47" s="907">
        <v>420</v>
      </c>
    </row>
    <row r="48" spans="1:11" ht="15" customHeight="1">
      <c r="A48" s="866">
        <v>44</v>
      </c>
      <c r="B48" s="916" t="s">
        <v>2086</v>
      </c>
      <c r="C48" s="919" t="s">
        <v>2393</v>
      </c>
      <c r="D48" s="914" t="s">
        <v>2410</v>
      </c>
      <c r="E48" s="921">
        <v>634.71</v>
      </c>
      <c r="F48" s="920"/>
      <c r="G48" s="929">
        <v>94</v>
      </c>
      <c r="H48" s="910" t="s">
        <v>2406</v>
      </c>
      <c r="I48" s="909" t="s">
        <v>2393</v>
      </c>
      <c r="J48" s="908" t="s">
        <v>2405</v>
      </c>
      <c r="K48" s="907">
        <v>1107</v>
      </c>
    </row>
    <row r="49" spans="1:11" ht="15" customHeight="1">
      <c r="A49" s="866">
        <v>45</v>
      </c>
      <c r="B49" s="916" t="s">
        <v>2407</v>
      </c>
      <c r="C49" s="919" t="s">
        <v>2393</v>
      </c>
      <c r="D49" s="914" t="s">
        <v>8692</v>
      </c>
      <c r="E49" s="921">
        <v>851.83</v>
      </c>
      <c r="F49" s="920"/>
      <c r="G49" s="929">
        <v>95</v>
      </c>
      <c r="H49" s="910" t="s">
        <v>2402</v>
      </c>
      <c r="I49" s="909" t="s">
        <v>2393</v>
      </c>
      <c r="J49" s="908" t="s">
        <v>2401</v>
      </c>
      <c r="K49" s="907">
        <v>447.56</v>
      </c>
    </row>
    <row r="50" spans="1:11" ht="15" customHeight="1">
      <c r="A50" s="866">
        <v>46</v>
      </c>
      <c r="B50" s="916" t="s">
        <v>2404</v>
      </c>
      <c r="C50" s="919" t="s">
        <v>2393</v>
      </c>
      <c r="D50" s="914" t="s">
        <v>2403</v>
      </c>
      <c r="E50" s="918">
        <v>882.56</v>
      </c>
      <c r="F50" s="912"/>
      <c r="G50" s="929">
        <v>96</v>
      </c>
      <c r="H50" s="917" t="s">
        <v>8693</v>
      </c>
      <c r="I50" s="909" t="s">
        <v>2393</v>
      </c>
      <c r="J50" s="908" t="s">
        <v>2398</v>
      </c>
      <c r="K50" s="907">
        <v>554.85</v>
      </c>
    </row>
    <row r="51" spans="1:11" ht="15" customHeight="1">
      <c r="A51" s="866">
        <v>47</v>
      </c>
      <c r="B51" s="916" t="s">
        <v>2400</v>
      </c>
      <c r="C51" s="919" t="s">
        <v>2393</v>
      </c>
      <c r="D51" s="914" t="s">
        <v>2399</v>
      </c>
      <c r="E51" s="918">
        <v>581.49</v>
      </c>
      <c r="F51" s="912"/>
      <c r="G51" s="929">
        <v>97</v>
      </c>
      <c r="H51" s="917" t="s">
        <v>8694</v>
      </c>
      <c r="I51" s="909" t="s">
        <v>2393</v>
      </c>
      <c r="J51" s="908" t="s">
        <v>8697</v>
      </c>
      <c r="K51" s="907">
        <v>717.98</v>
      </c>
    </row>
    <row r="52" spans="1:11" ht="15" customHeight="1">
      <c r="A52" s="866">
        <v>48</v>
      </c>
      <c r="B52" s="916" t="s">
        <v>2397</v>
      </c>
      <c r="C52" s="919" t="s">
        <v>2393</v>
      </c>
      <c r="D52" s="914" t="s">
        <v>2396</v>
      </c>
      <c r="E52" s="918">
        <v>389.87</v>
      </c>
      <c r="F52" s="912"/>
      <c r="G52" s="929">
        <v>98</v>
      </c>
      <c r="H52" s="917" t="s">
        <v>2394</v>
      </c>
      <c r="I52" s="909" t="s">
        <v>2393</v>
      </c>
      <c r="J52" s="908" t="s">
        <v>2392</v>
      </c>
      <c r="K52" s="907">
        <v>590.53</v>
      </c>
    </row>
    <row r="53" spans="1:11" ht="15" customHeight="1">
      <c r="A53" s="866">
        <v>49</v>
      </c>
      <c r="B53" s="916" t="s">
        <v>2092</v>
      </c>
      <c r="C53" s="919" t="s">
        <v>2393</v>
      </c>
      <c r="D53" s="914" t="s">
        <v>2395</v>
      </c>
      <c r="E53" s="918">
        <v>604.92999999999995</v>
      </c>
      <c r="F53" s="912"/>
      <c r="G53" s="929">
        <v>99</v>
      </c>
      <c r="H53" s="910" t="s">
        <v>2655</v>
      </c>
      <c r="I53" s="909" t="s">
        <v>2393</v>
      </c>
      <c r="J53" s="908" t="s">
        <v>8698</v>
      </c>
      <c r="K53" s="907">
        <v>273.67</v>
      </c>
    </row>
    <row r="54" spans="1:11" ht="15" customHeight="1">
      <c r="A54" s="866">
        <v>50</v>
      </c>
      <c r="B54" s="916" t="s">
        <v>2568</v>
      </c>
      <c r="C54" s="915" t="s">
        <v>2393</v>
      </c>
      <c r="D54" s="914" t="s">
        <v>2567</v>
      </c>
      <c r="E54" s="913">
        <v>534.87</v>
      </c>
      <c r="F54" s="912"/>
      <c r="G54" s="811"/>
      <c r="H54" s="811"/>
      <c r="I54" s="811"/>
      <c r="J54" s="811"/>
      <c r="K54" s="825" t="s">
        <v>2071</v>
      </c>
    </row>
    <row r="55" spans="1:11" ht="15" customHeight="1">
      <c r="A55" s="830"/>
      <c r="B55" s="829"/>
      <c r="C55" s="828"/>
      <c r="D55" s="827"/>
      <c r="E55" s="826"/>
      <c r="G55" s="811"/>
      <c r="H55" s="811"/>
      <c r="I55" s="811"/>
      <c r="J55" s="811"/>
      <c r="K55" s="819" t="s">
        <v>2070</v>
      </c>
    </row>
    <row r="56" spans="1:11" ht="15" customHeight="1">
      <c r="A56" s="811"/>
      <c r="B56" s="811"/>
      <c r="C56" s="811"/>
      <c r="D56" s="906" t="s">
        <v>2391</v>
      </c>
      <c r="E56" s="905">
        <f>SUM('71'!E5:E34,'71'!K5:K33)</f>
        <v>30590.420000000002</v>
      </c>
      <c r="F56" s="904"/>
      <c r="G56" s="811"/>
      <c r="H56" s="811"/>
      <c r="I56" s="811"/>
      <c r="J56" s="811"/>
      <c r="K56" s="811"/>
    </row>
    <row r="57" spans="1:11" ht="12.95" customHeight="1">
      <c r="A57" s="811"/>
      <c r="B57" s="811"/>
      <c r="C57" s="811"/>
      <c r="D57" s="811"/>
      <c r="E57" s="811"/>
      <c r="F57" s="904"/>
      <c r="G57" s="811"/>
      <c r="H57" s="811"/>
      <c r="I57" s="811"/>
      <c r="J57" s="811"/>
      <c r="K57" s="811"/>
    </row>
    <row r="58" spans="1:11" ht="12.95" customHeight="1">
      <c r="A58" s="811"/>
      <c r="B58" s="811"/>
      <c r="C58" s="811"/>
      <c r="D58" s="811"/>
      <c r="E58" s="811"/>
      <c r="F58" s="904"/>
      <c r="G58" s="811"/>
      <c r="H58" s="811"/>
      <c r="I58" s="811"/>
      <c r="J58" s="811"/>
      <c r="K58" s="811"/>
    </row>
    <row r="59" spans="1:11" ht="12.95" customHeight="1">
      <c r="A59" s="811"/>
      <c r="B59" s="811"/>
      <c r="C59" s="811"/>
      <c r="D59" s="811"/>
      <c r="E59" s="811"/>
      <c r="F59" s="904"/>
      <c r="G59" s="811"/>
      <c r="H59" s="811"/>
      <c r="I59" s="811"/>
      <c r="J59" s="811"/>
      <c r="K59" s="811"/>
    </row>
    <row r="60" spans="1:11" ht="12.95" customHeight="1">
      <c r="A60" s="811"/>
      <c r="B60" s="811"/>
      <c r="C60" s="811"/>
      <c r="D60" s="811"/>
      <c r="E60" s="811"/>
      <c r="F60" s="904"/>
      <c r="G60" s="811"/>
      <c r="H60" s="811"/>
      <c r="I60" s="811"/>
      <c r="J60" s="811"/>
      <c r="K60" s="811"/>
    </row>
    <row r="61" spans="1:11" ht="12.95" customHeight="1">
      <c r="A61" s="811"/>
      <c r="B61" s="811"/>
      <c r="C61" s="811"/>
      <c r="D61" s="811"/>
      <c r="E61" s="811"/>
      <c r="F61" s="904"/>
      <c r="G61" s="811"/>
      <c r="H61" s="811"/>
      <c r="I61" s="811"/>
      <c r="J61" s="811"/>
      <c r="K61" s="811"/>
    </row>
    <row r="62" spans="1:11" ht="12.95" customHeight="1">
      <c r="A62" s="811"/>
      <c r="B62" s="811"/>
      <c r="C62" s="811"/>
      <c r="D62" s="811"/>
      <c r="E62" s="811"/>
      <c r="F62" s="904"/>
      <c r="G62" s="811"/>
      <c r="H62" s="811"/>
      <c r="I62" s="811"/>
      <c r="J62" s="811"/>
      <c r="K62" s="811"/>
    </row>
    <row r="63" spans="1:11" ht="12.95" customHeight="1">
      <c r="A63" s="811"/>
      <c r="B63" s="811"/>
      <c r="C63" s="811"/>
      <c r="D63" s="811"/>
      <c r="E63" s="811"/>
      <c r="F63" s="904"/>
      <c r="G63" s="811"/>
      <c r="H63" s="811"/>
      <c r="I63" s="811"/>
      <c r="J63" s="811"/>
      <c r="K63" s="811"/>
    </row>
    <row r="64" spans="1:11" ht="12.95" customHeight="1">
      <c r="A64" s="811"/>
      <c r="B64" s="811"/>
      <c r="C64" s="811"/>
      <c r="D64" s="811"/>
      <c r="E64" s="811"/>
      <c r="F64" s="904"/>
      <c r="G64" s="811"/>
      <c r="H64" s="811"/>
      <c r="I64" s="811"/>
      <c r="J64" s="811"/>
      <c r="K64" s="811"/>
    </row>
    <row r="65" spans="1:11" ht="12.95" customHeight="1">
      <c r="A65" s="811"/>
      <c r="B65" s="811"/>
      <c r="C65" s="811"/>
      <c r="D65" s="811"/>
      <c r="E65" s="811"/>
      <c r="F65" s="904"/>
      <c r="G65" s="811"/>
      <c r="H65" s="811"/>
      <c r="I65" s="811"/>
      <c r="J65" s="811"/>
      <c r="K65" s="811"/>
    </row>
    <row r="66" spans="1:11" ht="12.95" customHeight="1">
      <c r="A66" s="811"/>
      <c r="B66" s="811"/>
      <c r="C66" s="811"/>
      <c r="D66" s="811"/>
      <c r="E66" s="811"/>
      <c r="F66" s="904"/>
      <c r="G66" s="811"/>
      <c r="H66" s="811"/>
      <c r="I66" s="811"/>
      <c r="J66" s="811"/>
      <c r="K66" s="811"/>
    </row>
    <row r="67" spans="1:11" ht="12.95" customHeight="1">
      <c r="G67" s="811"/>
      <c r="H67" s="811"/>
      <c r="I67" s="811"/>
      <c r="J67" s="811"/>
      <c r="K67" s="811"/>
    </row>
    <row r="68" spans="1:11" ht="12.95" customHeight="1">
      <c r="G68" s="811"/>
      <c r="H68" s="811"/>
      <c r="I68" s="811"/>
      <c r="J68" s="811"/>
      <c r="K68" s="811"/>
    </row>
    <row r="69" spans="1:11" ht="12.95" customHeight="1">
      <c r="G69" s="811"/>
      <c r="H69" s="811"/>
      <c r="I69" s="811"/>
      <c r="J69" s="811"/>
      <c r="K69" s="811"/>
    </row>
    <row r="70" spans="1:11" ht="12.95" customHeight="1">
      <c r="G70" s="811"/>
      <c r="H70" s="811"/>
      <c r="I70" s="811"/>
      <c r="J70" s="811"/>
      <c r="K70" s="811"/>
    </row>
    <row r="71" spans="1:11" ht="12.95" customHeight="1">
      <c r="G71" s="811"/>
      <c r="H71" s="811"/>
      <c r="I71" s="811"/>
      <c r="J71" s="811"/>
      <c r="K71" s="811"/>
    </row>
    <row r="72" spans="1:11" ht="12.95" customHeight="1">
      <c r="G72" s="811"/>
      <c r="H72" s="811"/>
      <c r="I72" s="811"/>
      <c r="J72" s="811"/>
      <c r="K72" s="811"/>
    </row>
    <row r="73" spans="1:11" ht="18" customHeight="1">
      <c r="G73" s="811"/>
      <c r="H73" s="811"/>
      <c r="I73" s="811"/>
      <c r="J73" s="811"/>
      <c r="K73" s="811"/>
    </row>
  </sheetData>
  <mergeCells count="4">
    <mergeCell ref="B4:C4"/>
    <mergeCell ref="H4:I4"/>
    <mergeCell ref="A1:D1"/>
    <mergeCell ref="A2:D2"/>
  </mergeCells>
  <phoneticPr fontId="2"/>
  <printOptions horizontalCentered="1"/>
  <pageMargins left="0.78740157480314965" right="0.78740157480314965" top="0.98425196850393704" bottom="0.55000000000000004" header="0.51181102362204722" footer="0.51181102362204722"/>
  <pageSetup paperSize="9" scale="86" fitToHeight="0"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4"/>
  <sheetViews>
    <sheetView view="pageBreakPreview" zoomScaleNormal="75" zoomScaleSheetLayoutView="100" workbookViewId="0">
      <selection sqref="A1:D1"/>
    </sheetView>
  </sheetViews>
  <sheetFormatPr defaultRowHeight="18" customHeight="1"/>
  <cols>
    <col min="1" max="1" width="2.625" style="816" customWidth="1"/>
    <col min="2" max="2" width="14.625" style="903" customWidth="1"/>
    <col min="3" max="3" width="5.625" style="902" customWidth="1"/>
    <col min="4" max="4" width="12.625" style="812" customWidth="1"/>
    <col min="5" max="5" width="8.625" style="813" customWidth="1"/>
    <col min="6" max="6" width="2.625" style="820" customWidth="1"/>
    <col min="7" max="7" width="2.625" style="816" customWidth="1"/>
    <col min="8" max="8" width="14.625" style="903" customWidth="1"/>
    <col min="9" max="9" width="5.625" style="902" customWidth="1"/>
    <col min="10" max="10" width="12.625" style="812" customWidth="1"/>
    <col min="11" max="11" width="8.625" style="813" customWidth="1"/>
    <col min="12" max="12" width="5.625" style="811" customWidth="1"/>
    <col min="13" max="20" width="10.625" style="811" customWidth="1"/>
    <col min="21" max="16384" width="9" style="811"/>
  </cols>
  <sheetData>
    <row r="1" spans="1:26" s="1302" customFormat="1" ht="20.100000000000001" customHeight="1">
      <c r="A1" s="4003" t="str">
        <f>HYPERLINK("#目次!A1","【目次に戻る】")</f>
        <v>【目次に戻る】</v>
      </c>
      <c r="B1" s="4003"/>
      <c r="C1" s="4003"/>
      <c r="D1" s="4003"/>
      <c r="E1" s="1332"/>
      <c r="F1" s="1332"/>
      <c r="G1" s="1332"/>
      <c r="H1" s="1332"/>
      <c r="I1" s="1332"/>
      <c r="J1" s="1332"/>
      <c r="K1" s="1332"/>
      <c r="L1" s="1332"/>
      <c r="M1" s="1332"/>
      <c r="N1" s="1332"/>
      <c r="O1" s="1332"/>
      <c r="P1" s="1332"/>
      <c r="Q1" s="1332"/>
      <c r="R1" s="1332"/>
      <c r="S1" s="1332"/>
      <c r="T1" s="1332"/>
      <c r="U1" s="1332"/>
      <c r="V1" s="1332"/>
      <c r="W1" s="1332"/>
      <c r="X1" s="1332"/>
      <c r="Y1" s="1332"/>
      <c r="Z1" s="1332"/>
    </row>
    <row r="2" spans="1:26" s="1302" customFormat="1" ht="20.100000000000001" customHeight="1">
      <c r="A2" s="4003" t="str">
        <f>HYPERLINK("#業務所管課別目次!A1","【業務所管課別目次に戻る】")</f>
        <v>【業務所管課別目次に戻る】</v>
      </c>
      <c r="B2" s="4003"/>
      <c r="C2" s="4003"/>
      <c r="D2" s="4003"/>
      <c r="E2" s="1332"/>
      <c r="F2" s="1332"/>
      <c r="G2" s="1332"/>
      <c r="H2" s="1332"/>
      <c r="I2" s="1332"/>
      <c r="J2" s="1332"/>
      <c r="K2" s="1332"/>
      <c r="L2" s="1332"/>
      <c r="M2" s="1332"/>
      <c r="N2" s="1332"/>
      <c r="O2" s="1332"/>
      <c r="P2" s="1332"/>
      <c r="Q2" s="1332"/>
      <c r="R2" s="1332"/>
      <c r="S2" s="1332"/>
      <c r="T2" s="1332"/>
      <c r="U2" s="1332"/>
      <c r="V2" s="1332"/>
      <c r="W2" s="1332"/>
      <c r="X2" s="1332"/>
      <c r="Y2" s="1332"/>
      <c r="Z2" s="1332"/>
    </row>
    <row r="3" spans="1:26" ht="15" customHeight="1">
      <c r="A3" s="862" t="s">
        <v>2656</v>
      </c>
      <c r="B3" s="861"/>
      <c r="C3" s="860"/>
      <c r="D3" s="859" t="s">
        <v>2284</v>
      </c>
      <c r="E3" s="858"/>
      <c r="G3" s="944"/>
      <c r="H3" s="811"/>
      <c r="I3" s="811"/>
      <c r="J3" s="811"/>
      <c r="K3" s="906" t="str">
        <f>P3</f>
        <v>（令和5年4月1日現在）</v>
      </c>
      <c r="M3" s="1336" t="s">
        <v>6862</v>
      </c>
      <c r="N3" s="1752"/>
      <c r="O3" s="1337" t="s">
        <v>6118</v>
      </c>
      <c r="P3" s="1856" t="str">
        <f>設定!$B$14</f>
        <v>（令和5年4月1日現在）</v>
      </c>
    </row>
    <row r="4" spans="1:26" ht="15" customHeight="1">
      <c r="A4" s="931"/>
      <c r="B4" s="4014" t="s">
        <v>494</v>
      </c>
      <c r="C4" s="4015"/>
      <c r="D4" s="930" t="s">
        <v>493</v>
      </c>
      <c r="E4" s="838" t="s">
        <v>2183</v>
      </c>
      <c r="F4" s="932"/>
      <c r="G4" s="931"/>
      <c r="H4" s="4014" t="s">
        <v>494</v>
      </c>
      <c r="I4" s="4015"/>
      <c r="J4" s="1686" t="s">
        <v>493</v>
      </c>
      <c r="K4" s="1691" t="s">
        <v>2183</v>
      </c>
      <c r="M4" s="1705"/>
      <c r="N4" s="1340"/>
      <c r="O4" s="1337" t="s">
        <v>6119</v>
      </c>
      <c r="P4" s="1789" t="s">
        <v>6860</v>
      </c>
      <c r="Q4" s="2160" t="str">
        <f>HYPERLINK("#'["&amp;設定!$A$22&amp;"]"&amp;P4&amp;"'!A1","統計表リンク")</f>
        <v>統計表リンク</v>
      </c>
    </row>
    <row r="5" spans="1:26" ht="15" customHeight="1">
      <c r="A5" s="911">
        <v>100</v>
      </c>
      <c r="B5" s="910" t="s">
        <v>2653</v>
      </c>
      <c r="C5" s="909" t="s">
        <v>2393</v>
      </c>
      <c r="D5" s="908" t="s">
        <v>2652</v>
      </c>
      <c r="E5" s="907">
        <v>462.81</v>
      </c>
      <c r="F5" s="935"/>
      <c r="G5" s="911">
        <v>130</v>
      </c>
      <c r="H5" s="917" t="s">
        <v>2649</v>
      </c>
      <c r="I5" s="909" t="s">
        <v>2393</v>
      </c>
      <c r="J5" s="1687" t="s">
        <v>2648</v>
      </c>
      <c r="K5" s="938">
        <v>403.05</v>
      </c>
    </row>
    <row r="6" spans="1:26" ht="15" customHeight="1">
      <c r="A6" s="911">
        <v>101</v>
      </c>
      <c r="B6" s="917" t="s">
        <v>2651</v>
      </c>
      <c r="C6" s="909" t="s">
        <v>2393</v>
      </c>
      <c r="D6" s="908" t="s">
        <v>2650</v>
      </c>
      <c r="E6" s="907">
        <v>681.99</v>
      </c>
      <c r="F6" s="935"/>
      <c r="G6" s="911">
        <v>131</v>
      </c>
      <c r="H6" s="910" t="s">
        <v>2645</v>
      </c>
      <c r="I6" s="909" t="s">
        <v>2393</v>
      </c>
      <c r="J6" s="1687" t="s">
        <v>2644</v>
      </c>
      <c r="K6" s="938">
        <v>394.96</v>
      </c>
    </row>
    <row r="7" spans="1:26" ht="15" customHeight="1">
      <c r="A7" s="911">
        <v>102</v>
      </c>
      <c r="B7" s="910" t="s">
        <v>2647</v>
      </c>
      <c r="C7" s="909" t="s">
        <v>2393</v>
      </c>
      <c r="D7" s="908" t="s">
        <v>2646</v>
      </c>
      <c r="E7" s="907">
        <v>186.18</v>
      </c>
      <c r="F7" s="935"/>
      <c r="G7" s="911">
        <v>132</v>
      </c>
      <c r="H7" s="943" t="s">
        <v>2641</v>
      </c>
      <c r="I7" s="909" t="s">
        <v>2393</v>
      </c>
      <c r="J7" s="1687" t="s">
        <v>2640</v>
      </c>
      <c r="K7" s="938">
        <v>387.03</v>
      </c>
    </row>
    <row r="8" spans="1:26" ht="15" customHeight="1">
      <c r="A8" s="911">
        <v>103</v>
      </c>
      <c r="B8" s="917" t="s">
        <v>2643</v>
      </c>
      <c r="C8" s="909" t="s">
        <v>2393</v>
      </c>
      <c r="D8" s="908" t="s">
        <v>2642</v>
      </c>
      <c r="E8" s="907">
        <v>586.45000000000005</v>
      </c>
      <c r="F8" s="935"/>
      <c r="G8" s="911">
        <v>133</v>
      </c>
      <c r="H8" s="910" t="s">
        <v>2637</v>
      </c>
      <c r="I8" s="909" t="s">
        <v>2393</v>
      </c>
      <c r="J8" s="1687" t="s">
        <v>2636</v>
      </c>
      <c r="K8" s="938">
        <v>351.2</v>
      </c>
    </row>
    <row r="9" spans="1:26" ht="15" customHeight="1">
      <c r="A9" s="911">
        <v>104</v>
      </c>
      <c r="B9" s="910" t="s">
        <v>2639</v>
      </c>
      <c r="C9" s="909" t="s">
        <v>2393</v>
      </c>
      <c r="D9" s="908" t="s">
        <v>2638</v>
      </c>
      <c r="E9" s="907">
        <v>563.07000000000005</v>
      </c>
      <c r="F9" s="935"/>
      <c r="G9" s="911">
        <v>134</v>
      </c>
      <c r="H9" s="917" t="s">
        <v>2635</v>
      </c>
      <c r="I9" s="909" t="s">
        <v>2393</v>
      </c>
      <c r="J9" s="1687" t="s">
        <v>2634</v>
      </c>
      <c r="K9" s="938">
        <v>694.94</v>
      </c>
    </row>
    <row r="10" spans="1:26" ht="15" customHeight="1">
      <c r="A10" s="911">
        <v>105</v>
      </c>
      <c r="B10" s="910" t="s">
        <v>8699</v>
      </c>
      <c r="C10" s="909" t="s">
        <v>2393</v>
      </c>
      <c r="D10" s="908" t="s">
        <v>8703</v>
      </c>
      <c r="E10" s="907">
        <v>362.78</v>
      </c>
      <c r="F10" s="935"/>
      <c r="G10" s="911">
        <v>135</v>
      </c>
      <c r="H10" s="917" t="s">
        <v>2631</v>
      </c>
      <c r="I10" s="909" t="s">
        <v>2393</v>
      </c>
      <c r="J10" s="1687" t="s">
        <v>2630</v>
      </c>
      <c r="K10" s="938">
        <v>895.3</v>
      </c>
    </row>
    <row r="11" spans="1:26" ht="15" customHeight="1">
      <c r="A11" s="911">
        <v>106</v>
      </c>
      <c r="B11" s="942" t="s">
        <v>2633</v>
      </c>
      <c r="C11" s="909" t="s">
        <v>2393</v>
      </c>
      <c r="D11" s="908" t="s">
        <v>2632</v>
      </c>
      <c r="E11" s="907">
        <v>848.96</v>
      </c>
      <c r="F11" s="935"/>
      <c r="G11" s="911">
        <v>136</v>
      </c>
      <c r="H11" s="910" t="s">
        <v>2627</v>
      </c>
      <c r="I11" s="909" t="s">
        <v>2393</v>
      </c>
      <c r="J11" s="1687" t="s">
        <v>8721</v>
      </c>
      <c r="K11" s="938">
        <v>391.7</v>
      </c>
    </row>
    <row r="12" spans="1:26" ht="15" customHeight="1">
      <c r="A12" s="911">
        <v>107</v>
      </c>
      <c r="B12" s="917" t="s">
        <v>2629</v>
      </c>
      <c r="C12" s="909" t="s">
        <v>2393</v>
      </c>
      <c r="D12" s="908" t="s">
        <v>2628</v>
      </c>
      <c r="E12" s="907">
        <v>1118.95</v>
      </c>
      <c r="F12" s="935"/>
      <c r="G12" s="911">
        <v>137</v>
      </c>
      <c r="H12" s="917" t="s">
        <v>2624</v>
      </c>
      <c r="I12" s="909" t="s">
        <v>2393</v>
      </c>
      <c r="J12" s="1687" t="s">
        <v>2623</v>
      </c>
      <c r="K12" s="938">
        <v>196.61</v>
      </c>
    </row>
    <row r="13" spans="1:26" ht="15" customHeight="1">
      <c r="A13" s="911">
        <v>108</v>
      </c>
      <c r="B13" s="917" t="s">
        <v>2626</v>
      </c>
      <c r="C13" s="909" t="s">
        <v>2393</v>
      </c>
      <c r="D13" s="908" t="s">
        <v>2625</v>
      </c>
      <c r="E13" s="907">
        <v>153.16</v>
      </c>
      <c r="F13" s="935"/>
      <c r="G13" s="911">
        <v>138</v>
      </c>
      <c r="H13" s="917" t="s">
        <v>2622</v>
      </c>
      <c r="I13" s="909" t="s">
        <v>2393</v>
      </c>
      <c r="J13" s="1687" t="s">
        <v>2621</v>
      </c>
      <c r="K13" s="938">
        <v>407.17</v>
      </c>
    </row>
    <row r="14" spans="1:26" ht="15" customHeight="1">
      <c r="A14" s="911">
        <v>109</v>
      </c>
      <c r="B14" s="910" t="s">
        <v>2620</v>
      </c>
      <c r="C14" s="909" t="s">
        <v>2393</v>
      </c>
      <c r="D14" s="908" t="s">
        <v>2619</v>
      </c>
      <c r="E14" s="907">
        <v>713.63</v>
      </c>
      <c r="F14" s="935"/>
      <c r="G14" s="911">
        <v>139</v>
      </c>
      <c r="H14" s="917" t="s">
        <v>2618</v>
      </c>
      <c r="I14" s="909" t="s">
        <v>2393</v>
      </c>
      <c r="J14" s="1687" t="s">
        <v>2617</v>
      </c>
      <c r="K14" s="938">
        <v>862.38</v>
      </c>
    </row>
    <row r="15" spans="1:26" ht="15" customHeight="1">
      <c r="A15" s="911">
        <v>110</v>
      </c>
      <c r="B15" s="1581" t="s">
        <v>2616</v>
      </c>
      <c r="C15" s="909" t="s">
        <v>2393</v>
      </c>
      <c r="D15" s="908" t="s">
        <v>2615</v>
      </c>
      <c r="E15" s="907">
        <v>534.69000000000005</v>
      </c>
      <c r="F15" s="935"/>
      <c r="G15" s="911">
        <v>140</v>
      </c>
      <c r="H15" s="917" t="s">
        <v>2614</v>
      </c>
      <c r="I15" s="909" t="s">
        <v>2393</v>
      </c>
      <c r="J15" s="1687" t="s">
        <v>2613</v>
      </c>
      <c r="K15" s="938">
        <v>388.06</v>
      </c>
    </row>
    <row r="16" spans="1:26" ht="15" customHeight="1">
      <c r="A16" s="911">
        <v>111</v>
      </c>
      <c r="B16" s="917" t="s">
        <v>2612</v>
      </c>
      <c r="C16" s="909" t="s">
        <v>2393</v>
      </c>
      <c r="D16" s="908" t="s">
        <v>2611</v>
      </c>
      <c r="E16" s="907">
        <v>462.73</v>
      </c>
      <c r="F16" s="935"/>
      <c r="G16" s="911">
        <v>141</v>
      </c>
      <c r="H16" s="910" t="s">
        <v>2610</v>
      </c>
      <c r="I16" s="909" t="s">
        <v>2393</v>
      </c>
      <c r="J16" s="1687" t="s">
        <v>2609</v>
      </c>
      <c r="K16" s="938">
        <v>492.18</v>
      </c>
    </row>
    <row r="17" spans="1:11" ht="15" customHeight="1">
      <c r="A17" s="911">
        <v>112</v>
      </c>
      <c r="B17" s="917" t="s">
        <v>2608</v>
      </c>
      <c r="C17" s="909" t="s">
        <v>2393</v>
      </c>
      <c r="D17" s="908" t="s">
        <v>2607</v>
      </c>
      <c r="E17" s="907">
        <v>353.46</v>
      </c>
      <c r="F17" s="935"/>
      <c r="G17" s="911">
        <v>142</v>
      </c>
      <c r="H17" s="917" t="s">
        <v>2606</v>
      </c>
      <c r="I17" s="909" t="s">
        <v>2393</v>
      </c>
      <c r="J17" s="1687" t="s">
        <v>2605</v>
      </c>
      <c r="K17" s="938">
        <v>541.96</v>
      </c>
    </row>
    <row r="18" spans="1:11" ht="15" customHeight="1">
      <c r="A18" s="911">
        <v>113</v>
      </c>
      <c r="B18" s="910" t="s">
        <v>2604</v>
      </c>
      <c r="C18" s="909" t="s">
        <v>2393</v>
      </c>
      <c r="D18" s="908" t="s">
        <v>2603</v>
      </c>
      <c r="E18" s="907">
        <v>1778.43</v>
      </c>
      <c r="F18" s="935"/>
      <c r="G18" s="911">
        <v>143</v>
      </c>
      <c r="H18" s="4018" t="s">
        <v>8709</v>
      </c>
      <c r="I18" s="4019"/>
      <c r="J18" s="1687" t="s">
        <v>2602</v>
      </c>
      <c r="K18" s="938">
        <v>636.16</v>
      </c>
    </row>
    <row r="19" spans="1:11" ht="15" customHeight="1">
      <c r="A19" s="911">
        <v>114</v>
      </c>
      <c r="B19" s="917" t="s">
        <v>2601</v>
      </c>
      <c r="C19" s="909" t="s">
        <v>2393</v>
      </c>
      <c r="D19" s="908" t="s">
        <v>2600</v>
      </c>
      <c r="E19" s="907">
        <v>561.65</v>
      </c>
      <c r="F19" s="935"/>
      <c r="G19" s="911">
        <v>144</v>
      </c>
      <c r="H19" s="910" t="s">
        <v>2599</v>
      </c>
      <c r="I19" s="909" t="s">
        <v>2393</v>
      </c>
      <c r="J19" s="1687" t="s">
        <v>2598</v>
      </c>
      <c r="K19" s="938">
        <v>400</v>
      </c>
    </row>
    <row r="20" spans="1:11" ht="15" customHeight="1">
      <c r="A20" s="911">
        <v>115</v>
      </c>
      <c r="B20" s="910" t="s">
        <v>2597</v>
      </c>
      <c r="C20" s="909" t="s">
        <v>2393</v>
      </c>
      <c r="D20" s="908" t="s">
        <v>2596</v>
      </c>
      <c r="E20" s="907">
        <v>413.16</v>
      </c>
      <c r="F20" s="935"/>
      <c r="G20" s="911">
        <v>145</v>
      </c>
      <c r="H20" s="903" t="s">
        <v>8710</v>
      </c>
      <c r="I20" s="902" t="s">
        <v>2393</v>
      </c>
      <c r="J20" s="1688" t="s">
        <v>2595</v>
      </c>
      <c r="K20" s="1692">
        <v>223.4</v>
      </c>
    </row>
    <row r="21" spans="1:11" ht="15" customHeight="1">
      <c r="A21" s="911">
        <v>116</v>
      </c>
      <c r="B21" s="910" t="s">
        <v>2594</v>
      </c>
      <c r="C21" s="909" t="s">
        <v>2393</v>
      </c>
      <c r="D21" s="908" t="s">
        <v>2593</v>
      </c>
      <c r="E21" s="907">
        <v>407.4</v>
      </c>
      <c r="F21" s="935"/>
      <c r="G21" s="911">
        <v>146</v>
      </c>
      <c r="H21" s="942" t="s">
        <v>2592</v>
      </c>
      <c r="I21" s="909" t="s">
        <v>2393</v>
      </c>
      <c r="J21" s="1687" t="s">
        <v>2591</v>
      </c>
      <c r="K21" s="938">
        <v>900.23</v>
      </c>
    </row>
    <row r="22" spans="1:11" ht="15" customHeight="1">
      <c r="A22" s="911">
        <v>117</v>
      </c>
      <c r="B22" s="910" t="s">
        <v>2590</v>
      </c>
      <c r="C22" s="909" t="s">
        <v>2393</v>
      </c>
      <c r="D22" s="908" t="s">
        <v>2589</v>
      </c>
      <c r="E22" s="907">
        <v>475</v>
      </c>
      <c r="F22" s="935"/>
      <c r="G22" s="911">
        <v>147</v>
      </c>
      <c r="H22" s="942" t="s">
        <v>8711</v>
      </c>
      <c r="I22" s="909" t="s">
        <v>2393</v>
      </c>
      <c r="J22" s="1687" t="s">
        <v>8722</v>
      </c>
      <c r="K22" s="938">
        <v>319.16000000000003</v>
      </c>
    </row>
    <row r="23" spans="1:11" ht="15" customHeight="1">
      <c r="A23" s="911">
        <v>118</v>
      </c>
      <c r="B23" s="910" t="s">
        <v>2588</v>
      </c>
      <c r="C23" s="909" t="s">
        <v>2393</v>
      </c>
      <c r="D23" s="908" t="s">
        <v>8704</v>
      </c>
      <c r="E23" s="907">
        <v>332.92</v>
      </c>
      <c r="F23" s="935"/>
      <c r="G23" s="911">
        <v>148</v>
      </c>
      <c r="H23" s="910" t="s">
        <v>8712</v>
      </c>
      <c r="I23" s="909" t="s">
        <v>2393</v>
      </c>
      <c r="J23" s="1687" t="s">
        <v>8723</v>
      </c>
      <c r="K23" s="938">
        <v>524.45000000000005</v>
      </c>
    </row>
    <row r="24" spans="1:11" ht="15" customHeight="1">
      <c r="A24" s="911">
        <v>119</v>
      </c>
      <c r="B24" s="910" t="s">
        <v>2587</v>
      </c>
      <c r="C24" s="909" t="s">
        <v>2393</v>
      </c>
      <c r="D24" s="908" t="s">
        <v>2586</v>
      </c>
      <c r="E24" s="907">
        <v>310</v>
      </c>
      <c r="F24" s="935"/>
      <c r="G24" s="911">
        <v>149</v>
      </c>
      <c r="H24" s="917" t="s">
        <v>8713</v>
      </c>
      <c r="I24" s="909" t="s">
        <v>2393</v>
      </c>
      <c r="J24" s="1687" t="s">
        <v>8724</v>
      </c>
      <c r="K24" s="938">
        <v>779.14</v>
      </c>
    </row>
    <row r="25" spans="1:11" ht="15" customHeight="1">
      <c r="A25" s="911">
        <v>120</v>
      </c>
      <c r="B25" s="910" t="s">
        <v>2585</v>
      </c>
      <c r="C25" s="909" t="s">
        <v>2393</v>
      </c>
      <c r="D25" s="908" t="s">
        <v>2584</v>
      </c>
      <c r="E25" s="907">
        <v>389.93</v>
      </c>
      <c r="F25" s="935"/>
      <c r="G25" s="911">
        <v>150</v>
      </c>
      <c r="H25" s="941" t="s">
        <v>8714</v>
      </c>
      <c r="I25" s="909" t="s">
        <v>2393</v>
      </c>
      <c r="J25" s="1687" t="s">
        <v>8725</v>
      </c>
      <c r="K25" s="938">
        <v>747.39</v>
      </c>
    </row>
    <row r="26" spans="1:11" ht="15" customHeight="1">
      <c r="A26" s="911">
        <v>121</v>
      </c>
      <c r="B26" s="910" t="s">
        <v>2583</v>
      </c>
      <c r="C26" s="909" t="s">
        <v>2393</v>
      </c>
      <c r="D26" s="908" t="s">
        <v>2582</v>
      </c>
      <c r="E26" s="907">
        <v>207.27</v>
      </c>
      <c r="F26" s="935"/>
      <c r="G26" s="911">
        <v>151</v>
      </c>
      <c r="H26" s="941" t="s">
        <v>2581</v>
      </c>
      <c r="I26" s="909" t="s">
        <v>2393</v>
      </c>
      <c r="J26" s="1689" t="s">
        <v>8726</v>
      </c>
      <c r="K26" s="936">
        <v>236.4</v>
      </c>
    </row>
    <row r="27" spans="1:11" ht="15" customHeight="1">
      <c r="A27" s="911">
        <v>122</v>
      </c>
      <c r="B27" s="917" t="s">
        <v>2580</v>
      </c>
      <c r="C27" s="909" t="s">
        <v>2393</v>
      </c>
      <c r="D27" s="908" t="s">
        <v>2579</v>
      </c>
      <c r="E27" s="907">
        <v>245.16</v>
      </c>
      <c r="F27" s="935"/>
      <c r="G27" s="911">
        <v>152</v>
      </c>
      <c r="H27" s="941" t="s">
        <v>8715</v>
      </c>
      <c r="I27" s="909" t="s">
        <v>2393</v>
      </c>
      <c r="J27" s="1689" t="s">
        <v>8727</v>
      </c>
      <c r="K27" s="938">
        <v>537.97</v>
      </c>
    </row>
    <row r="28" spans="1:11" ht="15" customHeight="1">
      <c r="A28" s="911">
        <v>123</v>
      </c>
      <c r="B28" s="917" t="s">
        <v>2578</v>
      </c>
      <c r="C28" s="909" t="s">
        <v>2393</v>
      </c>
      <c r="D28" s="908" t="s">
        <v>2577</v>
      </c>
      <c r="E28" s="907">
        <v>244</v>
      </c>
      <c r="F28" s="935"/>
      <c r="G28" s="911">
        <v>153</v>
      </c>
      <c r="H28" s="940" t="s">
        <v>8716</v>
      </c>
      <c r="I28" s="909" t="s">
        <v>2393</v>
      </c>
      <c r="J28" s="1689" t="s">
        <v>8728</v>
      </c>
      <c r="K28" s="938">
        <v>187.91</v>
      </c>
    </row>
    <row r="29" spans="1:11" ht="15" customHeight="1">
      <c r="A29" s="911">
        <v>124</v>
      </c>
      <c r="B29" s="917" t="s">
        <v>2576</v>
      </c>
      <c r="C29" s="909" t="s">
        <v>2393</v>
      </c>
      <c r="D29" s="908" t="s">
        <v>2575</v>
      </c>
      <c r="E29" s="907">
        <v>281.77999999999997</v>
      </c>
      <c r="F29" s="935"/>
      <c r="G29" s="911">
        <v>154</v>
      </c>
      <c r="H29" s="940" t="s">
        <v>5882</v>
      </c>
      <c r="I29" s="909" t="s">
        <v>2393</v>
      </c>
      <c r="J29" s="1689" t="s">
        <v>8729</v>
      </c>
      <c r="K29" s="938">
        <v>560.85</v>
      </c>
    </row>
    <row r="30" spans="1:11" ht="15" customHeight="1">
      <c r="A30" s="911">
        <v>125</v>
      </c>
      <c r="B30" s="917" t="s">
        <v>2574</v>
      </c>
      <c r="C30" s="909" t="s">
        <v>2393</v>
      </c>
      <c r="D30" s="908" t="s">
        <v>2573</v>
      </c>
      <c r="E30" s="907">
        <v>1250.19</v>
      </c>
      <c r="F30" s="935"/>
      <c r="G30" s="911">
        <v>155</v>
      </c>
      <c r="H30" s="939" t="s">
        <v>8717</v>
      </c>
      <c r="I30" s="909" t="s">
        <v>2393</v>
      </c>
      <c r="J30" s="1689" t="s">
        <v>8730</v>
      </c>
      <c r="K30" s="938">
        <v>625.03</v>
      </c>
    </row>
    <row r="31" spans="1:11" ht="15" customHeight="1">
      <c r="A31" s="911">
        <v>126</v>
      </c>
      <c r="B31" s="917" t="s">
        <v>8700</v>
      </c>
      <c r="C31" s="909" t="s">
        <v>2393</v>
      </c>
      <c r="D31" s="908" t="s">
        <v>8705</v>
      </c>
      <c r="E31" s="907">
        <v>902.54</v>
      </c>
      <c r="F31" s="935"/>
      <c r="G31" s="911">
        <v>156</v>
      </c>
      <c r="H31" s="937" t="s">
        <v>8718</v>
      </c>
      <c r="I31" s="909" t="s">
        <v>2393</v>
      </c>
      <c r="J31" s="1690" t="s">
        <v>2572</v>
      </c>
      <c r="K31" s="936">
        <v>455.33</v>
      </c>
    </row>
    <row r="32" spans="1:11" ht="15" customHeight="1">
      <c r="A32" s="911">
        <v>127</v>
      </c>
      <c r="B32" s="917" t="s">
        <v>8701</v>
      </c>
      <c r="C32" s="909" t="s">
        <v>2393</v>
      </c>
      <c r="D32" s="908" t="s">
        <v>8706</v>
      </c>
      <c r="E32" s="907">
        <v>307.7</v>
      </c>
      <c r="F32" s="935"/>
      <c r="G32" s="911">
        <v>157</v>
      </c>
      <c r="H32" s="4016" t="s">
        <v>8719</v>
      </c>
      <c r="I32" s="4017"/>
      <c r="J32" s="1690" t="s">
        <v>8731</v>
      </c>
      <c r="K32" s="936">
        <v>472.97</v>
      </c>
    </row>
    <row r="33" spans="1:11" ht="15" customHeight="1">
      <c r="A33" s="911">
        <v>128</v>
      </c>
      <c r="B33" s="917" t="s">
        <v>2654</v>
      </c>
      <c r="C33" s="909" t="s">
        <v>2393</v>
      </c>
      <c r="D33" s="908" t="s">
        <v>8707</v>
      </c>
      <c r="E33" s="907">
        <v>280.63</v>
      </c>
      <c r="F33" s="935"/>
      <c r="G33" s="911">
        <v>158</v>
      </c>
      <c r="H33" s="2826" t="s">
        <v>8720</v>
      </c>
      <c r="I33" s="909" t="s">
        <v>2393</v>
      </c>
      <c r="J33" s="1690" t="s">
        <v>8732</v>
      </c>
      <c r="K33" s="936">
        <v>362.29</v>
      </c>
    </row>
    <row r="34" spans="1:11" ht="15" customHeight="1">
      <c r="A34" s="911">
        <v>129</v>
      </c>
      <c r="B34" s="917" t="s">
        <v>8702</v>
      </c>
      <c r="C34" s="909" t="s">
        <v>2393</v>
      </c>
      <c r="D34" s="908" t="s">
        <v>8708</v>
      </c>
      <c r="E34" s="907">
        <v>798.58</v>
      </c>
      <c r="F34" s="935"/>
      <c r="G34" s="811"/>
      <c r="H34" s="811"/>
      <c r="I34" s="811"/>
      <c r="J34" s="811"/>
      <c r="K34" s="819" t="s">
        <v>2070</v>
      </c>
    </row>
    <row r="35" spans="1:11" ht="15" customHeight="1">
      <c r="A35" s="811"/>
      <c r="B35" s="811"/>
      <c r="C35" s="811"/>
      <c r="D35" s="811"/>
      <c r="E35" s="811"/>
      <c r="F35" s="935"/>
      <c r="G35" s="824"/>
      <c r="H35" s="823"/>
      <c r="I35" s="822"/>
      <c r="J35" s="821"/>
    </row>
    <row r="36" spans="1:11" ht="15" customHeight="1">
      <c r="A36" s="811"/>
      <c r="B36" s="811"/>
      <c r="C36" s="811"/>
      <c r="D36" s="811"/>
      <c r="E36" s="811"/>
      <c r="F36" s="904"/>
      <c r="G36" s="811"/>
      <c r="H36" s="811"/>
      <c r="I36" s="811"/>
      <c r="J36" s="811"/>
      <c r="K36" s="819"/>
    </row>
    <row r="37" spans="1:11" ht="15" customHeight="1">
      <c r="A37" s="811"/>
      <c r="B37" s="811"/>
      <c r="C37" s="811"/>
      <c r="D37" s="811"/>
      <c r="E37" s="811"/>
      <c r="F37" s="904"/>
      <c r="G37" s="811"/>
      <c r="H37" s="811"/>
      <c r="I37" s="811"/>
      <c r="J37" s="811"/>
      <c r="K37" s="811"/>
    </row>
    <row r="38" spans="1:11" ht="15" customHeight="1">
      <c r="A38" s="811"/>
      <c r="B38" s="811"/>
      <c r="C38" s="811"/>
      <c r="D38" s="811"/>
      <c r="E38" s="811"/>
      <c r="F38" s="904"/>
      <c r="G38" s="811"/>
      <c r="H38" s="811"/>
      <c r="I38" s="811"/>
      <c r="J38" s="811"/>
      <c r="K38" s="811"/>
    </row>
    <row r="39" spans="1:11" ht="15" customHeight="1">
      <c r="A39" s="811"/>
      <c r="B39" s="811"/>
      <c r="C39" s="811"/>
      <c r="D39" s="811"/>
      <c r="E39" s="811"/>
      <c r="F39" s="904"/>
      <c r="G39" s="811"/>
      <c r="H39" s="811"/>
      <c r="I39" s="811"/>
      <c r="J39" s="811"/>
      <c r="K39" s="811"/>
    </row>
    <row r="40" spans="1:11" ht="15" customHeight="1">
      <c r="A40" s="811"/>
      <c r="B40" s="811"/>
      <c r="C40" s="811"/>
      <c r="D40" s="811"/>
      <c r="E40" s="811"/>
      <c r="F40" s="904"/>
      <c r="G40" s="811"/>
      <c r="H40" s="811"/>
      <c r="I40" s="811"/>
      <c r="J40" s="811"/>
      <c r="K40" s="811"/>
    </row>
    <row r="41" spans="1:11" ht="15" customHeight="1">
      <c r="A41" s="811"/>
      <c r="B41" s="811"/>
      <c r="C41" s="811"/>
      <c r="D41" s="811"/>
      <c r="E41" s="811"/>
      <c r="F41" s="904"/>
      <c r="G41" s="811"/>
      <c r="H41" s="811"/>
      <c r="I41" s="811"/>
      <c r="J41" s="811"/>
      <c r="K41" s="811"/>
    </row>
    <row r="42" spans="1:11" ht="15" customHeight="1">
      <c r="A42" s="811"/>
      <c r="B42" s="811"/>
      <c r="C42" s="811"/>
      <c r="D42" s="811"/>
      <c r="E42" s="811"/>
      <c r="F42" s="904"/>
      <c r="G42" s="811"/>
      <c r="H42" s="811"/>
      <c r="I42" s="811"/>
      <c r="J42" s="811"/>
      <c r="K42" s="811"/>
    </row>
    <row r="43" spans="1:11" ht="15" customHeight="1">
      <c r="A43" s="811"/>
      <c r="B43" s="811"/>
      <c r="C43" s="811"/>
      <c r="D43" s="811"/>
      <c r="E43" s="811"/>
      <c r="F43" s="904"/>
      <c r="G43" s="811"/>
      <c r="H43" s="811"/>
      <c r="I43" s="811"/>
      <c r="J43" s="811"/>
      <c r="K43" s="811"/>
    </row>
    <row r="44" spans="1:11" ht="15" customHeight="1">
      <c r="A44" s="811"/>
      <c r="B44" s="811"/>
      <c r="C44" s="811"/>
      <c r="D44" s="811"/>
      <c r="E44" s="811"/>
      <c r="F44" s="904"/>
      <c r="G44" s="811"/>
      <c r="H44" s="811"/>
      <c r="I44" s="811"/>
      <c r="J44" s="811"/>
      <c r="K44" s="811"/>
    </row>
    <row r="45" spans="1:11" ht="15" customHeight="1">
      <c r="A45" s="811"/>
      <c r="B45" s="811"/>
      <c r="C45" s="811"/>
      <c r="D45" s="811"/>
      <c r="E45" s="811"/>
      <c r="F45" s="904"/>
      <c r="G45" s="811"/>
      <c r="H45" s="811"/>
      <c r="I45" s="811"/>
      <c r="J45" s="811"/>
      <c r="K45" s="811"/>
    </row>
    <row r="46" spans="1:11" ht="15" customHeight="1">
      <c r="A46" s="811"/>
      <c r="B46" s="811"/>
      <c r="C46" s="811"/>
      <c r="D46" s="811"/>
      <c r="E46" s="811"/>
      <c r="F46" s="904"/>
      <c r="G46" s="811"/>
      <c r="H46" s="811"/>
      <c r="I46" s="811"/>
      <c r="J46" s="811"/>
      <c r="K46" s="811"/>
    </row>
    <row r="47" spans="1:11" ht="15" customHeight="1">
      <c r="A47" s="811"/>
      <c r="B47" s="811"/>
      <c r="C47" s="811"/>
      <c r="D47" s="811"/>
      <c r="E47" s="811"/>
      <c r="F47" s="904"/>
      <c r="G47" s="811"/>
      <c r="H47" s="811"/>
      <c r="I47" s="811"/>
      <c r="J47" s="811"/>
      <c r="K47" s="811"/>
    </row>
    <row r="48" spans="1:11" ht="15" customHeight="1">
      <c r="A48" s="811"/>
      <c r="B48" s="811"/>
      <c r="C48" s="811"/>
      <c r="D48" s="811"/>
      <c r="E48" s="811"/>
      <c r="F48" s="904"/>
      <c r="G48" s="811"/>
      <c r="H48" s="811"/>
      <c r="I48" s="811"/>
      <c r="J48" s="811"/>
      <c r="K48" s="811"/>
    </row>
    <row r="49" spans="1:11" ht="15" customHeight="1">
      <c r="A49" s="811"/>
      <c r="B49" s="811"/>
      <c r="C49" s="811"/>
      <c r="D49" s="811"/>
      <c r="E49" s="811"/>
      <c r="F49" s="904"/>
      <c r="G49" s="811"/>
      <c r="H49" s="811"/>
      <c r="I49" s="811"/>
      <c r="J49" s="811"/>
      <c r="K49" s="811"/>
    </row>
    <row r="50" spans="1:11" ht="15" customHeight="1">
      <c r="A50" s="811"/>
      <c r="B50" s="811"/>
      <c r="C50" s="811"/>
      <c r="D50" s="811"/>
      <c r="E50" s="811"/>
      <c r="F50" s="904"/>
      <c r="G50" s="811"/>
      <c r="H50" s="811"/>
      <c r="I50" s="811"/>
      <c r="J50" s="811"/>
      <c r="K50" s="811"/>
    </row>
    <row r="51" spans="1:11" ht="15" customHeight="1">
      <c r="A51" s="811"/>
      <c r="B51" s="811"/>
      <c r="C51" s="811"/>
      <c r="D51" s="811"/>
      <c r="E51" s="811"/>
      <c r="F51" s="904"/>
      <c r="G51" s="811"/>
      <c r="H51" s="811"/>
      <c r="I51" s="811"/>
      <c r="J51" s="811"/>
      <c r="K51" s="811"/>
    </row>
    <row r="52" spans="1:11" ht="15" customHeight="1">
      <c r="A52" s="811"/>
      <c r="B52" s="811"/>
      <c r="C52" s="811"/>
      <c r="D52" s="811"/>
      <c r="E52" s="811"/>
      <c r="F52" s="904"/>
      <c r="G52" s="811"/>
      <c r="H52" s="811"/>
      <c r="I52" s="811"/>
      <c r="J52" s="811"/>
      <c r="K52" s="811"/>
    </row>
    <row r="53" spans="1:11" ht="15" customHeight="1">
      <c r="A53" s="811"/>
      <c r="B53" s="811"/>
      <c r="C53" s="811"/>
      <c r="D53" s="811"/>
      <c r="E53" s="811"/>
      <c r="F53" s="904"/>
      <c r="G53" s="811"/>
      <c r="H53" s="811"/>
      <c r="I53" s="811"/>
      <c r="J53" s="811"/>
      <c r="K53" s="811"/>
    </row>
    <row r="54" spans="1:11" ht="15" customHeight="1">
      <c r="A54" s="811"/>
      <c r="B54" s="811"/>
      <c r="C54" s="811"/>
      <c r="D54" s="811"/>
      <c r="E54" s="811"/>
      <c r="F54" s="904"/>
      <c r="G54" s="811"/>
      <c r="H54" s="811"/>
      <c r="I54" s="811"/>
      <c r="J54" s="811"/>
      <c r="K54" s="811"/>
    </row>
    <row r="55" spans="1:11" ht="15" customHeight="1">
      <c r="A55" s="811"/>
      <c r="B55" s="811"/>
      <c r="C55" s="811"/>
      <c r="D55" s="811"/>
      <c r="E55" s="811"/>
      <c r="F55" s="904"/>
      <c r="G55" s="811"/>
      <c r="H55" s="811"/>
      <c r="I55" s="811"/>
      <c r="J55" s="811"/>
      <c r="K55" s="811"/>
    </row>
    <row r="56" spans="1:11" ht="15" customHeight="1">
      <c r="A56" s="811"/>
      <c r="B56" s="811"/>
      <c r="C56" s="811"/>
      <c r="D56" s="811"/>
      <c r="E56" s="811"/>
      <c r="F56" s="904"/>
      <c r="G56" s="811"/>
      <c r="H56" s="811"/>
      <c r="I56" s="811"/>
      <c r="J56" s="811"/>
      <c r="K56" s="811"/>
    </row>
    <row r="57" spans="1:11" ht="15" customHeight="1">
      <c r="A57" s="811"/>
      <c r="B57" s="811"/>
      <c r="C57" s="811"/>
      <c r="D57" s="811"/>
      <c r="E57" s="811"/>
      <c r="F57" s="904"/>
      <c r="G57" s="811"/>
      <c r="H57" s="811"/>
      <c r="I57" s="811"/>
      <c r="J57" s="811"/>
      <c r="K57" s="811"/>
    </row>
    <row r="58" spans="1:11" ht="15" customHeight="1">
      <c r="A58" s="811"/>
      <c r="B58" s="811"/>
      <c r="C58" s="811"/>
      <c r="D58" s="811"/>
      <c r="E58" s="811"/>
      <c r="F58" s="904"/>
      <c r="G58" s="811"/>
      <c r="H58" s="811"/>
      <c r="I58" s="811"/>
      <c r="J58" s="811"/>
      <c r="K58" s="811"/>
    </row>
    <row r="59" spans="1:11" ht="12.95" customHeight="1">
      <c r="A59" s="811"/>
      <c r="B59" s="811"/>
      <c r="C59" s="811"/>
      <c r="D59" s="811"/>
      <c r="E59" s="811"/>
      <c r="F59" s="904"/>
      <c r="G59" s="811"/>
      <c r="H59" s="811"/>
      <c r="I59" s="811"/>
      <c r="J59" s="811"/>
      <c r="K59" s="811"/>
    </row>
    <row r="60" spans="1:11" ht="12.95" customHeight="1">
      <c r="A60" s="811"/>
      <c r="B60" s="811"/>
      <c r="C60" s="811"/>
      <c r="D60" s="811"/>
      <c r="E60" s="811"/>
      <c r="F60" s="904"/>
      <c r="G60" s="811"/>
      <c r="H60" s="811"/>
      <c r="I60" s="811"/>
      <c r="J60" s="811"/>
      <c r="K60" s="811"/>
    </row>
    <row r="61" spans="1:11" ht="12.95" customHeight="1">
      <c r="A61" s="811"/>
      <c r="B61" s="811"/>
      <c r="C61" s="811"/>
      <c r="D61" s="811"/>
      <c r="E61" s="811"/>
      <c r="F61" s="904"/>
      <c r="G61" s="811"/>
      <c r="H61" s="811"/>
      <c r="I61" s="811"/>
      <c r="J61" s="811"/>
      <c r="K61" s="811"/>
    </row>
    <row r="62" spans="1:11" ht="12.95" customHeight="1">
      <c r="A62" s="811"/>
      <c r="B62" s="811"/>
      <c r="C62" s="811"/>
      <c r="D62" s="811"/>
      <c r="E62" s="811"/>
      <c r="F62" s="904"/>
      <c r="G62" s="811"/>
      <c r="H62" s="811"/>
      <c r="I62" s="811"/>
      <c r="J62" s="811"/>
      <c r="K62" s="811"/>
    </row>
    <row r="63" spans="1:11" ht="12.95" customHeight="1">
      <c r="A63" s="811"/>
      <c r="B63" s="811"/>
      <c r="C63" s="811"/>
      <c r="D63" s="811"/>
      <c r="E63" s="811"/>
      <c r="F63" s="904"/>
      <c r="G63" s="811"/>
      <c r="H63" s="811"/>
      <c r="I63" s="811"/>
      <c r="J63" s="811"/>
      <c r="K63" s="811"/>
    </row>
    <row r="64" spans="1:11" ht="12.95" customHeight="1">
      <c r="A64" s="811"/>
      <c r="B64" s="811"/>
      <c r="C64" s="811"/>
      <c r="D64" s="811"/>
      <c r="E64" s="811"/>
      <c r="F64" s="904"/>
      <c r="G64" s="811"/>
      <c r="H64" s="811"/>
      <c r="I64" s="811"/>
      <c r="J64" s="811"/>
      <c r="K64" s="811"/>
    </row>
    <row r="65" spans="1:11" ht="12.95" customHeight="1">
      <c r="A65" s="811"/>
      <c r="B65" s="811"/>
      <c r="C65" s="811"/>
      <c r="D65" s="811"/>
      <c r="E65" s="811"/>
      <c r="F65" s="904"/>
      <c r="G65" s="811"/>
      <c r="H65" s="811"/>
      <c r="I65" s="811"/>
      <c r="J65" s="811"/>
      <c r="K65" s="811"/>
    </row>
    <row r="66" spans="1:11" ht="12.95" customHeight="1">
      <c r="F66" s="904"/>
      <c r="G66" s="811"/>
      <c r="H66" s="811"/>
      <c r="I66" s="811"/>
      <c r="J66" s="811"/>
      <c r="K66" s="811"/>
    </row>
    <row r="67" spans="1:11" ht="12.95" customHeight="1">
      <c r="F67" s="904"/>
      <c r="G67" s="811"/>
      <c r="H67" s="811"/>
      <c r="I67" s="811"/>
      <c r="J67" s="811"/>
      <c r="K67" s="811"/>
    </row>
    <row r="68" spans="1:11" ht="12.95" customHeight="1">
      <c r="F68" s="904"/>
      <c r="G68" s="811"/>
      <c r="H68" s="811"/>
      <c r="I68" s="811"/>
      <c r="J68" s="811"/>
      <c r="K68" s="811"/>
    </row>
    <row r="69" spans="1:11" ht="12.95" customHeight="1">
      <c r="G69" s="811"/>
      <c r="H69" s="811"/>
      <c r="I69" s="811"/>
      <c r="J69" s="811"/>
      <c r="K69" s="811"/>
    </row>
    <row r="70" spans="1:11" ht="12.95" customHeight="1">
      <c r="G70" s="811"/>
      <c r="H70" s="811"/>
      <c r="I70" s="811"/>
      <c r="J70" s="811"/>
      <c r="K70" s="811"/>
    </row>
    <row r="71" spans="1:11" ht="12.95" customHeight="1">
      <c r="G71" s="811"/>
      <c r="H71" s="811"/>
      <c r="I71" s="811"/>
      <c r="J71" s="811"/>
      <c r="K71" s="811"/>
    </row>
    <row r="72" spans="1:11" ht="12.95" customHeight="1">
      <c r="G72" s="811"/>
      <c r="H72" s="811"/>
      <c r="I72" s="811"/>
      <c r="J72" s="811"/>
      <c r="K72" s="811"/>
    </row>
    <row r="73" spans="1:11" ht="12.95" customHeight="1">
      <c r="G73" s="811"/>
      <c r="H73" s="811"/>
      <c r="I73" s="811"/>
      <c r="J73" s="811"/>
      <c r="K73" s="811"/>
    </row>
    <row r="74" spans="1:11" ht="12.95" customHeight="1">
      <c r="G74" s="811"/>
      <c r="H74" s="811"/>
      <c r="I74" s="811"/>
      <c r="J74" s="811"/>
      <c r="K74" s="811"/>
    </row>
  </sheetData>
  <mergeCells count="6">
    <mergeCell ref="H32:I32"/>
    <mergeCell ref="B4:C4"/>
    <mergeCell ref="H4:I4"/>
    <mergeCell ref="H18:I18"/>
    <mergeCell ref="A1:D1"/>
    <mergeCell ref="A2:D2"/>
  </mergeCells>
  <phoneticPr fontId="2"/>
  <printOptions horizontalCentered="1"/>
  <pageMargins left="0.78740157480314965" right="0.78740157480314965" top="0.98425196850393704" bottom="0.55000000000000004" header="0.51181102362204722" footer="0.51181102362204722"/>
  <pageSetup paperSize="9" scale="86"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7"/>
  <sheetViews>
    <sheetView view="pageBreakPreview" zoomScaleNormal="75" zoomScaleSheetLayoutView="100" workbookViewId="0">
      <selection sqref="A1:D1"/>
    </sheetView>
  </sheetViews>
  <sheetFormatPr defaultColWidth="9" defaultRowHeight="16.5" customHeight="1"/>
  <cols>
    <col min="1" max="10" width="9.125" style="2" customWidth="1"/>
    <col min="11" max="11" width="5.625" customWidth="1"/>
    <col min="12" max="15" width="9.625" customWidth="1"/>
    <col min="16" max="22" width="9.625" style="2" customWidth="1"/>
    <col min="23" max="16384" width="9" style="2"/>
  </cols>
  <sheetData>
    <row r="1" spans="1:27" s="209" customFormat="1" ht="20.100000000000001" customHeight="1">
      <c r="A1" s="2943" t="str">
        <f>HYPERLINK("#目次!A1","【目次に戻る】")</f>
        <v>【目次に戻る】</v>
      </c>
      <c r="B1" s="2943"/>
      <c r="C1" s="2943"/>
      <c r="D1" s="2943"/>
      <c r="E1" s="1726"/>
      <c r="F1" s="1726"/>
      <c r="G1" s="1726"/>
      <c r="H1" s="1726"/>
      <c r="I1" s="1726"/>
      <c r="J1" s="1726"/>
      <c r="P1" s="1726"/>
      <c r="Q1" s="1726"/>
      <c r="R1" s="1726"/>
      <c r="S1" s="1726"/>
      <c r="T1" s="1726"/>
      <c r="U1" s="1726"/>
      <c r="V1" s="1726"/>
      <c r="W1" s="1726"/>
      <c r="X1" s="1726"/>
      <c r="Y1" s="1726"/>
      <c r="Z1" s="1726"/>
      <c r="AA1" s="1726"/>
    </row>
    <row r="2" spans="1:27" s="209" customFormat="1" ht="20.100000000000001" customHeight="1">
      <c r="A2" s="2943" t="str">
        <f>HYPERLINK("#業務所管課別目次!A1","【業務所管課別目次に戻る】")</f>
        <v>【業務所管課別目次に戻る】</v>
      </c>
      <c r="B2" s="2943"/>
      <c r="C2" s="2943"/>
      <c r="D2" s="2943"/>
      <c r="E2" s="1726"/>
      <c r="F2" s="1726"/>
      <c r="G2" s="1726"/>
      <c r="H2" s="1726"/>
      <c r="I2" s="1726"/>
      <c r="J2" s="1726"/>
      <c r="P2" s="1726"/>
      <c r="Q2" s="1726"/>
      <c r="R2" s="1726"/>
      <c r="S2" s="1726"/>
      <c r="T2" s="1726"/>
      <c r="U2" s="1726"/>
      <c r="V2" s="1726"/>
      <c r="W2" s="1726"/>
      <c r="X2" s="1726"/>
      <c r="Y2" s="1726"/>
      <c r="Z2" s="1726"/>
      <c r="AA2" s="1726"/>
    </row>
    <row r="3" spans="1:27" ht="18" customHeight="1">
      <c r="A3" s="2523" t="s">
        <v>8237</v>
      </c>
      <c r="B3" s="1252"/>
      <c r="C3" s="1252"/>
      <c r="D3" s="1252"/>
      <c r="E3" s="1252"/>
      <c r="F3" s="1252"/>
      <c r="G3" s="1252"/>
      <c r="H3" s="1252"/>
      <c r="I3" s="1252"/>
      <c r="J3" s="1252"/>
      <c r="L3" s="1336" t="s">
        <v>6188</v>
      </c>
      <c r="M3" s="1752"/>
      <c r="N3" s="1337" t="s">
        <v>6118</v>
      </c>
      <c r="O3" s="1857" t="s">
        <v>6177</v>
      </c>
      <c r="P3" s="1695"/>
      <c r="Q3" s="1695"/>
      <c r="R3" s="1695"/>
      <c r="S3" s="1704"/>
    </row>
    <row r="4" spans="1:27" ht="18" customHeight="1">
      <c r="A4" s="280" t="s">
        <v>606</v>
      </c>
      <c r="B4" s="216"/>
      <c r="C4" s="216"/>
      <c r="D4" s="216"/>
      <c r="E4" s="216"/>
      <c r="F4" s="216"/>
      <c r="G4" s="216"/>
      <c r="H4" s="216"/>
      <c r="I4" s="216"/>
      <c r="J4" s="225" t="str">
        <f>O3</f>
        <v>（各年1月1日現在）</v>
      </c>
      <c r="L4" s="1339"/>
      <c r="M4" s="1340"/>
      <c r="N4" s="1337" t="s">
        <v>6119</v>
      </c>
      <c r="O4" s="1789" t="s">
        <v>6418</v>
      </c>
      <c r="P4" s="2160" t="str">
        <f>HYPERLINK("#'["&amp;設定!$A$22&amp;"]"&amp;O4&amp;"'!A1","統計表リンク")</f>
        <v>統計表リンク</v>
      </c>
      <c r="Q4" s="1695"/>
      <c r="R4" s="1695"/>
      <c r="S4" s="1704"/>
    </row>
    <row r="5" spans="1:27" ht="18" customHeight="1">
      <c r="A5" s="2944" t="s">
        <v>547</v>
      </c>
      <c r="B5" s="2944" t="s">
        <v>5186</v>
      </c>
      <c r="C5" s="2946" t="s">
        <v>5185</v>
      </c>
      <c r="D5" s="2947"/>
      <c r="E5" s="2948" t="s">
        <v>1956</v>
      </c>
      <c r="F5" s="2947"/>
      <c r="G5" s="2947"/>
      <c r="H5" s="2947"/>
      <c r="I5" s="2947"/>
      <c r="J5" s="2949"/>
      <c r="L5" s="2951" t="s">
        <v>6179</v>
      </c>
      <c r="M5" s="2951" t="s">
        <v>6180</v>
      </c>
      <c r="N5" s="2950" t="s">
        <v>6419</v>
      </c>
      <c r="O5" s="2950"/>
      <c r="P5" s="2950" t="s">
        <v>1956</v>
      </c>
      <c r="Q5" s="2950"/>
      <c r="R5" s="2950"/>
      <c r="S5" s="2950"/>
      <c r="T5" s="2950"/>
      <c r="U5" s="2950"/>
    </row>
    <row r="6" spans="1:27" ht="24.95" customHeight="1">
      <c r="A6" s="2945"/>
      <c r="B6" s="2945"/>
      <c r="C6" s="1774" t="s">
        <v>572</v>
      </c>
      <c r="D6" s="2874" t="s">
        <v>4055</v>
      </c>
      <c r="E6" s="2876" t="s">
        <v>4063</v>
      </c>
      <c r="F6" s="2877" t="s">
        <v>4062</v>
      </c>
      <c r="G6" s="2877" t="s">
        <v>4061</v>
      </c>
      <c r="H6" s="2877" t="s">
        <v>4060</v>
      </c>
      <c r="I6" s="2877" t="s">
        <v>4059</v>
      </c>
      <c r="J6" s="2877" t="s">
        <v>4058</v>
      </c>
      <c r="L6" s="2951"/>
      <c r="M6" s="2951"/>
      <c r="N6" s="1800" t="s">
        <v>6420</v>
      </c>
      <c r="O6" s="1799" t="s">
        <v>6387</v>
      </c>
      <c r="P6" s="1800" t="s">
        <v>6421</v>
      </c>
      <c r="Q6" s="1801" t="s">
        <v>6422</v>
      </c>
      <c r="R6" s="1800" t="s">
        <v>6423</v>
      </c>
      <c r="S6" s="1801" t="s">
        <v>6424</v>
      </c>
      <c r="T6" s="1804" t="s">
        <v>6425</v>
      </c>
      <c r="U6" s="1804" t="s">
        <v>6426</v>
      </c>
    </row>
    <row r="7" spans="1:27" ht="18" customHeight="1">
      <c r="A7" s="759" t="str">
        <f>L7</f>
        <v>平成31年</v>
      </c>
      <c r="B7" s="1805">
        <f>M7</f>
        <v>462591</v>
      </c>
      <c r="C7" s="1805">
        <f t="shared" ref="C7:J7" si="0">N7</f>
        <v>22044</v>
      </c>
      <c r="D7" s="2875">
        <f t="shared" si="0"/>
        <v>4.8</v>
      </c>
      <c r="E7" s="1805">
        <f t="shared" si="0"/>
        <v>3479</v>
      </c>
      <c r="F7" s="1805">
        <f t="shared" si="0"/>
        <v>3668</v>
      </c>
      <c r="G7" s="1805">
        <f t="shared" si="0"/>
        <v>3699</v>
      </c>
      <c r="H7" s="1805">
        <f t="shared" si="0"/>
        <v>3713</v>
      </c>
      <c r="I7" s="1805">
        <f t="shared" si="0"/>
        <v>3721</v>
      </c>
      <c r="J7" s="1805">
        <f t="shared" si="0"/>
        <v>3764</v>
      </c>
      <c r="L7" s="1842" t="s">
        <v>8286</v>
      </c>
      <c r="M7" s="1845">
        <v>462591</v>
      </c>
      <c r="N7" s="1845">
        <v>22044</v>
      </c>
      <c r="O7" s="1843">
        <v>4.8</v>
      </c>
      <c r="P7" s="1845">
        <v>3479</v>
      </c>
      <c r="Q7" s="1845">
        <v>3668</v>
      </c>
      <c r="R7" s="1845">
        <v>3699</v>
      </c>
      <c r="S7" s="1845">
        <v>3713</v>
      </c>
      <c r="T7" s="1849">
        <v>3721</v>
      </c>
      <c r="U7" s="1849">
        <v>3764</v>
      </c>
    </row>
    <row r="8" spans="1:27" ht="18" customHeight="1">
      <c r="A8" s="759" t="str">
        <f t="shared" ref="A8:A11" si="1">L8</f>
        <v>令和2年</v>
      </c>
      <c r="B8" s="1805">
        <f t="shared" ref="B8:B11" si="2">M8</f>
        <v>464550</v>
      </c>
      <c r="C8" s="1805">
        <f t="shared" ref="C8:C11" si="3">N8</f>
        <v>21516</v>
      </c>
      <c r="D8" s="2875">
        <f t="shared" ref="D8:D11" si="4">O8</f>
        <v>4.5999999999999996</v>
      </c>
      <c r="E8" s="1805">
        <f t="shared" ref="E8:E11" si="5">P8</f>
        <v>3266</v>
      </c>
      <c r="F8" s="1805">
        <f t="shared" ref="F8:F11" si="6">Q8</f>
        <v>3558</v>
      </c>
      <c r="G8" s="1805">
        <f t="shared" ref="G8:G11" si="7">R8</f>
        <v>3644</v>
      </c>
      <c r="H8" s="1805">
        <f t="shared" ref="H8:H11" si="8">S8</f>
        <v>3672</v>
      </c>
      <c r="I8" s="1805">
        <f t="shared" ref="I8:I11" si="9">T8</f>
        <v>3686</v>
      </c>
      <c r="J8" s="1805">
        <f t="shared" ref="J8:J11" si="10">U8</f>
        <v>3690</v>
      </c>
      <c r="L8" s="1842" t="s">
        <v>8284</v>
      </c>
      <c r="M8" s="1845">
        <v>464550</v>
      </c>
      <c r="N8" s="1845">
        <v>21516</v>
      </c>
      <c r="O8" s="1843">
        <v>4.5999999999999996</v>
      </c>
      <c r="P8" s="1845">
        <v>3266</v>
      </c>
      <c r="Q8" s="1845">
        <v>3558</v>
      </c>
      <c r="R8" s="1845">
        <v>3644</v>
      </c>
      <c r="S8" s="1845">
        <v>3672</v>
      </c>
      <c r="T8" s="1849">
        <v>3686</v>
      </c>
      <c r="U8" s="1849">
        <v>3690</v>
      </c>
    </row>
    <row r="9" spans="1:27" ht="18" customHeight="1">
      <c r="A9" s="759">
        <f t="shared" si="1"/>
        <v>3</v>
      </c>
      <c r="B9" s="1805">
        <f t="shared" si="2"/>
        <v>463691</v>
      </c>
      <c r="C9" s="1805">
        <f t="shared" si="3"/>
        <v>20780</v>
      </c>
      <c r="D9" s="2875">
        <f t="shared" si="4"/>
        <v>4.5</v>
      </c>
      <c r="E9" s="1805">
        <f t="shared" si="5"/>
        <v>3222</v>
      </c>
      <c r="F9" s="1805">
        <f t="shared" si="6"/>
        <v>3275</v>
      </c>
      <c r="G9" s="1805">
        <f t="shared" si="7"/>
        <v>3472</v>
      </c>
      <c r="H9" s="1805">
        <f t="shared" si="8"/>
        <v>3546</v>
      </c>
      <c r="I9" s="1805">
        <f t="shared" si="9"/>
        <v>3619</v>
      </c>
      <c r="J9" s="1805">
        <f t="shared" si="10"/>
        <v>3646</v>
      </c>
      <c r="L9" s="1842">
        <v>3</v>
      </c>
      <c r="M9" s="1845">
        <v>463691</v>
      </c>
      <c r="N9" s="1845">
        <v>20780</v>
      </c>
      <c r="O9" s="1843">
        <v>4.5</v>
      </c>
      <c r="P9" s="1845">
        <v>3222</v>
      </c>
      <c r="Q9" s="1845">
        <v>3275</v>
      </c>
      <c r="R9" s="1845">
        <v>3472</v>
      </c>
      <c r="S9" s="1845">
        <v>3546</v>
      </c>
      <c r="T9" s="1849">
        <v>3619</v>
      </c>
      <c r="U9" s="1849">
        <v>3646</v>
      </c>
    </row>
    <row r="10" spans="1:27" ht="18" customHeight="1">
      <c r="A10" s="759">
        <f t="shared" si="1"/>
        <v>4</v>
      </c>
      <c r="B10" s="1805">
        <f t="shared" si="2"/>
        <v>462083</v>
      </c>
      <c r="C10" s="1805">
        <f t="shared" si="3"/>
        <v>19955</v>
      </c>
      <c r="D10" s="2875">
        <f t="shared" si="4"/>
        <v>4.3</v>
      </c>
      <c r="E10" s="1805">
        <f t="shared" si="5"/>
        <v>2982</v>
      </c>
      <c r="F10" s="1805">
        <f t="shared" si="6"/>
        <v>3259</v>
      </c>
      <c r="G10" s="1805">
        <f t="shared" si="7"/>
        <v>3260</v>
      </c>
      <c r="H10" s="1805">
        <f t="shared" si="8"/>
        <v>3401</v>
      </c>
      <c r="I10" s="1805">
        <f t="shared" si="9"/>
        <v>3494</v>
      </c>
      <c r="J10" s="1805">
        <f t="shared" si="10"/>
        <v>3559</v>
      </c>
      <c r="L10" s="1842">
        <v>4</v>
      </c>
      <c r="M10" s="1845">
        <v>462083</v>
      </c>
      <c r="N10" s="1845">
        <v>19955</v>
      </c>
      <c r="O10" s="1843">
        <v>4.3</v>
      </c>
      <c r="P10" s="1845">
        <v>2982</v>
      </c>
      <c r="Q10" s="1845">
        <v>3259</v>
      </c>
      <c r="R10" s="1845">
        <v>3260</v>
      </c>
      <c r="S10" s="1845">
        <v>3401</v>
      </c>
      <c r="T10" s="1849">
        <v>3494</v>
      </c>
      <c r="U10" s="1849">
        <v>3559</v>
      </c>
    </row>
    <row r="11" spans="1:27" ht="18" customHeight="1">
      <c r="A11" s="759">
        <f t="shared" si="1"/>
        <v>5</v>
      </c>
      <c r="B11" s="1805">
        <f t="shared" si="2"/>
        <v>464175</v>
      </c>
      <c r="C11" s="1805">
        <f t="shared" si="3"/>
        <v>19348</v>
      </c>
      <c r="D11" s="2875">
        <f t="shared" si="4"/>
        <v>4.2</v>
      </c>
      <c r="E11" s="1805">
        <f t="shared" si="5"/>
        <v>2992</v>
      </c>
      <c r="F11" s="1805">
        <f t="shared" si="6"/>
        <v>3066</v>
      </c>
      <c r="G11" s="1805">
        <f t="shared" si="7"/>
        <v>3234</v>
      </c>
      <c r="H11" s="1805">
        <f t="shared" si="8"/>
        <v>3242</v>
      </c>
      <c r="I11" s="1805">
        <f t="shared" si="9"/>
        <v>3381</v>
      </c>
      <c r="J11" s="1805">
        <f t="shared" si="10"/>
        <v>3433</v>
      </c>
      <c r="L11" s="1842">
        <v>5</v>
      </c>
      <c r="M11" s="1845">
        <v>464175</v>
      </c>
      <c r="N11" s="1850">
        <v>19348</v>
      </c>
      <c r="O11" s="1851">
        <v>4.2</v>
      </c>
      <c r="P11" s="1849">
        <v>2992</v>
      </c>
      <c r="Q11" s="1849">
        <v>3066</v>
      </c>
      <c r="R11" s="1849">
        <v>3234</v>
      </c>
      <c r="S11" s="1849">
        <v>3242</v>
      </c>
      <c r="T11" s="1849">
        <v>3381</v>
      </c>
      <c r="U11" s="1849">
        <v>3433</v>
      </c>
    </row>
    <row r="12" spans="1:27" ht="18" customHeight="1">
      <c r="A12" s="2" t="s">
        <v>8794</v>
      </c>
      <c r="J12" s="225" t="s">
        <v>5843</v>
      </c>
      <c r="N12" s="40"/>
      <c r="O12" s="40"/>
      <c r="P12" s="1802"/>
      <c r="Q12" s="1802"/>
      <c r="R12" s="1803"/>
      <c r="S12" s="1803"/>
      <c r="T12" s="1803"/>
      <c r="U12" s="1803"/>
    </row>
    <row r="13" spans="1:27" ht="18" customHeight="1">
      <c r="J13" s="225"/>
      <c r="N13" s="40"/>
      <c r="O13" s="40"/>
      <c r="P13" s="1802"/>
      <c r="Q13" s="1802"/>
      <c r="R13" s="1803"/>
      <c r="S13" s="1803"/>
      <c r="T13" s="1803"/>
      <c r="U13" s="1803"/>
    </row>
    <row r="14" spans="1:27" s="1747" customFormat="1" ht="20.100000000000001" customHeight="1">
      <c r="A14" s="707" t="s">
        <v>7062</v>
      </c>
      <c r="B14" s="101"/>
      <c r="C14" s="101"/>
      <c r="D14" s="101"/>
      <c r="E14" s="101"/>
      <c r="F14" s="101"/>
      <c r="G14" s="101"/>
      <c r="L14" s="1336" t="s">
        <v>6392</v>
      </c>
      <c r="M14" s="1752"/>
      <c r="N14" s="1337" t="s">
        <v>6118</v>
      </c>
      <c r="O14" s="1857" t="s">
        <v>6177</v>
      </c>
    </row>
    <row r="15" spans="1:27" s="1747" customFormat="1" ht="20.100000000000001" customHeight="1">
      <c r="A15" s="280" t="s">
        <v>606</v>
      </c>
      <c r="G15" s="85" t="str">
        <f>O14</f>
        <v>（各年1月1日現在）</v>
      </c>
      <c r="L15" s="1705"/>
      <c r="M15" s="1340"/>
      <c r="N15" s="1337" t="s">
        <v>6119</v>
      </c>
      <c r="O15" s="1715" t="s">
        <v>6352</v>
      </c>
      <c r="P15" s="2160" t="str">
        <f>HYPERLINK("#'["&amp;設定!$A$22&amp;"]"&amp;O15&amp;"'!A1","統計表リンク")</f>
        <v>統計表リンク</v>
      </c>
    </row>
    <row r="16" spans="1:27" s="1747" customFormat="1" ht="20.100000000000001" customHeight="1">
      <c r="A16" s="2934" t="s">
        <v>4614</v>
      </c>
      <c r="B16" s="2936" t="s">
        <v>4057</v>
      </c>
      <c r="C16" s="2937"/>
      <c r="D16" s="2936" t="s">
        <v>4056</v>
      </c>
      <c r="E16" s="2937"/>
      <c r="F16" s="2936" t="s">
        <v>5187</v>
      </c>
      <c r="G16" s="2937"/>
      <c r="L16" s="2938" t="s">
        <v>6179</v>
      </c>
      <c r="M16" s="2938" t="s">
        <v>6385</v>
      </c>
      <c r="N16" s="2940" t="s">
        <v>6181</v>
      </c>
      <c r="O16" s="2941"/>
      <c r="P16" s="2940" t="s">
        <v>6182</v>
      </c>
      <c r="Q16" s="2941"/>
      <c r="R16" s="2940" t="s">
        <v>6183</v>
      </c>
      <c r="S16" s="2941"/>
    </row>
    <row r="17" spans="1:20" s="1747" customFormat="1" ht="24.95" customHeight="1">
      <c r="A17" s="2935"/>
      <c r="B17" s="2065" t="s">
        <v>572</v>
      </c>
      <c r="C17" s="2066" t="s">
        <v>4055</v>
      </c>
      <c r="D17" s="2065" t="s">
        <v>572</v>
      </c>
      <c r="E17" s="2066" t="s">
        <v>4055</v>
      </c>
      <c r="F17" s="2065" t="s">
        <v>572</v>
      </c>
      <c r="G17" s="2066" t="s">
        <v>4055</v>
      </c>
      <c r="K17" s="85"/>
      <c r="L17" s="2939"/>
      <c r="M17" s="2939"/>
      <c r="N17" s="2046" t="s">
        <v>6386</v>
      </c>
      <c r="O17" s="1782" t="s">
        <v>6387</v>
      </c>
      <c r="P17" s="2046" t="s">
        <v>6388</v>
      </c>
      <c r="Q17" s="1782" t="s">
        <v>6387</v>
      </c>
      <c r="R17" s="2046" t="s">
        <v>6389</v>
      </c>
      <c r="S17" s="1782" t="s">
        <v>6387</v>
      </c>
    </row>
    <row r="18" spans="1:20" s="1747" customFormat="1" ht="20.100000000000001" customHeight="1">
      <c r="A18" s="2045" t="str">
        <f>L18</f>
        <v>平成31年</v>
      </c>
      <c r="B18" s="1060">
        <f t="shared" ref="B18:G22" si="11">N18</f>
        <v>53989</v>
      </c>
      <c r="C18" s="1783">
        <f t="shared" si="11"/>
        <v>11.7</v>
      </c>
      <c r="D18" s="1060">
        <f t="shared" si="11"/>
        <v>295162</v>
      </c>
      <c r="E18" s="1783">
        <f t="shared" si="11"/>
        <v>63.8</v>
      </c>
      <c r="F18" s="1060">
        <f t="shared" si="11"/>
        <v>113440</v>
      </c>
      <c r="G18" s="1783">
        <f t="shared" si="11"/>
        <v>24.5</v>
      </c>
      <c r="L18" s="1826" t="s">
        <v>8286</v>
      </c>
      <c r="M18" s="1827">
        <v>462591</v>
      </c>
      <c r="N18" s="1827">
        <v>53989</v>
      </c>
      <c r="O18" s="1829">
        <v>11.7</v>
      </c>
      <c r="P18" s="1827">
        <v>295162</v>
      </c>
      <c r="Q18" s="1829">
        <v>63.8</v>
      </c>
      <c r="R18" s="1827">
        <v>113440</v>
      </c>
      <c r="S18" s="1829">
        <v>24.5</v>
      </c>
      <c r="T18" s="95"/>
    </row>
    <row r="19" spans="1:20" s="1747" customFormat="1" ht="20.100000000000001" customHeight="1">
      <c r="A19" s="2045" t="str">
        <f>L19</f>
        <v>令和2年</v>
      </c>
      <c r="B19" s="1060">
        <f t="shared" si="11"/>
        <v>53743</v>
      </c>
      <c r="C19" s="1783">
        <f t="shared" si="11"/>
        <v>11.6</v>
      </c>
      <c r="D19" s="1060">
        <f t="shared" si="11"/>
        <v>297033</v>
      </c>
      <c r="E19" s="1783">
        <f t="shared" si="11"/>
        <v>63.9</v>
      </c>
      <c r="F19" s="1060">
        <f t="shared" si="11"/>
        <v>113774</v>
      </c>
      <c r="G19" s="1783">
        <f t="shared" si="11"/>
        <v>24.5</v>
      </c>
      <c r="L19" s="1826" t="s">
        <v>8284</v>
      </c>
      <c r="M19" s="1827">
        <v>464550</v>
      </c>
      <c r="N19" s="1827">
        <v>53743</v>
      </c>
      <c r="O19" s="1829">
        <v>11.6</v>
      </c>
      <c r="P19" s="1827">
        <v>297033</v>
      </c>
      <c r="Q19" s="1829">
        <v>63.9</v>
      </c>
      <c r="R19" s="1827">
        <v>113774</v>
      </c>
      <c r="S19" s="1829">
        <v>24.5</v>
      </c>
      <c r="T19" s="1754"/>
    </row>
    <row r="20" spans="1:20" s="1747" customFormat="1" ht="20.100000000000001" customHeight="1">
      <c r="A20" s="2045">
        <f>L20</f>
        <v>3</v>
      </c>
      <c r="B20" s="1060">
        <f t="shared" si="11"/>
        <v>53146</v>
      </c>
      <c r="C20" s="1783">
        <f t="shared" si="11"/>
        <v>11.5</v>
      </c>
      <c r="D20" s="1060">
        <f t="shared" si="11"/>
        <v>296328</v>
      </c>
      <c r="E20" s="1783">
        <f t="shared" si="11"/>
        <v>63.9</v>
      </c>
      <c r="F20" s="1060">
        <f t="shared" si="11"/>
        <v>114217</v>
      </c>
      <c r="G20" s="1783">
        <f t="shared" si="11"/>
        <v>24.6</v>
      </c>
      <c r="L20" s="1826">
        <v>3</v>
      </c>
      <c r="M20" s="1827">
        <v>463691</v>
      </c>
      <c r="N20" s="1827">
        <v>53146</v>
      </c>
      <c r="O20" s="1829">
        <v>11.5</v>
      </c>
      <c r="P20" s="1827">
        <v>296328</v>
      </c>
      <c r="Q20" s="1829">
        <v>63.9</v>
      </c>
      <c r="R20" s="1827">
        <v>114217</v>
      </c>
      <c r="S20" s="1829">
        <v>24.6</v>
      </c>
      <c r="T20" s="183"/>
    </row>
    <row r="21" spans="1:20" s="1747" customFormat="1" ht="20.100000000000001" customHeight="1">
      <c r="A21" s="2045">
        <f>L21</f>
        <v>4</v>
      </c>
      <c r="B21" s="1060">
        <f t="shared" si="11"/>
        <v>52339</v>
      </c>
      <c r="C21" s="1783">
        <f t="shared" si="11"/>
        <v>11.3</v>
      </c>
      <c r="D21" s="1060">
        <f t="shared" si="11"/>
        <v>295692</v>
      </c>
      <c r="E21" s="1783">
        <f t="shared" si="11"/>
        <v>64</v>
      </c>
      <c r="F21" s="1060">
        <f t="shared" si="11"/>
        <v>114052</v>
      </c>
      <c r="G21" s="1783">
        <f t="shared" si="11"/>
        <v>24.7</v>
      </c>
      <c r="L21" s="1826">
        <v>4</v>
      </c>
      <c r="M21" s="1827">
        <v>462083</v>
      </c>
      <c r="N21" s="1827">
        <v>52339</v>
      </c>
      <c r="O21" s="1829">
        <v>11.3</v>
      </c>
      <c r="P21" s="1827">
        <v>295692</v>
      </c>
      <c r="Q21" s="1829">
        <v>64</v>
      </c>
      <c r="R21" s="1827">
        <v>114052</v>
      </c>
      <c r="S21" s="1829">
        <v>24.7</v>
      </c>
      <c r="T21" s="183"/>
    </row>
    <row r="22" spans="1:20" s="1747" customFormat="1" ht="20.100000000000001" customHeight="1">
      <c r="A22" s="2045">
        <f>L22</f>
        <v>5</v>
      </c>
      <c r="B22" s="1060">
        <f t="shared" si="11"/>
        <v>51416</v>
      </c>
      <c r="C22" s="1783">
        <f t="shared" si="11"/>
        <v>11.1</v>
      </c>
      <c r="D22" s="1060">
        <f t="shared" si="11"/>
        <v>299068</v>
      </c>
      <c r="E22" s="1783">
        <f t="shared" si="11"/>
        <v>64.400000000000006</v>
      </c>
      <c r="F22" s="1060">
        <f t="shared" si="11"/>
        <v>113691</v>
      </c>
      <c r="G22" s="1783">
        <f t="shared" si="11"/>
        <v>24.5</v>
      </c>
      <c r="L22" s="1826">
        <v>5</v>
      </c>
      <c r="M22" s="1827">
        <v>464175</v>
      </c>
      <c r="N22" s="1827">
        <v>51416</v>
      </c>
      <c r="O22" s="1829">
        <v>11.1</v>
      </c>
      <c r="P22" s="1827">
        <v>299068</v>
      </c>
      <c r="Q22" s="1829">
        <v>64.400000000000006</v>
      </c>
      <c r="R22" s="1827">
        <v>113691</v>
      </c>
      <c r="S22" s="1829">
        <v>24.5</v>
      </c>
    </row>
    <row r="23" spans="1:20" s="1747" customFormat="1" ht="20.100000000000001" customHeight="1">
      <c r="A23" s="172" t="s">
        <v>8794</v>
      </c>
      <c r="B23" s="183"/>
      <c r="C23" s="810"/>
      <c r="D23" s="183"/>
      <c r="E23" s="810"/>
      <c r="G23" s="1784" t="s">
        <v>4054</v>
      </c>
      <c r="M23" s="2047"/>
      <c r="N23" s="1706"/>
      <c r="O23" s="183"/>
      <c r="P23" s="2047"/>
      <c r="Q23" s="1706"/>
    </row>
    <row r="24" spans="1:20" s="1747" customFormat="1" ht="20.100000000000001" customHeight="1">
      <c r="A24" s="183"/>
      <c r="B24" s="183"/>
      <c r="C24" s="183"/>
      <c r="D24" s="183"/>
      <c r="E24" s="183"/>
      <c r="F24" s="183"/>
      <c r="G24" s="183"/>
      <c r="L24" s="183"/>
    </row>
    <row r="25" spans="1:20" s="95" customFormat="1" ht="20.100000000000001" customHeight="1">
      <c r="A25" s="761" t="s">
        <v>7063</v>
      </c>
      <c r="B25" s="761"/>
      <c r="C25" s="761"/>
      <c r="D25" s="761"/>
      <c r="E25" s="761"/>
      <c r="L25" s="1336" t="s">
        <v>7152</v>
      </c>
      <c r="M25" s="1752"/>
      <c r="N25" s="1337" t="s">
        <v>6118</v>
      </c>
      <c r="O25" s="1852" t="s">
        <v>6940</v>
      </c>
    </row>
    <row r="26" spans="1:20" s="1747" customFormat="1" ht="20.100000000000001" customHeight="1">
      <c r="A26" s="1754" t="s">
        <v>8240</v>
      </c>
      <c r="B26" s="1754"/>
      <c r="C26" s="1754"/>
      <c r="F26" s="1754" t="s">
        <v>3973</v>
      </c>
      <c r="L26" s="1745"/>
      <c r="M26" s="1340"/>
      <c r="N26" s="1337" t="s">
        <v>6119</v>
      </c>
      <c r="O26" s="1700" t="s">
        <v>6140</v>
      </c>
      <c r="P26" s="2160" t="str">
        <f>HYPERLINK("#'["&amp;設定!$A$22&amp;"]"&amp;O26&amp;"'!A1","統計表リンク")</f>
        <v>統計表リンク</v>
      </c>
      <c r="Q26" s="1700"/>
      <c r="R26" s="2160"/>
    </row>
    <row r="27" spans="1:20" s="1747" customFormat="1" ht="20.100000000000001" customHeight="1">
      <c r="A27" s="183" t="s">
        <v>3</v>
      </c>
      <c r="B27" s="1754"/>
      <c r="C27" s="1754"/>
      <c r="D27" s="182" t="str">
        <f>O25</f>
        <v>（各年4月1日現在）</v>
      </c>
      <c r="E27" s="1754"/>
      <c r="F27" s="183" t="s">
        <v>8881</v>
      </c>
      <c r="J27" s="1265" t="str">
        <f>O34</f>
        <v>（令和5年4月1日現在）</v>
      </c>
      <c r="L27" s="391" t="s">
        <v>6134</v>
      </c>
      <c r="M27" s="391" t="s">
        <v>352</v>
      </c>
      <c r="N27" s="391" t="s">
        <v>4007</v>
      </c>
      <c r="O27" s="391" t="s">
        <v>4006</v>
      </c>
    </row>
    <row r="28" spans="1:20" s="1747" customFormat="1" ht="20.100000000000001" customHeight="1">
      <c r="A28" s="2028" t="s">
        <v>6134</v>
      </c>
      <c r="B28" s="2858" t="s">
        <v>352</v>
      </c>
      <c r="C28" s="2854" t="s">
        <v>4007</v>
      </c>
      <c r="D28" s="2028" t="s">
        <v>4006</v>
      </c>
      <c r="F28" s="2914" t="s">
        <v>6150</v>
      </c>
      <c r="G28" s="2914"/>
      <c r="H28" s="2854" t="s">
        <v>979</v>
      </c>
      <c r="I28" s="2854" t="s">
        <v>6143</v>
      </c>
      <c r="J28" s="2854" t="s">
        <v>6144</v>
      </c>
      <c r="L28" s="1821" t="s">
        <v>8672</v>
      </c>
      <c r="M28" s="1822">
        <v>21839</v>
      </c>
      <c r="N28" s="1822">
        <v>10487</v>
      </c>
      <c r="O28" s="1822">
        <v>11352</v>
      </c>
    </row>
    <row r="29" spans="1:20" s="1747" customFormat="1" ht="20.100000000000001" customHeight="1">
      <c r="A29" s="2046" t="str">
        <f t="shared" ref="A29:D33" si="12">L28</f>
        <v>平成31年</v>
      </c>
      <c r="B29" s="2862">
        <f t="shared" si="12"/>
        <v>21839</v>
      </c>
      <c r="C29" s="2863">
        <f t="shared" si="12"/>
        <v>10487</v>
      </c>
      <c r="D29" s="655">
        <f t="shared" si="12"/>
        <v>11352</v>
      </c>
      <c r="F29" s="2914" t="s">
        <v>6145</v>
      </c>
      <c r="G29" s="2914"/>
      <c r="H29" s="2856">
        <f t="shared" ref="H29:H39" si="13">N37</f>
        <v>24383</v>
      </c>
      <c r="I29" s="2856">
        <f t="shared" ref="I29:I39" si="14">O37</f>
        <v>11847</v>
      </c>
      <c r="J29" s="2856">
        <f t="shared" ref="J29:J39" si="15">P37</f>
        <v>12536</v>
      </c>
      <c r="L29" s="1821" t="s">
        <v>6139</v>
      </c>
      <c r="M29" s="1822">
        <v>23051</v>
      </c>
      <c r="N29" s="1822">
        <v>11184</v>
      </c>
      <c r="O29" s="1822">
        <v>11867</v>
      </c>
    </row>
    <row r="30" spans="1:20" s="1747" customFormat="1" ht="20.100000000000001" customHeight="1">
      <c r="A30" s="2046" t="str">
        <f t="shared" si="12"/>
        <v>令和2年</v>
      </c>
      <c r="B30" s="2862">
        <f t="shared" si="12"/>
        <v>23051</v>
      </c>
      <c r="C30" s="2863">
        <f t="shared" si="12"/>
        <v>11184</v>
      </c>
      <c r="D30" s="655">
        <f t="shared" si="12"/>
        <v>11867</v>
      </c>
      <c r="F30" s="2942" t="str">
        <f t="shared" ref="F30:F39" si="16">M38</f>
        <v>中国</v>
      </c>
      <c r="G30" s="2942"/>
      <c r="H30" s="2856">
        <f t="shared" si="13"/>
        <v>11725</v>
      </c>
      <c r="I30" s="2856">
        <f t="shared" si="14"/>
        <v>5741</v>
      </c>
      <c r="J30" s="2856">
        <f t="shared" si="15"/>
        <v>5984</v>
      </c>
      <c r="L30" s="1821">
        <v>3</v>
      </c>
      <c r="M30" s="1822">
        <v>22186</v>
      </c>
      <c r="N30" s="1822">
        <v>10800</v>
      </c>
      <c r="O30" s="1822">
        <v>11386</v>
      </c>
    </row>
    <row r="31" spans="1:20" s="1747" customFormat="1" ht="20.100000000000001" customHeight="1">
      <c r="A31" s="2046">
        <f t="shared" si="12"/>
        <v>3</v>
      </c>
      <c r="B31" s="2862">
        <f t="shared" si="12"/>
        <v>22186</v>
      </c>
      <c r="C31" s="2863">
        <f t="shared" si="12"/>
        <v>10800</v>
      </c>
      <c r="D31" s="655">
        <f t="shared" si="12"/>
        <v>11386</v>
      </c>
      <c r="F31" s="2942" t="str">
        <f t="shared" si="16"/>
        <v>朝鮮と韓国</v>
      </c>
      <c r="G31" s="2942"/>
      <c r="H31" s="2856">
        <f t="shared" si="13"/>
        <v>3211</v>
      </c>
      <c r="I31" s="2856">
        <f t="shared" si="14"/>
        <v>1578</v>
      </c>
      <c r="J31" s="2856">
        <f t="shared" si="15"/>
        <v>1633</v>
      </c>
      <c r="L31" s="1823">
        <v>4</v>
      </c>
      <c r="M31" s="1822">
        <v>21669</v>
      </c>
      <c r="N31" s="1822">
        <v>10421</v>
      </c>
      <c r="O31" s="1822">
        <v>11248</v>
      </c>
    </row>
    <row r="32" spans="1:20" s="1747" customFormat="1" ht="20.100000000000001" customHeight="1">
      <c r="A32" s="2046">
        <f t="shared" si="12"/>
        <v>4</v>
      </c>
      <c r="B32" s="2862">
        <f t="shared" si="12"/>
        <v>21669</v>
      </c>
      <c r="C32" s="2863">
        <f t="shared" si="12"/>
        <v>10421</v>
      </c>
      <c r="D32" s="655">
        <f t="shared" si="12"/>
        <v>11248</v>
      </c>
      <c r="F32" s="2942" t="str">
        <f t="shared" si="16"/>
        <v>フィリピン</v>
      </c>
      <c r="G32" s="2942"/>
      <c r="H32" s="2856">
        <f t="shared" si="13"/>
        <v>1759</v>
      </c>
      <c r="I32" s="2856">
        <f t="shared" si="14"/>
        <v>423</v>
      </c>
      <c r="J32" s="2856">
        <f t="shared" si="15"/>
        <v>1336</v>
      </c>
      <c r="L32" s="1821">
        <v>5</v>
      </c>
      <c r="M32" s="1822">
        <v>24383</v>
      </c>
      <c r="N32" s="1822">
        <v>11847</v>
      </c>
      <c r="O32" s="1822">
        <v>12536</v>
      </c>
    </row>
    <row r="33" spans="1:37" s="1747" customFormat="1" ht="20.100000000000001" customHeight="1">
      <c r="A33" s="2046">
        <f t="shared" si="12"/>
        <v>5</v>
      </c>
      <c r="B33" s="2862">
        <f t="shared" si="12"/>
        <v>24383</v>
      </c>
      <c r="C33" s="2863">
        <f t="shared" si="12"/>
        <v>11847</v>
      </c>
      <c r="D33" s="655">
        <f t="shared" si="12"/>
        <v>12536</v>
      </c>
      <c r="F33" s="2942" t="str">
        <f t="shared" si="16"/>
        <v>ベトナム</v>
      </c>
      <c r="G33" s="2942"/>
      <c r="H33" s="2856">
        <f t="shared" si="13"/>
        <v>1593</v>
      </c>
      <c r="I33" s="2856">
        <f t="shared" si="14"/>
        <v>804</v>
      </c>
      <c r="J33" s="2856">
        <f t="shared" si="15"/>
        <v>789</v>
      </c>
      <c r="M33" s="1778"/>
    </row>
    <row r="34" spans="1:37" s="1747" customFormat="1" ht="20.100000000000001" customHeight="1">
      <c r="D34" s="182" t="s">
        <v>4005</v>
      </c>
      <c r="E34" s="2"/>
      <c r="F34" s="2942" t="str">
        <f t="shared" si="16"/>
        <v>ネパール</v>
      </c>
      <c r="G34" s="2942"/>
      <c r="H34" s="2856">
        <f t="shared" si="13"/>
        <v>1265</v>
      </c>
      <c r="I34" s="2856">
        <f t="shared" si="14"/>
        <v>659</v>
      </c>
      <c r="J34" s="2856">
        <f t="shared" si="15"/>
        <v>606</v>
      </c>
      <c r="L34" s="1336" t="s">
        <v>6943</v>
      </c>
      <c r="M34" s="1752"/>
      <c r="N34" s="1337" t="s">
        <v>6118</v>
      </c>
      <c r="O34" s="1852" t="str">
        <f>設定!$B$14</f>
        <v>（令和5年4月1日現在）</v>
      </c>
      <c r="P34" s="183"/>
    </row>
    <row r="35" spans="1:37" s="1747" customFormat="1" ht="20.100000000000001" customHeight="1">
      <c r="E35" s="1754"/>
      <c r="F35" s="2942" t="str">
        <f t="shared" si="16"/>
        <v>バングラデシュ</v>
      </c>
      <c r="G35" s="2942"/>
      <c r="H35" s="2856">
        <f t="shared" si="13"/>
        <v>903</v>
      </c>
      <c r="I35" s="2856">
        <f t="shared" si="14"/>
        <v>549</v>
      </c>
      <c r="J35" s="2856">
        <f t="shared" si="15"/>
        <v>354</v>
      </c>
      <c r="L35" s="1745"/>
      <c r="M35" s="1745"/>
      <c r="N35" s="1337" t="s">
        <v>6119</v>
      </c>
      <c r="O35" s="1700" t="s">
        <v>6140</v>
      </c>
      <c r="P35" s="2160" t="str">
        <f>HYPERLINK("#'["&amp;設定!$A$22&amp;"]"&amp;O35&amp;"'!A1","統計表リンク")</f>
        <v>統計表リンク</v>
      </c>
    </row>
    <row r="36" spans="1:37" s="1747" customFormat="1" ht="20.100000000000001" customHeight="1">
      <c r="F36" s="2942" t="str">
        <f t="shared" si="16"/>
        <v>ミャンマー</v>
      </c>
      <c r="G36" s="2942"/>
      <c r="H36" s="2856">
        <f t="shared" si="13"/>
        <v>517</v>
      </c>
      <c r="I36" s="2856">
        <f t="shared" si="14"/>
        <v>223</v>
      </c>
      <c r="J36" s="2856">
        <f t="shared" si="15"/>
        <v>294</v>
      </c>
      <c r="M36" s="1701" t="s">
        <v>6141</v>
      </c>
      <c r="N36" s="1699" t="s">
        <v>6142</v>
      </c>
      <c r="O36" s="1702" t="s">
        <v>6143</v>
      </c>
      <c r="P36" s="1702" t="s">
        <v>6144</v>
      </c>
    </row>
    <row r="37" spans="1:37" s="1747" customFormat="1" ht="20.100000000000001" customHeight="1">
      <c r="F37" s="2942" t="str">
        <f t="shared" si="16"/>
        <v>台湾</v>
      </c>
      <c r="G37" s="2942"/>
      <c r="H37" s="2856">
        <f t="shared" si="13"/>
        <v>508</v>
      </c>
      <c r="I37" s="2856">
        <f t="shared" si="14"/>
        <v>156</v>
      </c>
      <c r="J37" s="2856">
        <f t="shared" si="15"/>
        <v>352</v>
      </c>
      <c r="M37" s="325" t="s">
        <v>6145</v>
      </c>
      <c r="N37" s="1824">
        <v>24383</v>
      </c>
      <c r="O37" s="1825">
        <v>11847</v>
      </c>
      <c r="P37" s="1825">
        <v>12536</v>
      </c>
    </row>
    <row r="38" spans="1:37" s="1747" customFormat="1" ht="20.100000000000001" customHeight="1">
      <c r="F38" s="2942" t="str">
        <f t="shared" si="16"/>
        <v>インドネシア</v>
      </c>
      <c r="G38" s="2942"/>
      <c r="H38" s="2856">
        <f t="shared" si="13"/>
        <v>328</v>
      </c>
      <c r="I38" s="2856">
        <f t="shared" si="14"/>
        <v>223</v>
      </c>
      <c r="J38" s="2856">
        <f t="shared" si="15"/>
        <v>105</v>
      </c>
      <c r="L38" s="132">
        <v>1</v>
      </c>
      <c r="M38" s="1824" t="s">
        <v>4004</v>
      </c>
      <c r="N38" s="1824">
        <v>11725</v>
      </c>
      <c r="O38" s="1824">
        <v>5741</v>
      </c>
      <c r="P38" s="1824">
        <v>5984</v>
      </c>
    </row>
    <row r="39" spans="1:37" s="1747" customFormat="1" ht="20.100000000000001" customHeight="1">
      <c r="F39" s="2942" t="str">
        <f t="shared" si="16"/>
        <v>タイ</v>
      </c>
      <c r="G39" s="2942"/>
      <c r="H39" s="2856">
        <f t="shared" si="13"/>
        <v>318</v>
      </c>
      <c r="I39" s="2856">
        <f t="shared" si="14"/>
        <v>77</v>
      </c>
      <c r="J39" s="2856">
        <f t="shared" si="15"/>
        <v>241</v>
      </c>
      <c r="L39" s="132">
        <v>2</v>
      </c>
      <c r="M39" s="1824" t="s">
        <v>6146</v>
      </c>
      <c r="N39" s="1824">
        <v>3211</v>
      </c>
      <c r="O39" s="1824">
        <v>1578</v>
      </c>
      <c r="P39" s="1824">
        <v>1633</v>
      </c>
    </row>
    <row r="40" spans="1:37" s="1747" customFormat="1" ht="20.100000000000001" customHeight="1">
      <c r="F40" s="2942" t="s">
        <v>6149</v>
      </c>
      <c r="G40" s="2942"/>
      <c r="H40" s="2856">
        <f>H29-SUM(H30:H39)</f>
        <v>2256</v>
      </c>
      <c r="I40" s="2856">
        <f>I29-SUM(I30:I39)</f>
        <v>1414</v>
      </c>
      <c r="J40" s="2856">
        <f>J29-SUM(J30:J39)</f>
        <v>842</v>
      </c>
      <c r="L40" s="132">
        <v>3</v>
      </c>
      <c r="M40" s="1824" t="s">
        <v>4003</v>
      </c>
      <c r="N40" s="1824">
        <v>1759</v>
      </c>
      <c r="O40" s="1824">
        <v>423</v>
      </c>
      <c r="P40" s="1824">
        <v>1336</v>
      </c>
      <c r="T40" s="183"/>
      <c r="U40" s="183"/>
      <c r="V40" s="183"/>
      <c r="W40" s="183"/>
      <c r="X40" s="183"/>
      <c r="Y40" s="183"/>
      <c r="Z40" s="183"/>
      <c r="AA40" s="183"/>
      <c r="AB40" s="183"/>
      <c r="AC40" s="183"/>
      <c r="AD40" s="183"/>
      <c r="AE40" s="183"/>
      <c r="AF40" s="183"/>
      <c r="AG40" s="183"/>
      <c r="AH40" s="183"/>
      <c r="AI40" s="183"/>
      <c r="AJ40" s="183"/>
      <c r="AK40" s="183"/>
    </row>
    <row r="41" spans="1:37" s="1747" customFormat="1" ht="20.100000000000001" customHeight="1">
      <c r="F41" s="183"/>
      <c r="J41" s="182" t="s">
        <v>3998</v>
      </c>
      <c r="K41" s="183"/>
      <c r="L41" s="132">
        <v>4</v>
      </c>
      <c r="M41" s="1824" t="s">
        <v>4002</v>
      </c>
      <c r="N41" s="1824">
        <v>1593</v>
      </c>
      <c r="O41" s="1824">
        <v>804</v>
      </c>
      <c r="P41" s="1824">
        <v>789</v>
      </c>
      <c r="Q41" s="183"/>
      <c r="R41" s="183"/>
      <c r="S41" s="183"/>
    </row>
    <row r="42" spans="1:37" s="1747" customFormat="1" ht="20.100000000000001" customHeight="1">
      <c r="F42" s="183"/>
      <c r="L42" s="132">
        <v>5</v>
      </c>
      <c r="M42" s="1824" t="s">
        <v>4001</v>
      </c>
      <c r="N42" s="1824">
        <v>1265</v>
      </c>
      <c r="O42" s="1824">
        <v>659</v>
      </c>
      <c r="P42" s="1824">
        <v>606</v>
      </c>
    </row>
    <row r="43" spans="1:37" s="1747" customFormat="1" ht="20.100000000000001" customHeight="1">
      <c r="G43" s="183"/>
      <c r="L43" s="132">
        <v>6</v>
      </c>
      <c r="M43" s="1824" t="s">
        <v>4000</v>
      </c>
      <c r="N43" s="1824">
        <v>903</v>
      </c>
      <c r="O43" s="1824">
        <v>549</v>
      </c>
      <c r="P43" s="1824">
        <v>354</v>
      </c>
    </row>
    <row r="44" spans="1:37" s="1747" customFormat="1" ht="20.100000000000001" customHeight="1">
      <c r="G44" s="183"/>
      <c r="L44" s="132">
        <v>7</v>
      </c>
      <c r="M44" s="1824" t="s">
        <v>6147</v>
      </c>
      <c r="N44" s="1824">
        <v>517</v>
      </c>
      <c r="O44" s="1824">
        <v>223</v>
      </c>
      <c r="P44" s="1824">
        <v>294</v>
      </c>
    </row>
    <row r="45" spans="1:37" s="1747" customFormat="1" ht="20.100000000000001" customHeight="1">
      <c r="G45" s="183"/>
      <c r="L45" s="132">
        <v>8</v>
      </c>
      <c r="M45" s="1824" t="s">
        <v>3999</v>
      </c>
      <c r="N45" s="1824">
        <v>508</v>
      </c>
      <c r="O45" s="1824">
        <v>156</v>
      </c>
      <c r="P45" s="1824">
        <v>352</v>
      </c>
    </row>
    <row r="46" spans="1:37" s="1747" customFormat="1" ht="20.100000000000001" customHeight="1">
      <c r="G46" s="183"/>
      <c r="L46" s="132">
        <v>9</v>
      </c>
      <c r="M46" s="1824" t="s">
        <v>6138</v>
      </c>
      <c r="N46" s="1824">
        <v>328</v>
      </c>
      <c r="O46" s="1824">
        <v>223</v>
      </c>
      <c r="P46" s="1824">
        <v>105</v>
      </c>
    </row>
    <row r="47" spans="1:37" s="1747" customFormat="1" ht="20.100000000000001" customHeight="1">
      <c r="G47" s="183"/>
      <c r="L47" s="132">
        <v>10</v>
      </c>
      <c r="M47" s="1824" t="s">
        <v>6148</v>
      </c>
      <c r="N47" s="1824">
        <v>318</v>
      </c>
      <c r="O47" s="1824">
        <v>77</v>
      </c>
      <c r="P47" s="1824">
        <v>241</v>
      </c>
    </row>
    <row r="48" spans="1:37" s="1747" customFormat="1" ht="20.100000000000001" customHeight="1">
      <c r="G48" s="183"/>
    </row>
    <row r="49" ht="18" customHeight="1"/>
    <row r="50" ht="18" customHeight="1"/>
    <row r="51" ht="18" customHeight="1"/>
    <row r="52" ht="18" customHeight="1"/>
    <row r="53" ht="18" customHeight="1"/>
    <row r="54" ht="18" customHeight="1"/>
    <row r="55" ht="18" customHeight="1"/>
    <row r="56" ht="18" customHeight="1"/>
    <row r="57" ht="18" customHeight="1"/>
  </sheetData>
  <mergeCells count="32">
    <mergeCell ref="E5:J5"/>
    <mergeCell ref="P5:U5"/>
    <mergeCell ref="N5:O5"/>
    <mergeCell ref="L5:L6"/>
    <mergeCell ref="M5:M6"/>
    <mergeCell ref="A1:D1"/>
    <mergeCell ref="A2:D2"/>
    <mergeCell ref="A5:A6"/>
    <mergeCell ref="B5:B6"/>
    <mergeCell ref="C5:D5"/>
    <mergeCell ref="F40:G40"/>
    <mergeCell ref="F29:G29"/>
    <mergeCell ref="F30:G30"/>
    <mergeCell ref="F31:G31"/>
    <mergeCell ref="F32:G32"/>
    <mergeCell ref="F33:G33"/>
    <mergeCell ref="F34:G34"/>
    <mergeCell ref="F35:G35"/>
    <mergeCell ref="F36:G36"/>
    <mergeCell ref="F37:G37"/>
    <mergeCell ref="F38:G38"/>
    <mergeCell ref="F39:G39"/>
    <mergeCell ref="L16:L17"/>
    <mergeCell ref="M16:M17"/>
    <mergeCell ref="N16:O16"/>
    <mergeCell ref="P16:Q16"/>
    <mergeCell ref="R16:S16"/>
    <mergeCell ref="F28:G28"/>
    <mergeCell ref="A16:A17"/>
    <mergeCell ref="B16:C16"/>
    <mergeCell ref="D16:E16"/>
    <mergeCell ref="F16:G16"/>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rowBreaks count="1" manualBreakCount="1">
    <brk id="41" max="9"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8"/>
  <sheetViews>
    <sheetView view="pageBreakPreview" zoomScaleNormal="100" zoomScaleSheetLayoutView="100" workbookViewId="0">
      <selection sqref="A1:D1"/>
    </sheetView>
  </sheetViews>
  <sheetFormatPr defaultRowHeight="18" customHeight="1"/>
  <cols>
    <col min="1" max="1" width="5.625" style="1747" customWidth="1"/>
    <col min="2" max="4" width="12.625" style="1747" customWidth="1"/>
    <col min="5" max="5" width="2.625" style="1747" customWidth="1"/>
    <col min="6" max="6" width="9.625" style="1747" customWidth="1"/>
    <col min="7" max="7" width="7.625" style="1747" customWidth="1"/>
    <col min="8" max="8" width="4.625" style="1747" customWidth="1"/>
    <col min="9" max="10" width="2.625" style="1747" customWidth="1"/>
    <col min="11" max="11" width="6.625" style="1747" customWidth="1"/>
    <col min="12" max="12" width="11.625" style="1747" customWidth="1"/>
    <col min="13" max="13" width="5.625" style="183" customWidth="1"/>
    <col min="14" max="15" width="10.625" style="1752" customWidth="1"/>
    <col min="16" max="19" width="10.625" style="1340" customWidth="1"/>
    <col min="20" max="36" width="9" style="1340"/>
    <col min="37" max="16384" width="9" style="1747"/>
  </cols>
  <sheetData>
    <row r="1" spans="1:36" s="130" customFormat="1" ht="20.100000000000001" customHeight="1">
      <c r="A1" s="2917" t="str">
        <f>HYPERLINK("#目次!A1","【目次に戻る】")</f>
        <v>【目次に戻る】</v>
      </c>
      <c r="B1" s="2917"/>
      <c r="C1" s="2917"/>
      <c r="D1" s="2917"/>
      <c r="E1" s="2422"/>
      <c r="F1" s="2422"/>
      <c r="G1" s="2422"/>
      <c r="H1" s="2422"/>
      <c r="I1" s="2422"/>
      <c r="J1" s="2422"/>
      <c r="K1" s="2422"/>
      <c r="L1" s="2422"/>
      <c r="M1" s="2422"/>
      <c r="N1" s="2351"/>
      <c r="O1" s="2351"/>
      <c r="P1" s="2351"/>
      <c r="Q1" s="2351"/>
      <c r="R1" s="2351"/>
      <c r="S1" s="2351"/>
      <c r="T1" s="2351"/>
      <c r="U1" s="2351"/>
      <c r="V1" s="2351"/>
      <c r="W1" s="2351"/>
      <c r="X1" s="2351"/>
      <c r="Y1" s="2351"/>
      <c r="Z1" s="2351"/>
      <c r="AA1" s="2384"/>
      <c r="AB1" s="2384"/>
      <c r="AC1" s="2384"/>
      <c r="AD1" s="2384"/>
      <c r="AE1" s="2384"/>
      <c r="AF1" s="2384"/>
      <c r="AG1" s="2384"/>
      <c r="AH1" s="2384"/>
      <c r="AI1" s="2384"/>
      <c r="AJ1" s="2384"/>
    </row>
    <row r="2" spans="1:36" s="130" customFormat="1" ht="20.100000000000001" customHeight="1">
      <c r="A2" s="2917" t="str">
        <f>HYPERLINK("#業務所管課別目次!A1","【業務所管課別目次に戻る】")</f>
        <v>【業務所管課別目次に戻る】</v>
      </c>
      <c r="B2" s="2917"/>
      <c r="C2" s="2917"/>
      <c r="D2" s="2917"/>
      <c r="E2" s="2422"/>
      <c r="F2" s="2422"/>
      <c r="G2" s="2422"/>
      <c r="H2" s="2422"/>
      <c r="I2" s="2422"/>
      <c r="J2" s="2422"/>
      <c r="K2" s="2422"/>
      <c r="L2" s="2422"/>
      <c r="M2" s="2422"/>
      <c r="N2" s="2351"/>
      <c r="O2" s="2351"/>
      <c r="P2" s="2351"/>
      <c r="Q2" s="2351"/>
      <c r="R2" s="2351"/>
      <c r="S2" s="2351"/>
      <c r="T2" s="2351"/>
      <c r="U2" s="2351"/>
      <c r="V2" s="2351"/>
      <c r="W2" s="2351"/>
      <c r="X2" s="2351"/>
      <c r="Y2" s="2351"/>
      <c r="Z2" s="2351"/>
      <c r="AA2" s="2384"/>
      <c r="AB2" s="2384"/>
      <c r="AC2" s="2384"/>
      <c r="AD2" s="2384"/>
      <c r="AE2" s="2384"/>
      <c r="AF2" s="2384"/>
      <c r="AG2" s="2384"/>
      <c r="AH2" s="2384"/>
      <c r="AI2" s="2384"/>
      <c r="AJ2" s="2384"/>
    </row>
    <row r="3" spans="1:36" ht="15" customHeight="1">
      <c r="A3" s="1747" t="s">
        <v>4914</v>
      </c>
      <c r="N3" s="1336" t="s">
        <v>6863</v>
      </c>
      <c r="P3" s="1337" t="s">
        <v>6118</v>
      </c>
      <c r="Q3" s="1856" t="str">
        <f>設定!$B$14</f>
        <v>（令和5年4月1日現在）</v>
      </c>
    </row>
    <row r="4" spans="1:36" ht="15" customHeight="1">
      <c r="C4" s="85" t="str">
        <f>Q3</f>
        <v>（令和5年4月1日現在）</v>
      </c>
      <c r="D4" s="85"/>
      <c r="M4" s="182"/>
      <c r="N4" s="1705"/>
      <c r="O4" s="1340"/>
      <c r="P4" s="1337" t="s">
        <v>6119</v>
      </c>
      <c r="Q4" s="1789" t="s">
        <v>6864</v>
      </c>
      <c r="R4" s="2320" t="str">
        <f>HYPERLINK("#'["&amp;設定!$A$22&amp;"]"&amp;Q4&amp;"'!A1","統計表リンク")</f>
        <v>統計表リンク</v>
      </c>
    </row>
    <row r="5" spans="1:36" ht="15" customHeight="1">
      <c r="A5" s="4054" t="s">
        <v>2710</v>
      </c>
      <c r="B5" s="2423" t="s">
        <v>2707</v>
      </c>
      <c r="C5" s="2434">
        <f>O7</f>
        <v>340</v>
      </c>
      <c r="E5" s="4026" t="s">
        <v>4886</v>
      </c>
      <c r="F5" s="4026"/>
      <c r="G5" s="4026"/>
      <c r="H5" s="4026"/>
      <c r="I5" s="4026"/>
      <c r="J5" s="4026"/>
      <c r="K5" s="4026"/>
      <c r="L5" s="4026"/>
      <c r="N5" s="4055" t="s">
        <v>7188</v>
      </c>
      <c r="O5" s="4055" t="s">
        <v>7856</v>
      </c>
      <c r="P5" s="4055"/>
      <c r="Q5" s="4055" t="s">
        <v>7857</v>
      </c>
      <c r="R5" s="4055"/>
      <c r="S5" s="4055"/>
    </row>
    <row r="6" spans="1:36" ht="15" customHeight="1">
      <c r="A6" s="4054"/>
      <c r="B6" s="2423" t="s">
        <v>2709</v>
      </c>
      <c r="C6" s="2434">
        <f>P7</f>
        <v>1187</v>
      </c>
      <c r="F6" s="183"/>
      <c r="G6" s="183"/>
      <c r="H6" s="183"/>
      <c r="I6" s="183"/>
      <c r="J6" s="183"/>
      <c r="K6" s="183"/>
      <c r="L6" s="183"/>
      <c r="N6" s="4055"/>
      <c r="O6" s="2426" t="s">
        <v>7858</v>
      </c>
      <c r="P6" s="2426" t="s">
        <v>7859</v>
      </c>
      <c r="Q6" s="2426" t="s">
        <v>7858</v>
      </c>
      <c r="R6" s="2426" t="s">
        <v>7860</v>
      </c>
      <c r="S6" s="2426" t="s">
        <v>1761</v>
      </c>
    </row>
    <row r="7" spans="1:36" ht="15" customHeight="1">
      <c r="A7" s="4054" t="s">
        <v>2708</v>
      </c>
      <c r="B7" s="2423" t="s">
        <v>2707</v>
      </c>
      <c r="C7" s="2434">
        <f>Q7</f>
        <v>24</v>
      </c>
      <c r="E7" s="4026" t="s">
        <v>4904</v>
      </c>
      <c r="F7" s="4026"/>
      <c r="G7" s="4026"/>
      <c r="H7" s="4026"/>
      <c r="I7" s="4026"/>
      <c r="J7" s="4026"/>
      <c r="K7" s="4026"/>
      <c r="L7" s="4026"/>
      <c r="N7" s="2426" t="s">
        <v>7861</v>
      </c>
      <c r="O7" s="2329">
        <v>340</v>
      </c>
      <c r="P7" s="2329">
        <v>1187</v>
      </c>
      <c r="Q7" s="2329">
        <v>24</v>
      </c>
      <c r="R7" s="2329">
        <v>26</v>
      </c>
      <c r="S7" s="2329">
        <v>35490</v>
      </c>
    </row>
    <row r="8" spans="1:36" ht="15" customHeight="1">
      <c r="A8" s="4054"/>
      <c r="B8" s="2423" t="s">
        <v>2705</v>
      </c>
      <c r="C8" s="2434">
        <f>R7</f>
        <v>26</v>
      </c>
      <c r="F8" s="183"/>
      <c r="G8" s="183"/>
      <c r="H8" s="183"/>
      <c r="I8" s="183"/>
      <c r="J8" s="183"/>
      <c r="K8" s="183"/>
      <c r="L8" s="183"/>
    </row>
    <row r="9" spans="1:36" ht="15" customHeight="1">
      <c r="A9" s="4054"/>
      <c r="B9" s="2423" t="s">
        <v>1950</v>
      </c>
      <c r="C9" s="2434">
        <f>S7</f>
        <v>35490</v>
      </c>
      <c r="D9" s="86" t="s">
        <v>2702</v>
      </c>
      <c r="M9" s="182"/>
    </row>
    <row r="10" spans="1:36" ht="15" customHeight="1"/>
    <row r="11" spans="1:36" ht="15" customHeight="1">
      <c r="A11" s="1747" t="s">
        <v>4915</v>
      </c>
      <c r="C11" s="1747" t="s">
        <v>2701</v>
      </c>
      <c r="L11" s="85" t="str">
        <f>Q11</f>
        <v>（各年度末現在）</v>
      </c>
      <c r="M11" s="182"/>
      <c r="N11" s="1336" t="s">
        <v>6866</v>
      </c>
      <c r="P11" s="1337" t="s">
        <v>6118</v>
      </c>
      <c r="Q11" s="1856" t="s">
        <v>6698</v>
      </c>
      <c r="S11" s="1337" t="s">
        <v>7010</v>
      </c>
      <c r="T11" s="1852" t="str">
        <f>設定!$B$5&amp;設定!$C$5&amp;"年度末"</f>
        <v>令和4年度末</v>
      </c>
    </row>
    <row r="12" spans="1:36" ht="24.95" customHeight="1">
      <c r="A12" s="202"/>
      <c r="B12" s="2470" t="str">
        <f>N14</f>
        <v>総数</v>
      </c>
      <c r="C12" s="2465" t="str">
        <f>N15</f>
        <v>昭和58年度～
平成29年度</v>
      </c>
      <c r="D12" s="2431" t="str">
        <f>N16</f>
        <v>平成30年度</v>
      </c>
      <c r="E12" s="3354" t="str">
        <f>N17</f>
        <v>令和元年度</v>
      </c>
      <c r="F12" s="3354"/>
      <c r="G12" s="4035" t="str">
        <f>N18</f>
        <v>令和2年度</v>
      </c>
      <c r="H12" s="4036"/>
      <c r="I12" s="3373" t="str">
        <f>N19</f>
        <v>令和3年度</v>
      </c>
      <c r="J12" s="3373"/>
      <c r="K12" s="3373"/>
      <c r="L12" s="2431" t="str">
        <f>N20</f>
        <v>令和4年度</v>
      </c>
      <c r="M12" s="170"/>
      <c r="N12" s="1705"/>
      <c r="O12" s="1340"/>
      <c r="P12" s="1337" t="s">
        <v>6119</v>
      </c>
      <c r="Q12" s="1789" t="s">
        <v>6865</v>
      </c>
      <c r="R12" s="2320" t="str">
        <f>HYPERLINK("#'["&amp;設定!$A$22&amp;"]"&amp;Q12&amp;"'!A1","統計表リンク")</f>
        <v>統計表リンク</v>
      </c>
    </row>
    <row r="13" spans="1:36" ht="15" customHeight="1">
      <c r="A13" s="2437" t="s">
        <v>7862</v>
      </c>
      <c r="B13" s="2471">
        <f>O14</f>
        <v>7919.9</v>
      </c>
      <c r="C13" s="2471">
        <f>O15</f>
        <v>7776.9</v>
      </c>
      <c r="D13" s="655">
        <f>O16</f>
        <v>18</v>
      </c>
      <c r="E13" s="4058">
        <f>O17</f>
        <v>25</v>
      </c>
      <c r="F13" s="4058"/>
      <c r="G13" s="4037">
        <f>O18</f>
        <v>26</v>
      </c>
      <c r="H13" s="4038"/>
      <c r="I13" s="4059">
        <f>O19</f>
        <v>11</v>
      </c>
      <c r="J13" s="4059"/>
      <c r="K13" s="4059"/>
      <c r="L13" s="2434">
        <f>O20</f>
        <v>63</v>
      </c>
      <c r="N13" s="2426" t="s">
        <v>6987</v>
      </c>
      <c r="O13" s="2426" t="s">
        <v>7862</v>
      </c>
    </row>
    <row r="14" spans="1:36" ht="15" customHeight="1">
      <c r="A14" s="183" t="str">
        <f>"注：総数は、昭和58年度から"&amp;T11&amp;"までの積算。"</f>
        <v>注：総数は、昭和58年度から令和4年度末までの積算。</v>
      </c>
      <c r="B14" s="183"/>
      <c r="C14" s="183"/>
      <c r="I14" s="85"/>
      <c r="L14" s="85" t="s">
        <v>2702</v>
      </c>
      <c r="M14" s="182"/>
      <c r="N14" s="2428" t="s">
        <v>6363</v>
      </c>
      <c r="O14" s="2428">
        <v>7919.9</v>
      </c>
    </row>
    <row r="15" spans="1:36" ht="15" customHeight="1">
      <c r="A15" s="183"/>
      <c r="B15" s="183"/>
      <c r="D15" s="183"/>
      <c r="E15" s="183"/>
      <c r="I15" s="183"/>
      <c r="J15" s="183"/>
      <c r="K15" s="183"/>
      <c r="M15" s="182"/>
      <c r="N15" s="2898" t="s">
        <v>8998</v>
      </c>
      <c r="O15" s="2428">
        <v>7776.9</v>
      </c>
    </row>
    <row r="16" spans="1:36" ht="15" customHeight="1">
      <c r="A16" s="1747" t="s">
        <v>4916</v>
      </c>
      <c r="C16" s="1747" t="s">
        <v>2701</v>
      </c>
      <c r="E16" s="183"/>
      <c r="I16" s="183"/>
      <c r="K16" s="183"/>
      <c r="L16" s="85" t="str">
        <f>Q22</f>
        <v>（各年度末現在）</v>
      </c>
      <c r="M16" s="182"/>
      <c r="N16" s="2428" t="s">
        <v>8528</v>
      </c>
      <c r="O16" s="2428">
        <v>18</v>
      </c>
    </row>
    <row r="17" spans="1:20" ht="24.95" customHeight="1">
      <c r="A17" s="202"/>
      <c r="B17" s="2470" t="s">
        <v>6420</v>
      </c>
      <c r="C17" s="2465" t="str">
        <f>N26</f>
        <v>昭和48年度～
平成29年度</v>
      </c>
      <c r="D17" s="2431" t="str">
        <f>N27</f>
        <v>平成30年度</v>
      </c>
      <c r="E17" s="3354" t="str">
        <f>N28</f>
        <v>令和元年度</v>
      </c>
      <c r="F17" s="3354"/>
      <c r="G17" s="4035" t="str">
        <f>N29</f>
        <v>令和2年度</v>
      </c>
      <c r="H17" s="4036"/>
      <c r="I17" s="3373" t="str">
        <f>N30</f>
        <v>令和3年度</v>
      </c>
      <c r="J17" s="3373"/>
      <c r="K17" s="3373"/>
      <c r="L17" s="2431" t="str">
        <f>N31</f>
        <v>令和4年度</v>
      </c>
      <c r="N17" s="2428" t="s">
        <v>8521</v>
      </c>
      <c r="O17" s="2428">
        <v>25</v>
      </c>
    </row>
    <row r="18" spans="1:20" ht="15" customHeight="1">
      <c r="A18" s="2437" t="s">
        <v>7862</v>
      </c>
      <c r="B18" s="2471">
        <f>O25</f>
        <v>165632</v>
      </c>
      <c r="C18" s="2471">
        <f>O26</f>
        <v>165632</v>
      </c>
      <c r="D18" s="655" t="str">
        <f>O27</f>
        <v>-</v>
      </c>
      <c r="E18" s="4058" t="str">
        <f>O28</f>
        <v>-</v>
      </c>
      <c r="F18" s="4058"/>
      <c r="G18" s="4037" t="str">
        <f>O29</f>
        <v>-</v>
      </c>
      <c r="H18" s="4038"/>
      <c r="I18" s="4059" t="str">
        <f>O30</f>
        <v>-</v>
      </c>
      <c r="J18" s="4059"/>
      <c r="K18" s="4059"/>
      <c r="L18" s="655" t="str">
        <f>O31</f>
        <v>-</v>
      </c>
      <c r="M18" s="182"/>
      <c r="N18" s="2428" t="s">
        <v>8680</v>
      </c>
      <c r="O18" s="2428">
        <v>26</v>
      </c>
    </row>
    <row r="19" spans="1:20" ht="15" customHeight="1">
      <c r="A19" s="183" t="str">
        <f>"注：総数は、昭和48年度から"&amp;T22&amp;"までの積算。"</f>
        <v>注：総数は、昭和48年度から令和4年度末までの積算。</v>
      </c>
      <c r="L19" s="85" t="s">
        <v>1969</v>
      </c>
      <c r="M19" s="950"/>
      <c r="N19" s="2428" t="s">
        <v>8681</v>
      </c>
      <c r="O19" s="2428">
        <v>11</v>
      </c>
    </row>
    <row r="20" spans="1:20" ht="15" customHeight="1">
      <c r="M20" s="182"/>
      <c r="N20" s="2428" t="s">
        <v>8682</v>
      </c>
      <c r="O20" s="2428">
        <v>63</v>
      </c>
    </row>
    <row r="21" spans="1:20" ht="15" customHeight="1">
      <c r="A21" s="1747" t="s">
        <v>4917</v>
      </c>
      <c r="J21" s="1747" t="s">
        <v>4918</v>
      </c>
      <c r="M21" s="182"/>
      <c r="N21" s="2461"/>
    </row>
    <row r="22" spans="1:20" ht="15" customHeight="1">
      <c r="G22" s="85"/>
      <c r="H22" s="85" t="str">
        <f>Q33</f>
        <v>（令和5年4月1日現在）</v>
      </c>
      <c r="L22" s="949" t="str">
        <f>Q36</f>
        <v>（令和5年4月1日現在）</v>
      </c>
      <c r="M22" s="182"/>
      <c r="N22" s="1336" t="s">
        <v>6867</v>
      </c>
      <c r="P22" s="1337" t="s">
        <v>6118</v>
      </c>
      <c r="Q22" s="1856" t="s">
        <v>6698</v>
      </c>
      <c r="S22" s="1337" t="s">
        <v>7010</v>
      </c>
      <c r="T22" s="1852" t="str">
        <f>設定!$B$5&amp;設定!$C$5&amp;"年度末"</f>
        <v>令和4年度末</v>
      </c>
    </row>
    <row r="23" spans="1:20" ht="15" customHeight="1">
      <c r="A23" s="2942" t="s">
        <v>2667</v>
      </c>
      <c r="B23" s="2942"/>
      <c r="C23" s="4041" t="s">
        <v>2700</v>
      </c>
      <c r="D23" s="4041"/>
      <c r="E23" s="4041" t="s">
        <v>2699</v>
      </c>
      <c r="F23" s="4041"/>
      <c r="G23" s="4041"/>
      <c r="H23" s="4041"/>
      <c r="J23" s="4056" t="s">
        <v>122</v>
      </c>
      <c r="K23" s="3302"/>
      <c r="L23" s="2880" t="s">
        <v>8938</v>
      </c>
      <c r="M23" s="170"/>
      <c r="N23" s="1705"/>
      <c r="O23" s="1340"/>
      <c r="P23" s="1337" t="s">
        <v>6119</v>
      </c>
      <c r="Q23" s="1789" t="s">
        <v>6868</v>
      </c>
      <c r="R23" s="2320" t="str">
        <f>HYPERLINK("#'["&amp;設定!$A$22&amp;"]"&amp;Q23&amp;"'!A1","統計表リンク")</f>
        <v>統計表リンク</v>
      </c>
    </row>
    <row r="24" spans="1:20" ht="15" customHeight="1">
      <c r="A24" s="2942" t="s">
        <v>2698</v>
      </c>
      <c r="B24" s="2942"/>
      <c r="C24" s="4041" t="s">
        <v>2697</v>
      </c>
      <c r="D24" s="4041"/>
      <c r="E24" s="4041" t="s">
        <v>2696</v>
      </c>
      <c r="F24" s="4041"/>
      <c r="G24" s="4041"/>
      <c r="H24" s="4041"/>
      <c r="J24" s="4056" t="s">
        <v>2695</v>
      </c>
      <c r="K24" s="3302"/>
      <c r="L24" s="2472">
        <f>O40</f>
        <v>31170</v>
      </c>
      <c r="N24" s="2426" t="s">
        <v>6987</v>
      </c>
      <c r="O24" s="2426" t="s">
        <v>7862</v>
      </c>
    </row>
    <row r="25" spans="1:20" ht="15" customHeight="1">
      <c r="A25" s="2942" t="s">
        <v>2664</v>
      </c>
      <c r="B25" s="2942"/>
      <c r="C25" s="4042">
        <v>32690</v>
      </c>
      <c r="D25" s="4042"/>
      <c r="E25" s="4041" t="s">
        <v>2694</v>
      </c>
      <c r="F25" s="4041"/>
      <c r="G25" s="4041"/>
      <c r="H25" s="4041"/>
      <c r="J25" s="4057" t="s">
        <v>2693</v>
      </c>
      <c r="K25" s="3300"/>
      <c r="L25" s="2472">
        <f>P40</f>
        <v>3600</v>
      </c>
      <c r="M25" s="182"/>
      <c r="N25" s="2428" t="s">
        <v>6363</v>
      </c>
      <c r="O25" s="2428">
        <v>165632</v>
      </c>
    </row>
    <row r="26" spans="1:20" ht="15" customHeight="1">
      <c r="A26" s="2942" t="s">
        <v>2661</v>
      </c>
      <c r="B26" s="2942"/>
      <c r="C26" s="4043" t="s">
        <v>2692</v>
      </c>
      <c r="D26" s="4043"/>
      <c r="E26" s="4029" t="s">
        <v>2691</v>
      </c>
      <c r="F26" s="4030"/>
      <c r="G26" s="4030"/>
      <c r="H26" s="4031"/>
      <c r="J26" s="4022" t="s">
        <v>2690</v>
      </c>
      <c r="K26" s="2423" t="s">
        <v>2689</v>
      </c>
      <c r="L26" s="2472">
        <f>R40</f>
        <v>8809</v>
      </c>
      <c r="M26" s="182"/>
      <c r="N26" s="2898" t="s">
        <v>8999</v>
      </c>
      <c r="O26" s="2428">
        <v>165632</v>
      </c>
    </row>
    <row r="27" spans="1:20" ht="15" customHeight="1">
      <c r="A27" s="2942"/>
      <c r="B27" s="2942"/>
      <c r="C27" s="4043"/>
      <c r="D27" s="4043"/>
      <c r="E27" s="4032"/>
      <c r="F27" s="4033"/>
      <c r="G27" s="4033"/>
      <c r="H27" s="4034"/>
      <c r="J27" s="4023"/>
      <c r="K27" s="2423" t="s">
        <v>2688</v>
      </c>
      <c r="L27" s="2472">
        <f>S40</f>
        <v>22193</v>
      </c>
      <c r="M27" s="182"/>
      <c r="N27" s="2428" t="s">
        <v>8528</v>
      </c>
      <c r="O27" s="2428" t="s">
        <v>5184</v>
      </c>
    </row>
    <row r="28" spans="1:20" ht="15" customHeight="1">
      <c r="A28" s="2942" t="s">
        <v>1828</v>
      </c>
      <c r="B28" s="2942"/>
      <c r="C28" s="4041" t="s">
        <v>2687</v>
      </c>
      <c r="D28" s="4041"/>
      <c r="E28" s="4041" t="s">
        <v>2686</v>
      </c>
      <c r="F28" s="4041"/>
      <c r="G28" s="4041"/>
      <c r="H28" s="4041"/>
      <c r="J28" s="4023"/>
      <c r="K28" s="2423" t="s">
        <v>310</v>
      </c>
      <c r="L28" s="2472">
        <f>T40</f>
        <v>85572</v>
      </c>
      <c r="N28" s="2428" t="s">
        <v>8521</v>
      </c>
      <c r="O28" s="2428" t="s">
        <v>5184</v>
      </c>
    </row>
    <row r="29" spans="1:20" ht="15" customHeight="1">
      <c r="F29" s="85"/>
      <c r="G29" s="85"/>
      <c r="H29" s="85" t="s">
        <v>2657</v>
      </c>
      <c r="J29" s="4024"/>
      <c r="K29" s="2421" t="s">
        <v>352</v>
      </c>
      <c r="L29" s="2472">
        <f>Q40</f>
        <v>116574</v>
      </c>
      <c r="M29" s="182"/>
      <c r="N29" s="2428" t="s">
        <v>8754</v>
      </c>
      <c r="O29" s="2428" t="s">
        <v>5184</v>
      </c>
    </row>
    <row r="30" spans="1:20" ht="15" customHeight="1">
      <c r="L30" s="85" t="s">
        <v>2685</v>
      </c>
      <c r="M30" s="950"/>
      <c r="N30" s="2428" t="s">
        <v>8755</v>
      </c>
      <c r="O30" s="2428" t="s">
        <v>5184</v>
      </c>
    </row>
    <row r="31" spans="1:20" ht="15" customHeight="1">
      <c r="E31" s="183"/>
      <c r="I31" s="183"/>
      <c r="M31" s="182"/>
      <c r="N31" s="2428" t="s">
        <v>8756</v>
      </c>
      <c r="O31" s="2428" t="s">
        <v>5184</v>
      </c>
    </row>
    <row r="32" spans="1:20" ht="15" customHeight="1">
      <c r="A32" s="1747" t="s">
        <v>4919</v>
      </c>
      <c r="C32" s="183"/>
      <c r="I32" s="183"/>
      <c r="J32" s="2433"/>
      <c r="K32" s="2433"/>
      <c r="L32" s="85" t="str">
        <f>Q43</f>
        <v>（令和5年4月1日現在）</v>
      </c>
      <c r="O32" s="2462"/>
    </row>
    <row r="33" spans="1:21" ht="30" customHeight="1">
      <c r="A33" s="4039" t="s">
        <v>2667</v>
      </c>
      <c r="B33" s="4044"/>
      <c r="C33" s="4047" t="s">
        <v>2684</v>
      </c>
      <c r="D33" s="4048"/>
      <c r="E33" s="947"/>
      <c r="F33" s="4039" t="s">
        <v>2667</v>
      </c>
      <c r="G33" s="4040"/>
      <c r="H33" s="4020" t="s">
        <v>2683</v>
      </c>
      <c r="I33" s="4020"/>
      <c r="J33" s="4020"/>
      <c r="K33" s="4020"/>
      <c r="L33" s="4020"/>
      <c r="N33" s="1336" t="s">
        <v>6869</v>
      </c>
      <c r="P33" s="1337" t="s">
        <v>6118</v>
      </c>
      <c r="Q33" s="1856" t="str">
        <f>設定!$B$14</f>
        <v>（令和5年4月1日現在）</v>
      </c>
    </row>
    <row r="34" spans="1:21" ht="15" customHeight="1">
      <c r="A34" s="4039" t="s">
        <v>2664</v>
      </c>
      <c r="B34" s="4044"/>
      <c r="C34" s="4049" t="s">
        <v>2682</v>
      </c>
      <c r="D34" s="4050"/>
      <c r="E34" s="2466"/>
      <c r="F34" s="4039" t="s">
        <v>2664</v>
      </c>
      <c r="G34" s="4040"/>
      <c r="H34" s="4021" t="s">
        <v>2681</v>
      </c>
      <c r="I34" s="4021"/>
      <c r="J34" s="4021"/>
      <c r="K34" s="4021"/>
      <c r="L34" s="4021"/>
      <c r="M34" s="948"/>
      <c r="N34" s="1705"/>
      <c r="O34" s="1340"/>
      <c r="P34" s="1337" t="s">
        <v>6119</v>
      </c>
      <c r="Q34" s="1789" t="s">
        <v>6870</v>
      </c>
      <c r="R34" s="2320" t="str">
        <f>HYPERLINK("#'["&amp;設定!$A$22&amp;"]"&amp;Q34&amp;"'!A1","統計表リンク")</f>
        <v>統計表リンク</v>
      </c>
    </row>
    <row r="35" spans="1:21" ht="50.1" customHeight="1">
      <c r="A35" s="4039" t="s">
        <v>2661</v>
      </c>
      <c r="B35" s="4044"/>
      <c r="C35" s="4051" t="s">
        <v>2680</v>
      </c>
      <c r="D35" s="4052"/>
      <c r="E35" s="2467"/>
      <c r="F35" s="4039" t="s">
        <v>2661</v>
      </c>
      <c r="G35" s="4040"/>
      <c r="H35" s="4020" t="s">
        <v>2679</v>
      </c>
      <c r="I35" s="4020"/>
      <c r="J35" s="4020"/>
      <c r="K35" s="4020"/>
      <c r="L35" s="4020"/>
      <c r="N35" s="2321"/>
      <c r="P35" s="1752"/>
      <c r="Q35" s="1336"/>
      <c r="R35" s="2463"/>
      <c r="S35" s="2463"/>
    </row>
    <row r="36" spans="1:21" ht="15" customHeight="1">
      <c r="A36" s="4039" t="s">
        <v>1828</v>
      </c>
      <c r="B36" s="4044"/>
      <c r="C36" s="4047" t="s">
        <v>2678</v>
      </c>
      <c r="D36" s="4048"/>
      <c r="E36" s="947"/>
      <c r="F36" s="4039" t="s">
        <v>1828</v>
      </c>
      <c r="G36" s="4040"/>
      <c r="H36" s="4021" t="s">
        <v>2677</v>
      </c>
      <c r="I36" s="4021"/>
      <c r="J36" s="4021"/>
      <c r="K36" s="4021"/>
      <c r="L36" s="4021"/>
      <c r="N36" s="1336" t="s">
        <v>6871</v>
      </c>
      <c r="P36" s="1337" t="s">
        <v>6118</v>
      </c>
      <c r="Q36" s="1856" t="str">
        <f>設定!$B$14</f>
        <v>（令和5年4月1日現在）</v>
      </c>
      <c r="R36" s="2463"/>
      <c r="S36" s="2463"/>
      <c r="T36" s="2463"/>
      <c r="U36" s="2463"/>
    </row>
    <row r="37" spans="1:21" ht="15" customHeight="1">
      <c r="A37" s="4040"/>
      <c r="B37" s="4040"/>
      <c r="C37" s="4053"/>
      <c r="D37" s="4053"/>
      <c r="E37" s="172"/>
      <c r="F37" s="2469"/>
      <c r="G37" s="2469"/>
      <c r="H37" s="4025"/>
      <c r="I37" s="4025"/>
      <c r="J37" s="4025"/>
      <c r="N37" s="1705"/>
      <c r="O37" s="1340"/>
      <c r="P37" s="1337" t="s">
        <v>6119</v>
      </c>
      <c r="Q37" s="1789" t="s">
        <v>6872</v>
      </c>
      <c r="R37" s="2320" t="str">
        <f>HYPERLINK("#'["&amp;設定!$A$22&amp;"]"&amp;Q37&amp;"'!A1","統計表リンク")</f>
        <v>統計表リンク</v>
      </c>
      <c r="T37" s="2463"/>
      <c r="U37" s="2463"/>
    </row>
    <row r="38" spans="1:21" ht="30" customHeight="1">
      <c r="A38" s="4039" t="s">
        <v>2667</v>
      </c>
      <c r="B38" s="4044"/>
      <c r="C38" s="4045" t="s">
        <v>2676</v>
      </c>
      <c r="D38" s="4046"/>
      <c r="E38" s="947"/>
      <c r="F38" s="4039" t="s">
        <v>2667</v>
      </c>
      <c r="G38" s="4040"/>
      <c r="H38" s="4027" t="s">
        <v>2675</v>
      </c>
      <c r="I38" s="4027"/>
      <c r="J38" s="4027"/>
      <c r="K38" s="4027"/>
      <c r="L38" s="4027"/>
      <c r="N38" s="2951" t="s">
        <v>7166</v>
      </c>
      <c r="O38" s="2951" t="s">
        <v>7865</v>
      </c>
      <c r="P38" s="2951" t="s">
        <v>7866</v>
      </c>
      <c r="Q38" s="2951" t="s">
        <v>7867</v>
      </c>
      <c r="R38" s="2951"/>
      <c r="S38" s="2951"/>
      <c r="T38" s="2951"/>
    </row>
    <row r="39" spans="1:21" ht="15" customHeight="1">
      <c r="A39" s="4039" t="s">
        <v>2664</v>
      </c>
      <c r="B39" s="4044"/>
      <c r="C39" s="4047" t="s">
        <v>2674</v>
      </c>
      <c r="D39" s="4048"/>
      <c r="E39" s="947"/>
      <c r="F39" s="4039" t="s">
        <v>2664</v>
      </c>
      <c r="G39" s="4040"/>
      <c r="H39" s="4021" t="s">
        <v>2673</v>
      </c>
      <c r="I39" s="4021"/>
      <c r="J39" s="4021"/>
      <c r="K39" s="4021"/>
      <c r="L39" s="4021"/>
      <c r="N39" s="2951"/>
      <c r="O39" s="2951"/>
      <c r="P39" s="2951"/>
      <c r="Q39" s="2426" t="s">
        <v>6420</v>
      </c>
      <c r="R39" s="2426" t="s">
        <v>7868</v>
      </c>
      <c r="S39" s="2426" t="s">
        <v>7869</v>
      </c>
      <c r="T39" s="2426" t="s">
        <v>1953</v>
      </c>
    </row>
    <row r="40" spans="1:21" ht="39.950000000000003" customHeight="1">
      <c r="A40" s="4039" t="s">
        <v>2661</v>
      </c>
      <c r="B40" s="4044"/>
      <c r="C40" s="4051" t="s">
        <v>2672</v>
      </c>
      <c r="D40" s="4052"/>
      <c r="E40" s="2467"/>
      <c r="F40" s="4039" t="s">
        <v>2661</v>
      </c>
      <c r="G40" s="4040"/>
      <c r="H40" s="4020" t="s">
        <v>2671</v>
      </c>
      <c r="I40" s="4020"/>
      <c r="J40" s="4020"/>
      <c r="K40" s="4020"/>
      <c r="L40" s="4020"/>
      <c r="N40" s="2426" t="s">
        <v>8733</v>
      </c>
      <c r="O40" s="2329">
        <v>31170</v>
      </c>
      <c r="P40" s="2329">
        <v>3600</v>
      </c>
      <c r="Q40" s="2329">
        <v>116574</v>
      </c>
      <c r="R40" s="2329">
        <v>8809</v>
      </c>
      <c r="S40" s="2329">
        <v>22193</v>
      </c>
      <c r="T40" s="2329">
        <v>85572</v>
      </c>
    </row>
    <row r="41" spans="1:21" ht="15" customHeight="1">
      <c r="A41" s="4039" t="s">
        <v>1828</v>
      </c>
      <c r="B41" s="4044"/>
      <c r="C41" s="4047" t="s">
        <v>2670</v>
      </c>
      <c r="D41" s="4048"/>
      <c r="E41" s="947"/>
      <c r="F41" s="4039" t="s">
        <v>1828</v>
      </c>
      <c r="G41" s="4040"/>
      <c r="H41" s="4028" t="s">
        <v>2669</v>
      </c>
      <c r="I41" s="4028"/>
      <c r="J41" s="4028"/>
      <c r="K41" s="4028"/>
      <c r="L41" s="4028"/>
      <c r="M41" s="182"/>
      <c r="N41" s="1751"/>
      <c r="P41" s="1752"/>
    </row>
    <row r="42" spans="1:21" ht="15" customHeight="1">
      <c r="A42" s="4040"/>
      <c r="B42" s="4040"/>
      <c r="C42" s="4053"/>
      <c r="D42" s="4053"/>
      <c r="E42" s="172"/>
      <c r="F42" s="2469"/>
      <c r="G42" s="2469"/>
      <c r="H42" s="4025"/>
      <c r="I42" s="4025"/>
      <c r="J42" s="4025"/>
    </row>
    <row r="43" spans="1:21" ht="30" customHeight="1">
      <c r="A43" s="4039" t="s">
        <v>2667</v>
      </c>
      <c r="B43" s="4044"/>
      <c r="C43" s="4051" t="s">
        <v>2668</v>
      </c>
      <c r="D43" s="4052"/>
      <c r="E43" s="2468"/>
      <c r="F43" s="4039" t="s">
        <v>2667</v>
      </c>
      <c r="G43" s="4040"/>
      <c r="H43" s="4027" t="s">
        <v>2666</v>
      </c>
      <c r="I43" s="4027"/>
      <c r="J43" s="4027"/>
      <c r="K43" s="4027"/>
      <c r="L43" s="4027"/>
      <c r="N43" s="1336" t="s">
        <v>6873</v>
      </c>
      <c r="P43" s="1337" t="s">
        <v>6118</v>
      </c>
      <c r="Q43" s="1856" t="str">
        <f>設定!$B$14</f>
        <v>（令和5年4月1日現在）</v>
      </c>
    </row>
    <row r="44" spans="1:21" ht="15" customHeight="1">
      <c r="A44" s="4039" t="s">
        <v>2664</v>
      </c>
      <c r="B44" s="4044"/>
      <c r="C44" s="4047" t="s">
        <v>2665</v>
      </c>
      <c r="D44" s="4048"/>
      <c r="E44" s="947"/>
      <c r="F44" s="4039" t="s">
        <v>2664</v>
      </c>
      <c r="G44" s="4040"/>
      <c r="H44" s="4021" t="s">
        <v>2663</v>
      </c>
      <c r="I44" s="4021"/>
      <c r="J44" s="4021"/>
      <c r="K44" s="4021"/>
      <c r="L44" s="4021"/>
      <c r="N44" s="1705"/>
      <c r="O44" s="1340"/>
      <c r="P44" s="1337" t="s">
        <v>6119</v>
      </c>
      <c r="Q44" s="1789" t="s">
        <v>6874</v>
      </c>
      <c r="R44" s="2320" t="str">
        <f>HYPERLINK("#'["&amp;設定!$A$22&amp;"]"&amp;Q44&amp;"'!A1","統計表リンク")</f>
        <v>統計表リンク</v>
      </c>
    </row>
    <row r="45" spans="1:21" ht="39.950000000000003" customHeight="1">
      <c r="A45" s="4039" t="s">
        <v>2661</v>
      </c>
      <c r="B45" s="4044"/>
      <c r="C45" s="4051" t="s">
        <v>2662</v>
      </c>
      <c r="D45" s="4052"/>
      <c r="E45" s="2467"/>
      <c r="F45" s="4039" t="s">
        <v>2661</v>
      </c>
      <c r="G45" s="4040"/>
      <c r="H45" s="4020" t="s">
        <v>2660</v>
      </c>
      <c r="I45" s="4020"/>
      <c r="J45" s="4020"/>
      <c r="K45" s="4020"/>
      <c r="L45" s="4020"/>
      <c r="M45" s="945"/>
      <c r="N45" s="2464"/>
    </row>
    <row r="46" spans="1:21" ht="15" customHeight="1">
      <c r="A46" s="4039" t="s">
        <v>1828</v>
      </c>
      <c r="B46" s="4044"/>
      <c r="C46" s="4047" t="s">
        <v>2659</v>
      </c>
      <c r="D46" s="4048"/>
      <c r="E46" s="947"/>
      <c r="F46" s="4039" t="s">
        <v>1828</v>
      </c>
      <c r="G46" s="4040"/>
      <c r="H46" s="4021" t="s">
        <v>2658</v>
      </c>
      <c r="I46" s="4021"/>
      <c r="J46" s="4021"/>
      <c r="K46" s="4021"/>
      <c r="L46" s="4021"/>
      <c r="N46" s="2462"/>
    </row>
    <row r="47" spans="1:21" ht="15" customHeight="1">
      <c r="C47" s="183"/>
      <c r="L47" s="85" t="s">
        <v>2657</v>
      </c>
      <c r="N47" s="2462"/>
    </row>
    <row r="48" spans="1:21" ht="18" customHeight="1">
      <c r="M48" s="172"/>
      <c r="N48" s="2462"/>
    </row>
    <row r="49" spans="10:14" ht="18" customHeight="1">
      <c r="N49" s="2462"/>
    </row>
    <row r="50" spans="10:14" ht="18" customHeight="1">
      <c r="M50" s="945"/>
      <c r="N50" s="2464"/>
    </row>
    <row r="51" spans="10:14" ht="18" customHeight="1">
      <c r="N51" s="2462"/>
    </row>
    <row r="52" spans="10:14" ht="18" customHeight="1">
      <c r="J52" s="183"/>
      <c r="K52" s="183"/>
      <c r="N52" s="2462"/>
    </row>
    <row r="53" spans="10:14" ht="18" customHeight="1">
      <c r="M53" s="172"/>
      <c r="N53" s="2462"/>
    </row>
    <row r="54" spans="10:14" ht="18" customHeight="1">
      <c r="N54" s="2462"/>
    </row>
    <row r="55" spans="10:14" ht="18" customHeight="1">
      <c r="M55" s="945"/>
      <c r="N55" s="2464"/>
    </row>
    <row r="56" spans="10:14" ht="18" customHeight="1">
      <c r="N56" s="2462"/>
    </row>
    <row r="57" spans="10:14" ht="18" customHeight="1">
      <c r="N57" s="2462"/>
    </row>
    <row r="58" spans="10:14" ht="18" customHeight="1">
      <c r="N58" s="1751"/>
    </row>
  </sheetData>
  <mergeCells count="98">
    <mergeCell ref="J24:K24"/>
    <mergeCell ref="J25:K25"/>
    <mergeCell ref="Q5:S5"/>
    <mergeCell ref="A7:A9"/>
    <mergeCell ref="C23:D23"/>
    <mergeCell ref="E12:F12"/>
    <mergeCell ref="E13:F13"/>
    <mergeCell ref="I13:K13"/>
    <mergeCell ref="I18:K18"/>
    <mergeCell ref="I12:K12"/>
    <mergeCell ref="E17:F17"/>
    <mergeCell ref="E18:F18"/>
    <mergeCell ref="J23:K23"/>
    <mergeCell ref="A1:D1"/>
    <mergeCell ref="A2:D2"/>
    <mergeCell ref="A5:A6"/>
    <mergeCell ref="N5:N6"/>
    <mergeCell ref="O5:P5"/>
    <mergeCell ref="A42:B42"/>
    <mergeCell ref="A43:B43"/>
    <mergeCell ref="C45:D45"/>
    <mergeCell ref="C46:D46"/>
    <mergeCell ref="C39:D39"/>
    <mergeCell ref="C40:D40"/>
    <mergeCell ref="C41:D41"/>
    <mergeCell ref="C42:D42"/>
    <mergeCell ref="C43:D43"/>
    <mergeCell ref="C44:D44"/>
    <mergeCell ref="A44:B44"/>
    <mergeCell ref="A45:B45"/>
    <mergeCell ref="A46:B46"/>
    <mergeCell ref="A41:B41"/>
    <mergeCell ref="A39:B39"/>
    <mergeCell ref="A40:B40"/>
    <mergeCell ref="A33:B33"/>
    <mergeCell ref="A34:B34"/>
    <mergeCell ref="A35:B35"/>
    <mergeCell ref="C38:D38"/>
    <mergeCell ref="C33:D33"/>
    <mergeCell ref="C34:D34"/>
    <mergeCell ref="C35:D35"/>
    <mergeCell ref="C36:D36"/>
    <mergeCell ref="C37:D37"/>
    <mergeCell ref="A36:B36"/>
    <mergeCell ref="A37:B37"/>
    <mergeCell ref="A38:B38"/>
    <mergeCell ref="E28:H28"/>
    <mergeCell ref="A23:B23"/>
    <mergeCell ref="A24:B24"/>
    <mergeCell ref="A25:B25"/>
    <mergeCell ref="G17:H17"/>
    <mergeCell ref="G18:H18"/>
    <mergeCell ref="C28:D28"/>
    <mergeCell ref="E23:H23"/>
    <mergeCell ref="E24:H24"/>
    <mergeCell ref="E25:H25"/>
    <mergeCell ref="C24:D24"/>
    <mergeCell ref="C25:D25"/>
    <mergeCell ref="A28:B28"/>
    <mergeCell ref="A26:B27"/>
    <mergeCell ref="C26:D27"/>
    <mergeCell ref="H42:J42"/>
    <mergeCell ref="F46:G46"/>
    <mergeCell ref="F38:G38"/>
    <mergeCell ref="F39:G39"/>
    <mergeCell ref="F40:G40"/>
    <mergeCell ref="F41:G41"/>
    <mergeCell ref="F45:G45"/>
    <mergeCell ref="F43:G43"/>
    <mergeCell ref="F33:G33"/>
    <mergeCell ref="F34:G34"/>
    <mergeCell ref="F35:G35"/>
    <mergeCell ref="F36:G36"/>
    <mergeCell ref="F44:G44"/>
    <mergeCell ref="J26:J29"/>
    <mergeCell ref="H37:J37"/>
    <mergeCell ref="E7:L7"/>
    <mergeCell ref="E5:L5"/>
    <mergeCell ref="H46:L46"/>
    <mergeCell ref="H45:L45"/>
    <mergeCell ref="H44:L44"/>
    <mergeCell ref="H43:L43"/>
    <mergeCell ref="H41:L41"/>
    <mergeCell ref="H40:L40"/>
    <mergeCell ref="H39:L39"/>
    <mergeCell ref="H38:L38"/>
    <mergeCell ref="E26:H27"/>
    <mergeCell ref="G12:H12"/>
    <mergeCell ref="G13:H13"/>
    <mergeCell ref="I17:K17"/>
    <mergeCell ref="Q38:T38"/>
    <mergeCell ref="P38:P39"/>
    <mergeCell ref="O38:O39"/>
    <mergeCell ref="N38:N39"/>
    <mergeCell ref="H33:L33"/>
    <mergeCell ref="H34:L34"/>
    <mergeCell ref="H35:L35"/>
    <mergeCell ref="H36:L36"/>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5"/>
  <sheetViews>
    <sheetView view="pageBreakPreview" zoomScaleNormal="100" zoomScaleSheetLayoutView="100" workbookViewId="0">
      <selection sqref="A1:D1"/>
    </sheetView>
  </sheetViews>
  <sheetFormatPr defaultRowHeight="18" customHeight="1"/>
  <cols>
    <col min="1" max="1" width="12.625" style="408" customWidth="1"/>
    <col min="2" max="2" width="13.625" style="408" customWidth="1"/>
    <col min="3" max="7" width="13.125" style="408" customWidth="1"/>
    <col min="8" max="8" width="5.625" style="191" customWidth="1"/>
    <col min="9" max="15" width="10.625" style="1748" customWidth="1"/>
    <col min="16" max="21" width="9" style="1748"/>
    <col min="22" max="22" width="9" style="2"/>
    <col min="23" max="16384" width="9" style="191"/>
  </cols>
  <sheetData>
    <row r="1" spans="1:22" s="209" customFormat="1" ht="20.100000000000001" customHeight="1">
      <c r="A1" s="2943" t="str">
        <f>HYPERLINK("#目次!A1","【目次に戻る】")</f>
        <v>【目次に戻る】</v>
      </c>
      <c r="B1" s="2943"/>
      <c r="C1" s="2943"/>
      <c r="D1" s="2943"/>
      <c r="E1" s="1328"/>
      <c r="F1" s="1328"/>
      <c r="G1" s="1328"/>
      <c r="H1" s="1328"/>
      <c r="I1" s="1812"/>
      <c r="J1" s="1812"/>
      <c r="K1" s="1812"/>
      <c r="L1" s="1812"/>
      <c r="M1" s="1812"/>
      <c r="N1" s="1812"/>
      <c r="O1" s="1812"/>
      <c r="P1" s="1812"/>
      <c r="Q1" s="1812"/>
      <c r="R1" s="1812"/>
      <c r="S1" s="1812"/>
      <c r="T1" s="1812"/>
      <c r="U1" s="1812"/>
      <c r="V1" s="2424"/>
    </row>
    <row r="2" spans="1:22" s="209" customFormat="1" ht="20.100000000000001" customHeight="1">
      <c r="A2" s="2943" t="str">
        <f>HYPERLINK("#業務所管課別目次!A1","【業務所管課別目次に戻る】")</f>
        <v>【業務所管課別目次に戻る】</v>
      </c>
      <c r="B2" s="2943"/>
      <c r="C2" s="2943"/>
      <c r="D2" s="2943"/>
      <c r="E2" s="1328"/>
      <c r="F2" s="1328"/>
      <c r="G2" s="1328"/>
      <c r="H2" s="1328"/>
      <c r="I2" s="1812"/>
      <c r="J2" s="1812"/>
      <c r="K2" s="1812"/>
      <c r="L2" s="1812"/>
      <c r="M2" s="1812"/>
      <c r="N2" s="1812"/>
      <c r="O2" s="1812"/>
      <c r="P2" s="1812"/>
      <c r="Q2" s="1812"/>
      <c r="R2" s="1812"/>
      <c r="S2" s="1812"/>
      <c r="T2" s="1812"/>
      <c r="U2" s="1812"/>
      <c r="V2" s="2424"/>
    </row>
    <row r="3" spans="1:22" s="958" customFormat="1" ht="16.5" customHeight="1">
      <c r="A3" s="27" t="s">
        <v>4906</v>
      </c>
      <c r="B3" s="27"/>
      <c r="C3" s="959"/>
      <c r="D3" s="959"/>
      <c r="E3" s="959"/>
      <c r="F3" s="959"/>
      <c r="G3" s="959"/>
      <c r="I3" s="1748"/>
      <c r="J3" s="1748"/>
      <c r="K3" s="1748"/>
      <c r="L3" s="1748"/>
      <c r="M3" s="1748"/>
      <c r="N3" s="1748"/>
      <c r="O3" s="1748"/>
      <c r="P3" s="1748"/>
      <c r="Q3" s="1748"/>
      <c r="R3" s="1748"/>
      <c r="S3" s="1748"/>
      <c r="T3" s="1748"/>
      <c r="U3" s="1748"/>
      <c r="V3" s="40"/>
    </row>
    <row r="4" spans="1:22" s="953" customFormat="1" ht="16.5" customHeight="1">
      <c r="A4" s="25" t="s">
        <v>8267</v>
      </c>
      <c r="B4" s="25"/>
      <c r="C4" s="954"/>
      <c r="D4" s="954"/>
      <c r="E4" s="954"/>
      <c r="F4" s="954"/>
      <c r="G4" s="954"/>
      <c r="I4" s="1336" t="s">
        <v>6878</v>
      </c>
      <c r="J4" s="1752"/>
      <c r="K4" s="1337" t="s">
        <v>6118</v>
      </c>
      <c r="L4" s="1856" t="s">
        <v>463</v>
      </c>
      <c r="M4" s="1748"/>
      <c r="N4" s="1748"/>
      <c r="O4" s="1748"/>
      <c r="P4" s="1748"/>
      <c r="Q4" s="1748"/>
      <c r="R4" s="1748"/>
      <c r="S4" s="1748"/>
      <c r="T4" s="1748"/>
      <c r="U4" s="1748"/>
      <c r="V4" s="24"/>
    </row>
    <row r="5" spans="1:22" ht="16.5" customHeight="1">
      <c r="A5" s="32" t="s">
        <v>2726</v>
      </c>
      <c r="B5" s="1354"/>
      <c r="D5" s="218" t="s">
        <v>612</v>
      </c>
      <c r="G5" s="410" t="str">
        <f>L4</f>
        <v>（各年度末現在）</v>
      </c>
      <c r="I5" s="1705"/>
      <c r="J5" s="1340"/>
      <c r="K5" s="1337" t="s">
        <v>6119</v>
      </c>
      <c r="L5" s="1789" t="s">
        <v>6875</v>
      </c>
      <c r="M5" s="2320" t="str">
        <f>HYPERLINK("#'["&amp;設定!$A$22&amp;"]"&amp;L5&amp;"'!A1","統計表リンク")</f>
        <v>統計表リンク</v>
      </c>
    </row>
    <row r="6" spans="1:22" ht="16.5" customHeight="1">
      <c r="A6" s="4067" t="s">
        <v>8761</v>
      </c>
      <c r="B6" s="4068"/>
      <c r="C6" s="2121" t="str">
        <f>I7</f>
        <v>平成30年度</v>
      </c>
      <c r="D6" s="2121" t="str">
        <f>I8</f>
        <v>令和元年度</v>
      </c>
      <c r="E6" s="2121" t="str">
        <f>I9</f>
        <v>令和2年度</v>
      </c>
      <c r="F6" s="2121" t="str">
        <f>I10</f>
        <v>令和3年度</v>
      </c>
      <c r="G6" s="2121" t="str">
        <f>I11</f>
        <v>令和4年度</v>
      </c>
      <c r="I6" s="2430" t="s">
        <v>611</v>
      </c>
      <c r="J6" s="2430" t="s">
        <v>979</v>
      </c>
      <c r="K6" s="2430" t="s">
        <v>7870</v>
      </c>
      <c r="L6" s="2430" t="s">
        <v>7871</v>
      </c>
      <c r="M6" s="2430" t="s">
        <v>7872</v>
      </c>
      <c r="N6" s="2430" t="s">
        <v>7873</v>
      </c>
      <c r="O6" s="2430" t="s">
        <v>7874</v>
      </c>
      <c r="P6" s="2430" t="s">
        <v>7875</v>
      </c>
      <c r="Q6" s="2430" t="s">
        <v>7876</v>
      </c>
      <c r="R6" s="2430" t="s">
        <v>7877</v>
      </c>
      <c r="S6" s="2430" t="s">
        <v>7878</v>
      </c>
      <c r="T6" s="2430" t="s">
        <v>1953</v>
      </c>
    </row>
    <row r="7" spans="1:22" ht="16.5" customHeight="1">
      <c r="A7" s="4062" t="s">
        <v>352</v>
      </c>
      <c r="B7" s="4063"/>
      <c r="C7" s="2122">
        <f>J7</f>
        <v>229</v>
      </c>
      <c r="D7" s="2122">
        <f>J8</f>
        <v>259</v>
      </c>
      <c r="E7" s="2122">
        <f>J9</f>
        <v>483</v>
      </c>
      <c r="F7" s="2122">
        <f>J10</f>
        <v>381</v>
      </c>
      <c r="G7" s="2122">
        <f>J11</f>
        <v>315</v>
      </c>
      <c r="I7" s="2474" t="s">
        <v>8570</v>
      </c>
      <c r="J7" s="1854">
        <v>229</v>
      </c>
      <c r="K7" s="1854">
        <v>8</v>
      </c>
      <c r="L7" s="1854">
        <v>25</v>
      </c>
      <c r="M7" s="1854" t="s">
        <v>5184</v>
      </c>
      <c r="N7" s="1854">
        <v>28</v>
      </c>
      <c r="O7" s="1854">
        <v>1</v>
      </c>
      <c r="P7" s="1854">
        <v>122</v>
      </c>
      <c r="Q7" s="1854">
        <v>36</v>
      </c>
      <c r="R7" s="1854" t="s">
        <v>5184</v>
      </c>
      <c r="S7" s="1854" t="s">
        <v>5184</v>
      </c>
      <c r="T7" s="1854">
        <v>9</v>
      </c>
    </row>
    <row r="8" spans="1:22" ht="16.5" customHeight="1">
      <c r="A8" s="4064" t="s">
        <v>2725</v>
      </c>
      <c r="B8" s="4065"/>
      <c r="C8" s="2122">
        <f>K7</f>
        <v>8</v>
      </c>
      <c r="D8" s="2122">
        <f>K8</f>
        <v>6</v>
      </c>
      <c r="E8" s="2122">
        <f>K9</f>
        <v>10</v>
      </c>
      <c r="F8" s="2122">
        <f>K10</f>
        <v>7</v>
      </c>
      <c r="G8" s="2122">
        <f>K11</f>
        <v>3</v>
      </c>
      <c r="I8" s="2474" t="s">
        <v>8521</v>
      </c>
      <c r="J8" s="1854">
        <v>259</v>
      </c>
      <c r="K8" s="1854">
        <v>6</v>
      </c>
      <c r="L8" s="1854">
        <v>33</v>
      </c>
      <c r="M8" s="1854" t="s">
        <v>5184</v>
      </c>
      <c r="N8" s="1854">
        <v>43</v>
      </c>
      <c r="O8" s="1854" t="s">
        <v>5184</v>
      </c>
      <c r="P8" s="1854">
        <v>139</v>
      </c>
      <c r="Q8" s="1854">
        <v>27</v>
      </c>
      <c r="R8" s="1854" t="s">
        <v>5184</v>
      </c>
      <c r="S8" s="1854">
        <v>1</v>
      </c>
      <c r="T8" s="1854">
        <v>10</v>
      </c>
    </row>
    <row r="9" spans="1:22" ht="16.5" customHeight="1">
      <c r="A9" s="4064" t="s">
        <v>2724</v>
      </c>
      <c r="B9" s="4065"/>
      <c r="C9" s="2122">
        <f>L7</f>
        <v>25</v>
      </c>
      <c r="D9" s="2122">
        <f>L8</f>
        <v>33</v>
      </c>
      <c r="E9" s="2122">
        <f>L9</f>
        <v>33</v>
      </c>
      <c r="F9" s="2122">
        <f>L10</f>
        <v>28</v>
      </c>
      <c r="G9" s="2122">
        <f>L11</f>
        <v>33</v>
      </c>
      <c r="I9" s="2474" t="s">
        <v>8680</v>
      </c>
      <c r="J9" s="1854">
        <v>483</v>
      </c>
      <c r="K9" s="1854">
        <v>10</v>
      </c>
      <c r="L9" s="1854">
        <v>33</v>
      </c>
      <c r="M9" s="1854">
        <v>4</v>
      </c>
      <c r="N9" s="1854">
        <v>55</v>
      </c>
      <c r="O9" s="1854" t="s">
        <v>5184</v>
      </c>
      <c r="P9" s="1854">
        <v>255</v>
      </c>
      <c r="Q9" s="1854">
        <v>59</v>
      </c>
      <c r="R9" s="1854">
        <v>1</v>
      </c>
      <c r="S9" s="1854" t="s">
        <v>5184</v>
      </c>
      <c r="T9" s="1854">
        <v>66</v>
      </c>
    </row>
    <row r="10" spans="1:22" ht="16.5" customHeight="1">
      <c r="A10" s="4064" t="s">
        <v>2723</v>
      </c>
      <c r="B10" s="4065"/>
      <c r="C10" s="2122" t="str">
        <f>M7</f>
        <v>-</v>
      </c>
      <c r="D10" s="2122" t="str">
        <f>M8</f>
        <v>-</v>
      </c>
      <c r="E10" s="675">
        <f>M9</f>
        <v>4</v>
      </c>
      <c r="F10" s="675">
        <f>M10</f>
        <v>3</v>
      </c>
      <c r="G10" s="2122" t="str">
        <f>M11</f>
        <v>-</v>
      </c>
      <c r="I10" s="2474" t="s">
        <v>8681</v>
      </c>
      <c r="J10" s="1854">
        <v>381</v>
      </c>
      <c r="K10" s="1854">
        <v>7</v>
      </c>
      <c r="L10" s="1854">
        <v>28</v>
      </c>
      <c r="M10" s="1854">
        <v>3</v>
      </c>
      <c r="N10" s="1854">
        <v>51</v>
      </c>
      <c r="O10" s="1854" t="s">
        <v>5184</v>
      </c>
      <c r="P10" s="1854">
        <v>205</v>
      </c>
      <c r="Q10" s="1854">
        <v>43</v>
      </c>
      <c r="R10" s="1854" t="s">
        <v>5184</v>
      </c>
      <c r="S10" s="1854" t="s">
        <v>5184</v>
      </c>
      <c r="T10" s="1854">
        <v>44</v>
      </c>
    </row>
    <row r="11" spans="1:22" ht="16.5" customHeight="1">
      <c r="A11" s="4064" t="s">
        <v>2722</v>
      </c>
      <c r="B11" s="4065"/>
      <c r="C11" s="2122">
        <f>N7</f>
        <v>28</v>
      </c>
      <c r="D11" s="2122">
        <f>N8</f>
        <v>43</v>
      </c>
      <c r="E11" s="2122">
        <f>N9</f>
        <v>55</v>
      </c>
      <c r="F11" s="2122">
        <f>N10</f>
        <v>51</v>
      </c>
      <c r="G11" s="2122">
        <f>N11</f>
        <v>43</v>
      </c>
      <c r="I11" s="2474" t="s">
        <v>8682</v>
      </c>
      <c r="J11" s="1854">
        <v>315</v>
      </c>
      <c r="K11" s="1854">
        <v>3</v>
      </c>
      <c r="L11" s="1854">
        <v>33</v>
      </c>
      <c r="M11" s="1854" t="s">
        <v>5184</v>
      </c>
      <c r="N11" s="1854">
        <v>43</v>
      </c>
      <c r="O11" s="1854" t="s">
        <v>5184</v>
      </c>
      <c r="P11" s="1854">
        <v>166</v>
      </c>
      <c r="Q11" s="1854">
        <v>49</v>
      </c>
      <c r="R11" s="1854" t="s">
        <v>5184</v>
      </c>
      <c r="S11" s="1854" t="s">
        <v>5184</v>
      </c>
      <c r="T11" s="1854">
        <v>21</v>
      </c>
    </row>
    <row r="12" spans="1:22" ht="16.5" customHeight="1">
      <c r="A12" s="4064" t="s">
        <v>2721</v>
      </c>
      <c r="B12" s="4065"/>
      <c r="C12" s="675">
        <f>O7</f>
        <v>1</v>
      </c>
      <c r="D12" s="2122" t="str">
        <f>O8</f>
        <v>-</v>
      </c>
      <c r="E12" s="2122" t="str">
        <f>O9</f>
        <v>-</v>
      </c>
      <c r="F12" s="675" t="str">
        <f>O10</f>
        <v>-</v>
      </c>
      <c r="G12" s="675" t="str">
        <f>O11</f>
        <v>-</v>
      </c>
    </row>
    <row r="13" spans="1:22" ht="16.5" customHeight="1">
      <c r="A13" s="4064" t="s">
        <v>2720</v>
      </c>
      <c r="B13" s="4065"/>
      <c r="C13" s="2122">
        <f>P7</f>
        <v>122</v>
      </c>
      <c r="D13" s="2122">
        <f>P8</f>
        <v>139</v>
      </c>
      <c r="E13" s="2122">
        <f>P9</f>
        <v>255</v>
      </c>
      <c r="F13" s="2122">
        <f>P10</f>
        <v>205</v>
      </c>
      <c r="G13" s="2122">
        <f>P11</f>
        <v>166</v>
      </c>
    </row>
    <row r="14" spans="1:22" ht="16.5" customHeight="1">
      <c r="A14" s="4064" t="s">
        <v>2719</v>
      </c>
      <c r="B14" s="4065"/>
      <c r="C14" s="2122">
        <f>Q7</f>
        <v>36</v>
      </c>
      <c r="D14" s="2122">
        <f>Q8</f>
        <v>27</v>
      </c>
      <c r="E14" s="2122">
        <f>Q9</f>
        <v>59</v>
      </c>
      <c r="F14" s="2122">
        <f>Q10</f>
        <v>43</v>
      </c>
      <c r="G14" s="2122">
        <f>Q11</f>
        <v>49</v>
      </c>
    </row>
    <row r="15" spans="1:22" ht="16.5" customHeight="1">
      <c r="A15" s="4064" t="s">
        <v>5883</v>
      </c>
      <c r="B15" s="4065"/>
      <c r="C15" s="2122" t="str">
        <f>R7</f>
        <v>-</v>
      </c>
      <c r="D15" s="2122" t="str">
        <f>R8</f>
        <v>-</v>
      </c>
      <c r="E15" s="2122">
        <f>R9</f>
        <v>1</v>
      </c>
      <c r="F15" s="2122" t="str">
        <f>R10</f>
        <v>-</v>
      </c>
      <c r="G15" s="2122" t="str">
        <f>R11</f>
        <v>-</v>
      </c>
    </row>
    <row r="16" spans="1:22" ht="16.5" customHeight="1">
      <c r="A16" s="4064" t="s">
        <v>5884</v>
      </c>
      <c r="B16" s="4065"/>
      <c r="C16" s="2122" t="str">
        <f>S7</f>
        <v>-</v>
      </c>
      <c r="D16" s="2122">
        <f>S8</f>
        <v>1</v>
      </c>
      <c r="E16" s="2122" t="str">
        <f>S9</f>
        <v>-</v>
      </c>
      <c r="F16" s="2122" t="str">
        <f>S10</f>
        <v>-</v>
      </c>
      <c r="G16" s="2122" t="str">
        <f>S11</f>
        <v>-</v>
      </c>
    </row>
    <row r="17" spans="1:22" ht="16.5" customHeight="1">
      <c r="A17" s="4064" t="s">
        <v>310</v>
      </c>
      <c r="B17" s="4065"/>
      <c r="C17" s="2122">
        <f>T7</f>
        <v>9</v>
      </c>
      <c r="D17" s="2122">
        <f>T8</f>
        <v>10</v>
      </c>
      <c r="E17" s="2122">
        <f>T9</f>
        <v>66</v>
      </c>
      <c r="F17" s="2122">
        <f>T10</f>
        <v>44</v>
      </c>
      <c r="G17" s="2122">
        <f>T11</f>
        <v>21</v>
      </c>
    </row>
    <row r="18" spans="1:22" ht="16.5" customHeight="1">
      <c r="E18" s="191"/>
      <c r="G18" s="22" t="s">
        <v>8282</v>
      </c>
      <c r="I18" s="1336" t="s">
        <v>6879</v>
      </c>
      <c r="J18" s="1752"/>
      <c r="K18" s="1337" t="s">
        <v>6118</v>
      </c>
      <c r="L18" s="1856" t="s">
        <v>463</v>
      </c>
    </row>
    <row r="19" spans="1:22" ht="16.5" customHeight="1">
      <c r="A19" s="32" t="s">
        <v>2718</v>
      </c>
      <c r="B19" s="1354"/>
      <c r="D19" s="218" t="s">
        <v>612</v>
      </c>
      <c r="G19" s="410" t="str">
        <f>L18</f>
        <v>（各年度末現在）</v>
      </c>
      <c r="I19" s="1705"/>
      <c r="J19" s="1340"/>
      <c r="K19" s="1337" t="s">
        <v>6119</v>
      </c>
      <c r="L19" s="1789" t="s">
        <v>6876</v>
      </c>
      <c r="M19" s="2320" t="str">
        <f>HYPERLINK("#'["&amp;設定!$A$22&amp;"]"&amp;L19&amp;"'!A1","統計表リンク")</f>
        <v>統計表リンク</v>
      </c>
    </row>
    <row r="20" spans="1:22" ht="16.5" customHeight="1">
      <c r="A20" s="4067" t="s">
        <v>8761</v>
      </c>
      <c r="B20" s="4068"/>
      <c r="C20" s="2121" t="str">
        <f>J20</f>
        <v>平成30年度</v>
      </c>
      <c r="D20" s="2121" t="str">
        <f>K20</f>
        <v>令和元年度</v>
      </c>
      <c r="E20" s="2121" t="str">
        <f>L20</f>
        <v>令和2年度</v>
      </c>
      <c r="F20" s="2121" t="str">
        <f>M20</f>
        <v>令和3年度</v>
      </c>
      <c r="G20" s="2121" t="str">
        <f>N20</f>
        <v>令和4年度</v>
      </c>
      <c r="I20" s="2430" t="s">
        <v>7166</v>
      </c>
      <c r="J20" s="2474" t="s">
        <v>8528</v>
      </c>
      <c r="K20" s="2474" t="s">
        <v>8539</v>
      </c>
      <c r="L20" s="2474" t="s">
        <v>8540</v>
      </c>
      <c r="M20" s="2474" t="s">
        <v>8541</v>
      </c>
      <c r="N20" s="2474" t="s">
        <v>8542</v>
      </c>
    </row>
    <row r="21" spans="1:22" ht="16.5" customHeight="1">
      <c r="A21" s="4062" t="s">
        <v>352</v>
      </c>
      <c r="B21" s="4063"/>
      <c r="C21" s="2123">
        <f>J21</f>
        <v>185</v>
      </c>
      <c r="D21" s="2123">
        <f t="shared" ref="D21:G21" si="0">K21</f>
        <v>226</v>
      </c>
      <c r="E21" s="2123">
        <f t="shared" si="0"/>
        <v>403</v>
      </c>
      <c r="F21" s="2123">
        <f t="shared" si="0"/>
        <v>381</v>
      </c>
      <c r="G21" s="2123">
        <f t="shared" si="0"/>
        <v>268</v>
      </c>
      <c r="I21" s="2430" t="s">
        <v>8734</v>
      </c>
      <c r="J21" s="1854">
        <v>185</v>
      </c>
      <c r="K21" s="1854">
        <v>226</v>
      </c>
      <c r="L21" s="1854">
        <v>403</v>
      </c>
      <c r="M21" s="1854">
        <v>381</v>
      </c>
      <c r="N21" s="1854">
        <v>268</v>
      </c>
    </row>
    <row r="22" spans="1:22" ht="16.5" customHeight="1">
      <c r="A22" s="4064" t="s">
        <v>2717</v>
      </c>
      <c r="B22" s="4065"/>
      <c r="C22" s="2123">
        <f t="shared" ref="C22:C25" si="1">J22</f>
        <v>23</v>
      </c>
      <c r="D22" s="2123">
        <f t="shared" ref="D22:D25" si="2">K22</f>
        <v>22</v>
      </c>
      <c r="E22" s="2123">
        <f t="shared" ref="E22:E25" si="3">L22</f>
        <v>22</v>
      </c>
      <c r="F22" s="2123">
        <f t="shared" ref="F22:F25" si="4">M22</f>
        <v>24</v>
      </c>
      <c r="G22" s="2123">
        <f t="shared" ref="G22:G25" si="5">N22</f>
        <v>6</v>
      </c>
      <c r="I22" s="2430" t="s">
        <v>8735</v>
      </c>
      <c r="J22" s="1854">
        <v>23</v>
      </c>
      <c r="K22" s="1854">
        <v>22</v>
      </c>
      <c r="L22" s="1854">
        <v>22</v>
      </c>
      <c r="M22" s="1854">
        <v>24</v>
      </c>
      <c r="N22" s="1854">
        <v>6</v>
      </c>
    </row>
    <row r="23" spans="1:22" ht="16.5" customHeight="1">
      <c r="A23" s="4064" t="s">
        <v>2716</v>
      </c>
      <c r="B23" s="4065"/>
      <c r="C23" s="2123">
        <f t="shared" si="1"/>
        <v>3</v>
      </c>
      <c r="D23" s="2123">
        <f t="shared" si="2"/>
        <v>4</v>
      </c>
      <c r="E23" s="2123">
        <f t="shared" si="3"/>
        <v>5</v>
      </c>
      <c r="F23" s="2123">
        <f t="shared" si="4"/>
        <v>3</v>
      </c>
      <c r="G23" s="2123">
        <f t="shared" si="5"/>
        <v>3</v>
      </c>
      <c r="I23" s="2430" t="s">
        <v>8736</v>
      </c>
      <c r="J23" s="1854">
        <v>3</v>
      </c>
      <c r="K23" s="1854">
        <v>4</v>
      </c>
      <c r="L23" s="1854">
        <v>5</v>
      </c>
      <c r="M23" s="1854">
        <v>3</v>
      </c>
      <c r="N23" s="1854">
        <v>3</v>
      </c>
    </row>
    <row r="24" spans="1:22" ht="16.5" customHeight="1">
      <c r="A24" s="4064" t="s">
        <v>2715</v>
      </c>
      <c r="B24" s="4065"/>
      <c r="C24" s="2123">
        <f t="shared" si="1"/>
        <v>71</v>
      </c>
      <c r="D24" s="2123">
        <f t="shared" si="2"/>
        <v>82</v>
      </c>
      <c r="E24" s="2123">
        <f t="shared" si="3"/>
        <v>113</v>
      </c>
      <c r="F24" s="2123">
        <f t="shared" si="4"/>
        <v>141</v>
      </c>
      <c r="G24" s="2123">
        <f t="shared" si="5"/>
        <v>96</v>
      </c>
      <c r="I24" s="2430" t="s">
        <v>7879</v>
      </c>
      <c r="J24" s="1854">
        <v>71</v>
      </c>
      <c r="K24" s="1854">
        <v>82</v>
      </c>
      <c r="L24" s="1854">
        <v>113</v>
      </c>
      <c r="M24" s="1854">
        <v>141</v>
      </c>
      <c r="N24" s="1854">
        <v>96</v>
      </c>
    </row>
    <row r="25" spans="1:22" ht="16.5" customHeight="1">
      <c r="A25" s="4064" t="s">
        <v>2714</v>
      </c>
      <c r="B25" s="4065"/>
      <c r="C25" s="2123">
        <f t="shared" si="1"/>
        <v>88</v>
      </c>
      <c r="D25" s="2123">
        <f t="shared" si="2"/>
        <v>118</v>
      </c>
      <c r="E25" s="2123">
        <f t="shared" si="3"/>
        <v>263</v>
      </c>
      <c r="F25" s="2123">
        <f t="shared" si="4"/>
        <v>213</v>
      </c>
      <c r="G25" s="2123">
        <f t="shared" si="5"/>
        <v>163</v>
      </c>
      <c r="I25" s="2430" t="s">
        <v>8737</v>
      </c>
      <c r="J25" s="1854">
        <v>88</v>
      </c>
      <c r="K25" s="1854">
        <v>118</v>
      </c>
      <c r="L25" s="1854">
        <v>263</v>
      </c>
      <c r="M25" s="1854">
        <v>213</v>
      </c>
      <c r="N25" s="1854">
        <v>163</v>
      </c>
    </row>
    <row r="26" spans="1:22" ht="16.5" customHeight="1">
      <c r="C26" s="410"/>
      <c r="E26" s="191"/>
      <c r="G26" s="22" t="s">
        <v>8282</v>
      </c>
    </row>
    <row r="27" spans="1:22" ht="16.5" customHeight="1">
      <c r="F27" s="410"/>
    </row>
    <row r="28" spans="1:22" s="953" customFormat="1" ht="16.5" customHeight="1">
      <c r="A28" s="25" t="s">
        <v>2713</v>
      </c>
      <c r="B28" s="25"/>
      <c r="C28" s="25"/>
      <c r="D28" s="25"/>
      <c r="E28" s="25"/>
      <c r="F28" s="954"/>
      <c r="G28" s="954"/>
      <c r="I28" s="1336" t="s">
        <v>6880</v>
      </c>
      <c r="J28" s="1752"/>
      <c r="K28" s="1337" t="s">
        <v>6118</v>
      </c>
      <c r="L28" s="1856" t="s">
        <v>463</v>
      </c>
      <c r="M28" s="1748"/>
      <c r="N28" s="1748"/>
      <c r="O28" s="1748"/>
      <c r="P28" s="1748"/>
      <c r="Q28" s="1748"/>
      <c r="R28" s="1748"/>
      <c r="S28" s="1748"/>
      <c r="T28" s="1748"/>
      <c r="U28" s="1748"/>
      <c r="V28" s="24"/>
    </row>
    <row r="29" spans="1:22" s="2" customFormat="1" ht="16.5" customHeight="1">
      <c r="A29" s="4066"/>
      <c r="B29" s="4066"/>
      <c r="C29" s="2121" t="str">
        <f>I32</f>
        <v>平成30年度</v>
      </c>
      <c r="D29" s="2121" t="str">
        <f>I33</f>
        <v>令和元年度</v>
      </c>
      <c r="E29" s="2121" t="str">
        <f>I34</f>
        <v>令和2年度</v>
      </c>
      <c r="F29" s="2121" t="str">
        <f>I35</f>
        <v>令和3年度</v>
      </c>
      <c r="G29" s="2121" t="str">
        <f>I36</f>
        <v>令和4年度</v>
      </c>
      <c r="H29" s="191"/>
      <c r="I29" s="1705"/>
      <c r="J29" s="1340"/>
      <c r="K29" s="1337" t="s">
        <v>6119</v>
      </c>
      <c r="L29" s="1789" t="s">
        <v>6877</v>
      </c>
      <c r="M29" s="2320" t="str">
        <f>HYPERLINK("#'["&amp;設定!$A$22&amp;"]"&amp;L29&amp;"'!A1","統計表リンク")</f>
        <v>統計表リンク</v>
      </c>
      <c r="N29" s="1748"/>
      <c r="O29" s="1748"/>
      <c r="P29" s="1748"/>
      <c r="Q29" s="1748"/>
      <c r="R29" s="1748"/>
      <c r="S29" s="1748"/>
      <c r="T29" s="1748"/>
      <c r="U29" s="1748"/>
    </row>
    <row r="30" spans="1:22" ht="16.5" customHeight="1">
      <c r="A30" s="4060" t="s">
        <v>7027</v>
      </c>
      <c r="B30" s="56" t="s">
        <v>7024</v>
      </c>
      <c r="C30" s="2126">
        <f>J32</f>
        <v>0.2</v>
      </c>
      <c r="D30" s="2126">
        <f>J33</f>
        <v>0.1</v>
      </c>
      <c r="E30" s="2126">
        <f>J34</f>
        <v>0.1</v>
      </c>
      <c r="F30" s="2126">
        <f>J35</f>
        <v>0.3</v>
      </c>
      <c r="G30" s="2126">
        <f>J36</f>
        <v>0.3</v>
      </c>
      <c r="H30" s="2"/>
      <c r="I30" s="1804"/>
      <c r="J30" s="3323" t="s">
        <v>7011</v>
      </c>
      <c r="K30" s="3323"/>
      <c r="L30" s="3323" t="s">
        <v>7012</v>
      </c>
      <c r="M30" s="3323"/>
      <c r="N30" s="3323" t="s">
        <v>7013</v>
      </c>
      <c r="O30" s="3323"/>
      <c r="P30" s="3323" t="s">
        <v>7014</v>
      </c>
      <c r="Q30" s="3323"/>
      <c r="R30" s="3323" t="s">
        <v>7015</v>
      </c>
      <c r="S30" s="3323"/>
    </row>
    <row r="31" spans="1:22" ht="16.5" customHeight="1">
      <c r="A31" s="4061"/>
      <c r="B31" s="56" t="s">
        <v>7023</v>
      </c>
      <c r="C31" s="2127" t="str">
        <f>K32</f>
        <v>〇</v>
      </c>
      <c r="D31" s="2127" t="str">
        <f>K33</f>
        <v>〇</v>
      </c>
      <c r="E31" s="2127" t="str">
        <f>K34</f>
        <v>〇</v>
      </c>
      <c r="F31" s="2127" t="str">
        <f>K35</f>
        <v>〇</v>
      </c>
      <c r="G31" s="2127" t="str">
        <f>K36</f>
        <v>〇</v>
      </c>
      <c r="I31" s="1804"/>
      <c r="J31" s="2429" t="s">
        <v>7016</v>
      </c>
      <c r="K31" s="2482" t="s">
        <v>7018</v>
      </c>
      <c r="L31" s="2429" t="s">
        <v>7016</v>
      </c>
      <c r="M31" s="2482" t="s">
        <v>7018</v>
      </c>
      <c r="N31" s="2429" t="s">
        <v>7016</v>
      </c>
      <c r="O31" s="2482" t="s">
        <v>7018</v>
      </c>
      <c r="P31" s="2429" t="s">
        <v>7016</v>
      </c>
      <c r="Q31" s="2482" t="s">
        <v>7018</v>
      </c>
      <c r="R31" s="2429" t="s">
        <v>7016</v>
      </c>
      <c r="S31" s="2482" t="s">
        <v>7018</v>
      </c>
    </row>
    <row r="32" spans="1:22" ht="16.5" customHeight="1">
      <c r="A32" s="4060" t="s">
        <v>7028</v>
      </c>
      <c r="B32" s="56" t="s">
        <v>7024</v>
      </c>
      <c r="C32" s="2125">
        <f>L32</f>
        <v>1.4999999999999999E-2</v>
      </c>
      <c r="D32" s="2125">
        <f>L33</f>
        <v>1.2999999999999999E-2</v>
      </c>
      <c r="E32" s="2125">
        <f>L34</f>
        <v>1.4E-2</v>
      </c>
      <c r="F32" s="2125">
        <f>L35</f>
        <v>1.2999999999999999E-2</v>
      </c>
      <c r="G32" s="2125">
        <f>L36</f>
        <v>1.2999999999999999E-2</v>
      </c>
      <c r="I32" s="2474" t="s">
        <v>8528</v>
      </c>
      <c r="J32" s="2475">
        <v>0.2</v>
      </c>
      <c r="K32" s="2474" t="s">
        <v>4186</v>
      </c>
      <c r="L32" s="2476">
        <v>1.4999999999999999E-2</v>
      </c>
      <c r="M32" s="2477" t="s">
        <v>4186</v>
      </c>
      <c r="N32" s="2476">
        <v>1E-3</v>
      </c>
      <c r="O32" s="2477" t="s">
        <v>4186</v>
      </c>
      <c r="P32" s="2476">
        <v>0.03</v>
      </c>
      <c r="Q32" s="2477" t="s">
        <v>7017</v>
      </c>
      <c r="R32" s="2476">
        <v>1.7000000000000001E-2</v>
      </c>
      <c r="S32" s="2477" t="s">
        <v>4186</v>
      </c>
    </row>
    <row r="33" spans="1:22" ht="16.5" customHeight="1">
      <c r="A33" s="4061"/>
      <c r="B33" s="56" t="s">
        <v>7023</v>
      </c>
      <c r="C33" s="2127" t="str">
        <f>M32</f>
        <v>〇</v>
      </c>
      <c r="D33" s="2127" t="str">
        <f>M33</f>
        <v>〇</v>
      </c>
      <c r="E33" s="2127" t="str">
        <f>M34</f>
        <v>〇</v>
      </c>
      <c r="F33" s="2127" t="str">
        <f>M35</f>
        <v>〇</v>
      </c>
      <c r="G33" s="2127" t="str">
        <f>M36</f>
        <v>〇</v>
      </c>
      <c r="I33" s="2474" t="s">
        <v>8521</v>
      </c>
      <c r="J33" s="2475">
        <v>0.1</v>
      </c>
      <c r="K33" s="2474" t="s">
        <v>4186</v>
      </c>
      <c r="L33" s="2476">
        <v>1.2999999999999999E-2</v>
      </c>
      <c r="M33" s="2477" t="s">
        <v>4186</v>
      </c>
      <c r="N33" s="2476">
        <v>1E-3</v>
      </c>
      <c r="O33" s="2477" t="s">
        <v>4186</v>
      </c>
      <c r="P33" s="2476">
        <v>0.03</v>
      </c>
      <c r="Q33" s="2477" t="s">
        <v>7017</v>
      </c>
      <c r="R33" s="2476">
        <v>1.4999999999999999E-2</v>
      </c>
      <c r="S33" s="2477" t="s">
        <v>4186</v>
      </c>
    </row>
    <row r="34" spans="1:22" ht="16.5" customHeight="1">
      <c r="A34" s="4060" t="s">
        <v>7029</v>
      </c>
      <c r="B34" s="56" t="s">
        <v>7024</v>
      </c>
      <c r="C34" s="2125">
        <f>N32</f>
        <v>1E-3</v>
      </c>
      <c r="D34" s="2125">
        <f>N33</f>
        <v>1E-3</v>
      </c>
      <c r="E34" s="2125">
        <f>N34</f>
        <v>1E-3</v>
      </c>
      <c r="F34" s="2125">
        <f>N35</f>
        <v>8.0000000000000004E-4</v>
      </c>
      <c r="G34" s="2125">
        <f>N36</f>
        <v>1E-3</v>
      </c>
      <c r="I34" s="2474" t="s">
        <v>8680</v>
      </c>
      <c r="J34" s="2475">
        <v>0.1</v>
      </c>
      <c r="K34" s="2474" t="s">
        <v>4186</v>
      </c>
      <c r="L34" s="2476">
        <v>1.4E-2</v>
      </c>
      <c r="M34" s="2477" t="s">
        <v>4186</v>
      </c>
      <c r="N34" s="2476">
        <v>1E-3</v>
      </c>
      <c r="O34" s="2477" t="s">
        <v>4186</v>
      </c>
      <c r="P34" s="2476">
        <v>0.03</v>
      </c>
      <c r="Q34" s="2477" t="s">
        <v>7017</v>
      </c>
      <c r="R34" s="2476">
        <v>1.4E-2</v>
      </c>
      <c r="S34" s="2477" t="s">
        <v>4186</v>
      </c>
    </row>
    <row r="35" spans="1:22" ht="16.5" customHeight="1">
      <c r="A35" s="4061"/>
      <c r="B35" s="56" t="s">
        <v>7023</v>
      </c>
      <c r="C35" s="2127" t="str">
        <f>O32</f>
        <v>〇</v>
      </c>
      <c r="D35" s="2127" t="str">
        <f>O33</f>
        <v>〇</v>
      </c>
      <c r="E35" s="2127" t="str">
        <f>O34</f>
        <v>〇</v>
      </c>
      <c r="F35" s="2127" t="str">
        <f>O35</f>
        <v>〇</v>
      </c>
      <c r="G35" s="2127" t="str">
        <f>O36</f>
        <v>〇</v>
      </c>
      <c r="I35" s="2474" t="s">
        <v>8681</v>
      </c>
      <c r="J35" s="2475">
        <v>0.3</v>
      </c>
      <c r="K35" s="2474" t="s">
        <v>4186</v>
      </c>
      <c r="L35" s="2476">
        <v>1.2999999999999999E-2</v>
      </c>
      <c r="M35" s="2477" t="s">
        <v>4186</v>
      </c>
      <c r="N35" s="2476">
        <v>8.0000000000000004E-4</v>
      </c>
      <c r="O35" s="2477" t="s">
        <v>4186</v>
      </c>
      <c r="P35" s="2476">
        <v>2.7E-2</v>
      </c>
      <c r="Q35" s="2477" t="s">
        <v>7017</v>
      </c>
      <c r="R35" s="2476">
        <v>0.01</v>
      </c>
      <c r="S35" s="2477" t="s">
        <v>4186</v>
      </c>
    </row>
    <row r="36" spans="1:22" ht="16.5" customHeight="1">
      <c r="A36" s="4060" t="s">
        <v>7030</v>
      </c>
      <c r="B36" s="56" t="s">
        <v>7024</v>
      </c>
      <c r="C36" s="2125">
        <f>P32</f>
        <v>0.03</v>
      </c>
      <c r="D36" s="2125">
        <f>P33</f>
        <v>0.03</v>
      </c>
      <c r="E36" s="2125">
        <f>P34</f>
        <v>0.03</v>
      </c>
      <c r="F36" s="2125">
        <f>P35</f>
        <v>2.7E-2</v>
      </c>
      <c r="G36" s="2125">
        <f>P36</f>
        <v>0.03</v>
      </c>
      <c r="I36" s="2474" t="s">
        <v>8682</v>
      </c>
      <c r="J36" s="2475">
        <v>0.3</v>
      </c>
      <c r="K36" s="2474" t="s">
        <v>4186</v>
      </c>
      <c r="L36" s="2476">
        <v>1.2999999999999999E-2</v>
      </c>
      <c r="M36" s="2477" t="s">
        <v>4186</v>
      </c>
      <c r="N36" s="2476">
        <v>1E-3</v>
      </c>
      <c r="O36" s="2477" t="s">
        <v>4186</v>
      </c>
      <c r="P36" s="2476">
        <v>0.03</v>
      </c>
      <c r="Q36" s="2477" t="s">
        <v>7017</v>
      </c>
      <c r="R36" s="2476">
        <v>1.2E-2</v>
      </c>
      <c r="S36" s="2477" t="s">
        <v>4186</v>
      </c>
    </row>
    <row r="37" spans="1:22" ht="16.5" customHeight="1">
      <c r="A37" s="4061"/>
      <c r="B37" s="56" t="s">
        <v>7023</v>
      </c>
      <c r="C37" s="2127" t="str">
        <f>Q32</f>
        <v>×</v>
      </c>
      <c r="D37" s="2127" t="str">
        <f>Q33</f>
        <v>×</v>
      </c>
      <c r="E37" s="2127" t="str">
        <f>Q34</f>
        <v>×</v>
      </c>
      <c r="F37" s="2127" t="str">
        <f>Q35</f>
        <v>×</v>
      </c>
      <c r="G37" s="2127" t="str">
        <f>Q36</f>
        <v>×</v>
      </c>
    </row>
    <row r="38" spans="1:22" s="2" customFormat="1" ht="16.5" customHeight="1">
      <c r="A38" s="4060" t="s">
        <v>7022</v>
      </c>
      <c r="B38" s="33" t="s">
        <v>7025</v>
      </c>
      <c r="C38" s="2125">
        <f>R32</f>
        <v>1.7000000000000001E-2</v>
      </c>
      <c r="D38" s="2125">
        <f>R33</f>
        <v>1.4999999999999999E-2</v>
      </c>
      <c r="E38" s="2125">
        <f>R34</f>
        <v>1.4E-2</v>
      </c>
      <c r="F38" s="2125">
        <f>R35</f>
        <v>0.01</v>
      </c>
      <c r="G38" s="2125">
        <f>R36</f>
        <v>1.2E-2</v>
      </c>
      <c r="H38" s="191"/>
      <c r="I38" s="1748"/>
      <c r="J38" s="1748"/>
      <c r="K38" s="1748"/>
      <c r="L38" s="1748"/>
      <c r="M38" s="1748"/>
      <c r="N38" s="1748"/>
      <c r="O38" s="1748"/>
      <c r="P38" s="1748"/>
      <c r="Q38" s="1748"/>
      <c r="R38" s="1748"/>
      <c r="S38" s="1748"/>
      <c r="T38" s="1748"/>
      <c r="U38" s="1748"/>
    </row>
    <row r="39" spans="1:22" ht="16.5" customHeight="1">
      <c r="A39" s="4061"/>
      <c r="B39" s="56" t="s">
        <v>7023</v>
      </c>
      <c r="C39" s="2127" t="str">
        <f>S32</f>
        <v>〇</v>
      </c>
      <c r="D39" s="2127" t="str">
        <f>S33</f>
        <v>〇</v>
      </c>
      <c r="E39" s="2127" t="str">
        <f>S34</f>
        <v>〇</v>
      </c>
      <c r="F39" s="2127" t="str">
        <f>S35</f>
        <v>〇</v>
      </c>
      <c r="G39" s="2127" t="str">
        <f>S36</f>
        <v>〇</v>
      </c>
      <c r="H39" s="2"/>
    </row>
    <row r="40" spans="1:22" ht="16.5" customHeight="1">
      <c r="A40" s="2124" t="s">
        <v>7019</v>
      </c>
      <c r="B40" s="550"/>
      <c r="C40" s="2023"/>
      <c r="D40" s="2024"/>
      <c r="E40" s="2023"/>
      <c r="F40" s="2023"/>
      <c r="G40" s="2023"/>
    </row>
    <row r="41" spans="1:22" ht="16.5" customHeight="1">
      <c r="A41" s="2124" t="s">
        <v>7020</v>
      </c>
      <c r="B41" s="550"/>
      <c r="C41" s="262"/>
      <c r="D41" s="262"/>
      <c r="E41" s="262"/>
      <c r="F41" s="262"/>
      <c r="G41" s="262"/>
    </row>
    <row r="42" spans="1:22" ht="16.5" customHeight="1">
      <c r="A42" s="2124" t="s">
        <v>7021</v>
      </c>
      <c r="B42" s="550"/>
      <c r="C42" s="2025"/>
      <c r="D42" s="2026"/>
      <c r="E42" s="2025"/>
      <c r="F42" s="2025"/>
      <c r="G42" s="22" t="s">
        <v>2702</v>
      </c>
    </row>
    <row r="44" spans="1:22" ht="15" customHeight="1">
      <c r="A44" s="24" t="s">
        <v>2789</v>
      </c>
      <c r="B44" s="24"/>
      <c r="C44" s="977" t="s">
        <v>2788</v>
      </c>
      <c r="D44" s="2"/>
      <c r="E44" s="977"/>
      <c r="F44" s="2"/>
      <c r="G44" s="191"/>
      <c r="H44" s="2"/>
      <c r="I44" s="1336" t="s">
        <v>6883</v>
      </c>
      <c r="J44" s="1752"/>
      <c r="K44" s="1337" t="s">
        <v>6118</v>
      </c>
      <c r="L44" s="1856"/>
    </row>
    <row r="45" spans="1:22" ht="15" customHeight="1">
      <c r="A45" s="1552" t="s">
        <v>7026</v>
      </c>
      <c r="B45" s="971" t="s">
        <v>2787</v>
      </c>
      <c r="C45" s="971" t="str">
        <f>I48</f>
        <v>平成30年度</v>
      </c>
      <c r="D45" s="971" t="str">
        <f>I49</f>
        <v>令和元年度</v>
      </c>
      <c r="E45" s="971" t="str">
        <f>I50</f>
        <v>令和2年度</v>
      </c>
      <c r="F45" s="971" t="str">
        <f>I51</f>
        <v>令和3年度</v>
      </c>
      <c r="G45" s="971" t="str">
        <f>I52</f>
        <v>令和4年度</v>
      </c>
      <c r="I45" s="1705"/>
      <c r="J45" s="1340"/>
      <c r="K45" s="1337" t="s">
        <v>6119</v>
      </c>
      <c r="L45" s="1789" t="s">
        <v>6881</v>
      </c>
      <c r="M45" s="2320" t="str">
        <f>HYPERLINK("#'["&amp;設定!$A$22&amp;"]"&amp;L45&amp;"'!A1","統計表リンク")</f>
        <v>統計表リンク</v>
      </c>
    </row>
    <row r="46" spans="1:22" ht="15" customHeight="1">
      <c r="A46" s="2041" t="s">
        <v>2786</v>
      </c>
      <c r="B46" s="2484" t="str">
        <f>J47</f>
        <v>0.6以下</v>
      </c>
      <c r="C46" s="2129">
        <f>J48</f>
        <v>4.3999999999999997E-2</v>
      </c>
      <c r="D46" s="2129">
        <f>J49</f>
        <v>2.5999999999999999E-2</v>
      </c>
      <c r="E46" s="2129">
        <f>J50</f>
        <v>1.4E-2</v>
      </c>
      <c r="F46" s="2129" t="str">
        <f>J51</f>
        <v>…</v>
      </c>
      <c r="G46" s="2129" t="str">
        <f>J52</f>
        <v>…</v>
      </c>
      <c r="I46" s="2430" t="s">
        <v>6987</v>
      </c>
      <c r="J46" s="2429" t="s">
        <v>7880</v>
      </c>
      <c r="K46" s="2483" t="s">
        <v>7881</v>
      </c>
      <c r="L46" s="2429" t="s">
        <v>7882</v>
      </c>
      <c r="M46" s="191"/>
      <c r="N46" s="191"/>
      <c r="O46" s="191"/>
      <c r="P46" s="191"/>
      <c r="Q46" s="191"/>
      <c r="R46" s="191"/>
      <c r="S46" s="191"/>
      <c r="T46" s="191"/>
      <c r="U46" s="191"/>
      <c r="V46" s="191"/>
    </row>
    <row r="47" spans="1:22" ht="15" customHeight="1">
      <c r="A47" s="2041" t="s">
        <v>2785</v>
      </c>
      <c r="B47" s="976" t="str">
        <f>K47</f>
        <v>0.6以下</v>
      </c>
      <c r="C47" s="2129">
        <f>K48</f>
        <v>3.3000000000000002E-2</v>
      </c>
      <c r="D47" s="2129">
        <f>K49</f>
        <v>2.9000000000000001E-2</v>
      </c>
      <c r="E47" s="2129">
        <f>K50</f>
        <v>1.7999999999999999E-2</v>
      </c>
      <c r="F47" s="2129" t="str">
        <f>K51</f>
        <v>…</v>
      </c>
      <c r="G47" s="2129" t="str">
        <f>K52</f>
        <v>…</v>
      </c>
      <c r="I47" s="2430" t="s">
        <v>8738</v>
      </c>
      <c r="J47" s="2478" t="s">
        <v>8739</v>
      </c>
      <c r="K47" s="2479" t="s">
        <v>8739</v>
      </c>
      <c r="L47" s="2480" t="s">
        <v>8740</v>
      </c>
      <c r="M47" s="191"/>
      <c r="N47" s="191"/>
      <c r="O47" s="191"/>
      <c r="P47" s="191"/>
      <c r="Q47" s="191"/>
      <c r="R47" s="191"/>
      <c r="S47" s="191"/>
      <c r="T47" s="191"/>
      <c r="U47" s="191"/>
      <c r="V47" s="191"/>
    </row>
    <row r="48" spans="1:22" ht="15" customHeight="1">
      <c r="A48" s="2041" t="s">
        <v>2784</v>
      </c>
      <c r="B48" s="2485" t="str">
        <f>L47</f>
        <v>1,000以下</v>
      </c>
      <c r="C48" s="2129" t="str">
        <f>L48</f>
        <v>…</v>
      </c>
      <c r="D48" s="2129" t="str">
        <f>L49</f>
        <v>…</v>
      </c>
      <c r="E48" s="2129">
        <f>L50</f>
        <v>1.4</v>
      </c>
      <c r="F48" s="2129">
        <f>L51</f>
        <v>15</v>
      </c>
      <c r="G48" s="2130" t="str">
        <f>L52</f>
        <v>…</v>
      </c>
      <c r="I48" s="2474" t="s">
        <v>8528</v>
      </c>
      <c r="J48" s="2480">
        <v>4.3999999999999997E-2</v>
      </c>
      <c r="K48" s="2479">
        <v>3.3000000000000002E-2</v>
      </c>
      <c r="L48" s="2480" t="s">
        <v>4187</v>
      </c>
      <c r="M48" s="191"/>
      <c r="N48" s="191"/>
      <c r="O48" s="191"/>
      <c r="P48" s="191"/>
      <c r="Q48" s="191"/>
      <c r="R48" s="191"/>
      <c r="S48" s="191"/>
      <c r="T48" s="191"/>
      <c r="U48" s="191"/>
      <c r="V48" s="191"/>
    </row>
    <row r="49" spans="1:22" ht="12.95" customHeight="1">
      <c r="A49" s="609" t="s">
        <v>7031</v>
      </c>
      <c r="B49" s="1567"/>
      <c r="C49" s="415"/>
      <c r="D49" s="7"/>
      <c r="E49" s="6"/>
      <c r="F49" s="191"/>
      <c r="G49" s="1567"/>
      <c r="H49" s="975"/>
      <c r="I49" s="2474" t="s">
        <v>8521</v>
      </c>
      <c r="J49" s="2480">
        <v>2.5999999999999999E-2</v>
      </c>
      <c r="K49" s="2479">
        <v>2.9000000000000001E-2</v>
      </c>
      <c r="L49" s="2480" t="s">
        <v>4187</v>
      </c>
      <c r="M49" s="191"/>
      <c r="N49" s="191"/>
      <c r="O49" s="191"/>
      <c r="P49" s="191"/>
      <c r="Q49" s="191"/>
      <c r="R49" s="191"/>
      <c r="S49" s="191"/>
      <c r="T49" s="191"/>
      <c r="U49" s="191"/>
      <c r="V49" s="191"/>
    </row>
    <row r="50" spans="1:22" ht="12.95" customHeight="1">
      <c r="A50" s="14" t="s">
        <v>7032</v>
      </c>
      <c r="B50" s="2"/>
      <c r="C50" s="7"/>
      <c r="D50" s="975"/>
      <c r="E50" s="975"/>
      <c r="F50" s="975"/>
      <c r="G50" s="975"/>
      <c r="H50" s="12"/>
      <c r="I50" s="2474" t="s">
        <v>8680</v>
      </c>
      <c r="J50" s="2480">
        <v>1.4E-2</v>
      </c>
      <c r="K50" s="2479">
        <v>1.7999999999999999E-2</v>
      </c>
      <c r="L50" s="2480">
        <v>1.4</v>
      </c>
      <c r="M50" s="191"/>
      <c r="N50" s="191"/>
      <c r="O50" s="191"/>
      <c r="P50" s="191"/>
      <c r="Q50" s="191"/>
      <c r="R50" s="191"/>
      <c r="S50" s="191"/>
      <c r="T50" s="191"/>
      <c r="U50" s="191"/>
      <c r="V50" s="191"/>
    </row>
    <row r="51" spans="1:22" ht="12.95" customHeight="1">
      <c r="A51" s="14" t="s">
        <v>7033</v>
      </c>
      <c r="B51" s="2"/>
      <c r="C51" s="12"/>
      <c r="D51" s="12"/>
      <c r="E51" s="12"/>
      <c r="F51" s="12"/>
      <c r="G51" s="12"/>
      <c r="H51" s="12"/>
      <c r="I51" s="2474" t="s">
        <v>8681</v>
      </c>
      <c r="J51" s="2480" t="s">
        <v>4187</v>
      </c>
      <c r="K51" s="2479" t="s">
        <v>4187</v>
      </c>
      <c r="L51" s="2480">
        <v>15</v>
      </c>
      <c r="M51" s="191"/>
      <c r="N51" s="191"/>
      <c r="O51" s="191"/>
      <c r="P51" s="191"/>
      <c r="Q51" s="191"/>
      <c r="R51" s="191"/>
      <c r="S51" s="191"/>
      <c r="T51" s="191"/>
      <c r="U51" s="191"/>
      <c r="V51" s="191"/>
    </row>
    <row r="52" spans="1:22" ht="12.95" customHeight="1">
      <c r="A52" s="14" t="str">
        <f>I53</f>
        <v>注３：土壌は都の調査結果。令和2年度は細田、令和3年度は白鳥、令和４年度は調査対象外。</v>
      </c>
      <c r="B52" s="2"/>
      <c r="C52" s="12"/>
      <c r="D52" s="12"/>
      <c r="E52" s="12"/>
      <c r="F52" s="12"/>
      <c r="G52" s="12"/>
      <c r="H52" s="12"/>
      <c r="I52" s="2474" t="s">
        <v>8682</v>
      </c>
      <c r="J52" s="2480" t="s">
        <v>4187</v>
      </c>
      <c r="K52" s="2479" t="s">
        <v>4187</v>
      </c>
      <c r="L52" s="2480" t="s">
        <v>4187</v>
      </c>
      <c r="M52" s="191"/>
      <c r="N52" s="191"/>
      <c r="O52" s="191"/>
      <c r="P52" s="191"/>
      <c r="Q52" s="191"/>
      <c r="R52" s="191"/>
      <c r="S52" s="191"/>
      <c r="T52" s="191"/>
      <c r="U52" s="191"/>
      <c r="V52" s="191"/>
    </row>
    <row r="53" spans="1:22" ht="12.95" customHeight="1">
      <c r="A53" s="14" t="s">
        <v>7034</v>
      </c>
      <c r="B53" s="2"/>
      <c r="C53" s="12"/>
      <c r="D53" s="12"/>
      <c r="E53" s="12"/>
      <c r="F53" s="12"/>
      <c r="G53" s="4" t="s">
        <v>2727</v>
      </c>
      <c r="I53" s="1922" t="s">
        <v>8741</v>
      </c>
      <c r="M53" s="191"/>
      <c r="N53" s="191"/>
      <c r="O53" s="191"/>
      <c r="P53" s="191"/>
      <c r="Q53" s="191"/>
      <c r="R53" s="191"/>
      <c r="S53" s="191"/>
      <c r="T53" s="191"/>
      <c r="U53" s="191"/>
      <c r="V53" s="191"/>
    </row>
    <row r="54" spans="1:22" ht="12.95" customHeight="1">
      <c r="A54" s="191"/>
      <c r="B54" s="191"/>
      <c r="C54" s="191"/>
      <c r="D54" s="191"/>
      <c r="E54" s="191"/>
      <c r="F54" s="191"/>
      <c r="G54" s="191"/>
      <c r="M54" s="191"/>
      <c r="N54" s="191"/>
      <c r="O54" s="191"/>
      <c r="P54" s="191"/>
      <c r="Q54" s="191"/>
      <c r="R54" s="191"/>
      <c r="S54" s="191"/>
      <c r="T54" s="191"/>
      <c r="U54" s="191"/>
      <c r="V54" s="191"/>
    </row>
    <row r="55" spans="1:22" ht="18" customHeight="1">
      <c r="M55" s="191"/>
      <c r="N55" s="191"/>
      <c r="O55" s="191"/>
      <c r="P55" s="191"/>
      <c r="Q55" s="191"/>
      <c r="R55" s="191"/>
      <c r="S55" s="191"/>
      <c r="T55" s="191"/>
      <c r="U55" s="191"/>
      <c r="V55" s="191"/>
    </row>
  </sheetData>
  <mergeCells count="31">
    <mergeCell ref="A1:D1"/>
    <mergeCell ref="A2:D2"/>
    <mergeCell ref="R30:S30"/>
    <mergeCell ref="P30:Q30"/>
    <mergeCell ref="N30:O30"/>
    <mergeCell ref="L30:M30"/>
    <mergeCell ref="J30:K30"/>
    <mergeCell ref="A25:B25"/>
    <mergeCell ref="A6:B6"/>
    <mergeCell ref="A7:B7"/>
    <mergeCell ref="A8:B8"/>
    <mergeCell ref="A9:B9"/>
    <mergeCell ref="A10:B10"/>
    <mergeCell ref="A11:B11"/>
    <mergeCell ref="A12:B12"/>
    <mergeCell ref="A13:B13"/>
    <mergeCell ref="A14:B14"/>
    <mergeCell ref="A15:B15"/>
    <mergeCell ref="A16:B16"/>
    <mergeCell ref="A17:B17"/>
    <mergeCell ref="A20:B20"/>
    <mergeCell ref="A21:B21"/>
    <mergeCell ref="A22:B22"/>
    <mergeCell ref="A29:B29"/>
    <mergeCell ref="A23:B23"/>
    <mergeCell ref="A24:B24"/>
    <mergeCell ref="A38:A39"/>
    <mergeCell ref="A36:A37"/>
    <mergeCell ref="A34:A35"/>
    <mergeCell ref="A32:A33"/>
    <mergeCell ref="A30:A31"/>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3"/>
  <sheetViews>
    <sheetView view="pageBreakPreview" zoomScaleNormal="100" zoomScaleSheetLayoutView="100" workbookViewId="0">
      <selection sqref="A1:D1"/>
    </sheetView>
  </sheetViews>
  <sheetFormatPr defaultRowHeight="18" customHeight="1"/>
  <cols>
    <col min="1" max="1" width="2.625" style="191" customWidth="1"/>
    <col min="2" max="2" width="10.625" style="191" customWidth="1"/>
    <col min="3" max="3" width="9.625" style="191" customWidth="1"/>
    <col min="4" max="13" width="6.125" style="191" customWidth="1"/>
    <col min="14" max="14" width="6.625" style="191" customWidth="1"/>
    <col min="15" max="15" width="5.625" style="191" customWidth="1"/>
    <col min="16" max="22" width="10.625" style="191" customWidth="1"/>
    <col min="23" max="16384" width="9" style="191"/>
  </cols>
  <sheetData>
    <row r="1" spans="1:26" s="209"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ht="15.95" customHeight="1">
      <c r="A3" s="24" t="s">
        <v>6020</v>
      </c>
      <c r="B3" s="24"/>
      <c r="C3" s="2"/>
      <c r="N3" s="424" t="str">
        <f>S3</f>
        <v>（各年度4月平均値）</v>
      </c>
      <c r="P3" s="1336" t="s">
        <v>6882</v>
      </c>
      <c r="Q3" s="1752"/>
      <c r="R3" s="1337" t="s">
        <v>6118</v>
      </c>
      <c r="S3" s="1856" t="s">
        <v>6021</v>
      </c>
      <c r="W3" s="14"/>
    </row>
    <row r="4" spans="1:26" ht="24.95" customHeight="1">
      <c r="A4" s="4099"/>
      <c r="B4" s="4099"/>
      <c r="C4" s="4099"/>
      <c r="D4" s="4076" t="s">
        <v>7052</v>
      </c>
      <c r="E4" s="4076"/>
      <c r="F4" s="15" t="s">
        <v>7904</v>
      </c>
      <c r="G4" s="15" t="s">
        <v>7905</v>
      </c>
      <c r="H4" s="15" t="s">
        <v>7906</v>
      </c>
      <c r="I4" s="15" t="s">
        <v>7907</v>
      </c>
      <c r="J4" s="15" t="s">
        <v>7908</v>
      </c>
      <c r="K4" s="15" t="s">
        <v>7909</v>
      </c>
      <c r="L4" s="15" t="s">
        <v>7847</v>
      </c>
      <c r="M4" s="15" t="s">
        <v>7198</v>
      </c>
      <c r="N4" s="15" t="s">
        <v>8816</v>
      </c>
      <c r="P4" s="1705"/>
      <c r="Q4" s="1340"/>
      <c r="R4" s="1337" t="s">
        <v>6119</v>
      </c>
      <c r="S4" s="1789" t="s">
        <v>6884</v>
      </c>
      <c r="T4" s="2160" t="str">
        <f>HYPERLINK("#'["&amp;設定!$A$22&amp;"]"&amp;S4&amp;"'!A1","統計表リンク")</f>
        <v>統計表リンク</v>
      </c>
      <c r="W4" s="14"/>
    </row>
    <row r="5" spans="1:26" ht="18" customHeight="1">
      <c r="A5" s="3333" t="s">
        <v>7050</v>
      </c>
      <c r="B5" s="4075"/>
      <c r="C5" s="2138" t="s">
        <v>7051</v>
      </c>
      <c r="D5" s="4074" t="s">
        <v>7035</v>
      </c>
      <c r="E5" s="4074"/>
      <c r="F5" s="2132">
        <v>0.17</v>
      </c>
      <c r="G5" s="612">
        <v>0.16</v>
      </c>
      <c r="H5" s="2132">
        <v>0.1</v>
      </c>
      <c r="I5" s="2132">
        <v>0.08</v>
      </c>
      <c r="J5" s="2132">
        <v>7.0000000000000007E-2</v>
      </c>
      <c r="K5" s="2132">
        <v>0.06</v>
      </c>
      <c r="L5" s="2132">
        <v>0.06</v>
      </c>
      <c r="M5" s="2132">
        <v>0.05</v>
      </c>
      <c r="N5" s="2132">
        <v>0.05</v>
      </c>
    </row>
    <row r="6" spans="1:26" ht="12" customHeight="1">
      <c r="A6" s="2131"/>
      <c r="B6" s="2131"/>
      <c r="C6" s="2131"/>
      <c r="D6" s="2135"/>
      <c r="E6" s="2136"/>
      <c r="F6" s="2845"/>
      <c r="G6" s="2133"/>
      <c r="H6" s="2133"/>
      <c r="I6" s="2133"/>
      <c r="J6" s="2133"/>
      <c r="K6" s="2133"/>
      <c r="L6" s="2133"/>
      <c r="M6" s="2133"/>
      <c r="N6" s="2133"/>
    </row>
    <row r="7" spans="1:26" ht="24.95" customHeight="1">
      <c r="A7" s="4102"/>
      <c r="B7" s="4103"/>
      <c r="C7" s="4104"/>
      <c r="D7" s="15" t="s">
        <v>7863</v>
      </c>
      <c r="E7" s="2134" t="s">
        <v>7864</v>
      </c>
      <c r="F7" s="2540" t="s">
        <v>8742</v>
      </c>
      <c r="G7" s="608"/>
      <c r="H7" s="608"/>
      <c r="I7" s="608"/>
      <c r="J7" s="608"/>
      <c r="K7" s="608"/>
      <c r="L7" s="608"/>
      <c r="M7" s="608"/>
      <c r="N7" s="608"/>
    </row>
    <row r="8" spans="1:26" ht="18" customHeight="1">
      <c r="A8" s="3333" t="s">
        <v>7050</v>
      </c>
      <c r="B8" s="4075"/>
      <c r="C8" s="2138" t="s">
        <v>7051</v>
      </c>
      <c r="D8" s="1693">
        <v>0.05</v>
      </c>
      <c r="E8" s="1693">
        <v>0.06</v>
      </c>
      <c r="F8" s="1693">
        <v>0.06</v>
      </c>
      <c r="G8" s="2128"/>
      <c r="H8" s="2128"/>
      <c r="I8" s="2128"/>
      <c r="J8" s="2128"/>
      <c r="K8" s="2128"/>
      <c r="L8" s="2128"/>
      <c r="M8" s="2128"/>
      <c r="N8" s="2128"/>
    </row>
    <row r="9" spans="1:26" ht="15.95" customHeight="1">
      <c r="A9" s="609" t="s">
        <v>7053</v>
      </c>
      <c r="B9" s="1668"/>
      <c r="C9" s="1668"/>
      <c r="D9" s="1669"/>
      <c r="E9" s="988"/>
      <c r="F9" s="988"/>
      <c r="G9" s="988"/>
      <c r="H9" s="988"/>
      <c r="I9" s="988"/>
      <c r="L9" s="409"/>
      <c r="M9" s="409"/>
      <c r="N9" s="409"/>
    </row>
    <row r="10" spans="1:26" ht="15.95" customHeight="1">
      <c r="A10" s="609" t="s">
        <v>7036</v>
      </c>
      <c r="B10" s="7"/>
      <c r="I10" s="424"/>
    </row>
    <row r="11" spans="1:26" ht="15.95" customHeight="1">
      <c r="A11" s="7"/>
      <c r="B11" s="7"/>
      <c r="N11" s="962" t="s">
        <v>2727</v>
      </c>
    </row>
    <row r="12" spans="1:26" ht="15.95" customHeight="1">
      <c r="A12" s="24" t="s">
        <v>2783</v>
      </c>
      <c r="B12" s="24"/>
      <c r="C12" s="2"/>
      <c r="D12" s="2"/>
      <c r="E12" s="2"/>
      <c r="F12" s="2"/>
      <c r="G12" s="2"/>
      <c r="H12" s="2"/>
      <c r="I12" s="2"/>
      <c r="J12" s="2"/>
      <c r="K12" s="2"/>
      <c r="L12" s="2"/>
      <c r="O12" s="194"/>
      <c r="P12" s="1336" t="s">
        <v>6885</v>
      </c>
      <c r="Q12" s="1752"/>
      <c r="R12" s="1337" t="s">
        <v>6118</v>
      </c>
      <c r="S12" s="1856"/>
    </row>
    <row r="13" spans="1:26" ht="15.95" customHeight="1">
      <c r="A13" s="119" t="s">
        <v>2782</v>
      </c>
      <c r="B13" s="119"/>
      <c r="D13" s="2"/>
      <c r="E13" s="2"/>
      <c r="F13" s="2" t="s">
        <v>2781</v>
      </c>
      <c r="G13" s="2"/>
      <c r="H13" s="2"/>
      <c r="I13" s="2"/>
      <c r="J13" s="2"/>
      <c r="K13" s="2"/>
      <c r="L13" s="2"/>
      <c r="M13" s="4"/>
      <c r="N13" s="424"/>
      <c r="O13" s="194"/>
      <c r="P13" s="1705"/>
      <c r="Q13" s="1340"/>
      <c r="R13" s="1337" t="s">
        <v>6119</v>
      </c>
      <c r="S13" s="1789" t="s">
        <v>6886</v>
      </c>
      <c r="T13" s="2160" t="str">
        <f>HYPERLINK("#'["&amp;設定!$A$22&amp;"]"&amp;S13&amp;"'!A1","統計表リンク")</f>
        <v>統計表リンク</v>
      </c>
    </row>
    <row r="14" spans="1:26" ht="15.95" customHeight="1">
      <c r="A14" s="4094" t="s">
        <v>2780</v>
      </c>
      <c r="B14" s="4095"/>
      <c r="C14" s="4096"/>
      <c r="D14" s="68" t="s">
        <v>2712</v>
      </c>
      <c r="E14" s="4078" t="str">
        <f>S14</f>
        <v>平成30年度</v>
      </c>
      <c r="F14" s="4078"/>
      <c r="G14" s="4078" t="str">
        <f>T14</f>
        <v>令和元年度</v>
      </c>
      <c r="H14" s="4078"/>
      <c r="I14" s="4078" t="str">
        <f>U14</f>
        <v>令和2年度</v>
      </c>
      <c r="J14" s="4078"/>
      <c r="K14" s="4078" t="str">
        <f>V14</f>
        <v>令和3年度</v>
      </c>
      <c r="L14" s="4078"/>
      <c r="M14" s="4078" t="str">
        <f>W14</f>
        <v>令和４年度</v>
      </c>
      <c r="N14" s="4078"/>
      <c r="O14" s="194"/>
      <c r="P14" s="2486" t="s">
        <v>7883</v>
      </c>
      <c r="Q14" s="2486"/>
      <c r="R14" s="2439" t="s">
        <v>7884</v>
      </c>
      <c r="S14" s="2488" t="s">
        <v>8528</v>
      </c>
      <c r="T14" s="2488" t="s">
        <v>8539</v>
      </c>
      <c r="U14" s="2488" t="s">
        <v>8540</v>
      </c>
      <c r="V14" s="2488" t="s">
        <v>8541</v>
      </c>
      <c r="W14" s="2488" t="s">
        <v>8743</v>
      </c>
    </row>
    <row r="15" spans="1:26" ht="15.95" customHeight="1">
      <c r="A15" s="4100" t="s">
        <v>2779</v>
      </c>
      <c r="B15" s="4101"/>
      <c r="C15" s="969" t="s">
        <v>2778</v>
      </c>
      <c r="D15" s="68" t="s">
        <v>2777</v>
      </c>
      <c r="E15" s="4077">
        <f>S15</f>
        <v>1.1000000000000001</v>
      </c>
      <c r="F15" s="4077"/>
      <c r="G15" s="4072">
        <f>T15</f>
        <v>1.3</v>
      </c>
      <c r="H15" s="4073"/>
      <c r="I15" s="4072">
        <f>U15</f>
        <v>1.3</v>
      </c>
      <c r="J15" s="4073"/>
      <c r="K15" s="4072">
        <f>V15</f>
        <v>1.1000000000000001</v>
      </c>
      <c r="L15" s="4073"/>
      <c r="M15" s="4072">
        <f>W15</f>
        <v>1.1000000000000001</v>
      </c>
      <c r="N15" s="4073"/>
      <c r="O15" s="194"/>
      <c r="P15" s="2486" t="s">
        <v>7885</v>
      </c>
      <c r="Q15" s="2486" t="s">
        <v>7886</v>
      </c>
      <c r="R15" s="2439" t="s">
        <v>7887</v>
      </c>
      <c r="S15" s="2489">
        <v>1.1000000000000001</v>
      </c>
      <c r="T15" s="2489">
        <v>1.3</v>
      </c>
      <c r="U15" s="2489">
        <v>1.3</v>
      </c>
      <c r="V15" s="2489">
        <v>1.1000000000000001</v>
      </c>
      <c r="W15" s="2489">
        <v>1.1000000000000001</v>
      </c>
    </row>
    <row r="16" spans="1:26" ht="15.95" customHeight="1">
      <c r="A16" s="4081" t="s">
        <v>2776</v>
      </c>
      <c r="B16" s="4082"/>
      <c r="C16" s="972" t="s">
        <v>2775</v>
      </c>
      <c r="D16" s="971" t="s">
        <v>2763</v>
      </c>
      <c r="E16" s="4077">
        <f t="shared" ref="E16:E26" si="0">S16</f>
        <v>2.6</v>
      </c>
      <c r="F16" s="4077"/>
      <c r="G16" s="4072">
        <f t="shared" ref="G16:G26" si="1">T16</f>
        <v>2.2000000000000002</v>
      </c>
      <c r="H16" s="4073"/>
      <c r="I16" s="4072">
        <f t="shared" ref="I16:I26" si="2">U16</f>
        <v>2.7</v>
      </c>
      <c r="J16" s="4073"/>
      <c r="K16" s="4072">
        <f t="shared" ref="K16:K26" si="3">V16</f>
        <v>3.2</v>
      </c>
      <c r="L16" s="4073"/>
      <c r="M16" s="4072" t="str">
        <f t="shared" ref="M16:M26" si="4">W16</f>
        <v>…</v>
      </c>
      <c r="N16" s="4073"/>
      <c r="O16" s="194"/>
      <c r="P16" s="2486" t="s">
        <v>7888</v>
      </c>
      <c r="Q16" s="2486" t="s">
        <v>7889</v>
      </c>
      <c r="R16" s="2439" t="s">
        <v>7890</v>
      </c>
      <c r="S16" s="2489">
        <v>2.6</v>
      </c>
      <c r="T16" s="2489">
        <v>2.2000000000000002</v>
      </c>
      <c r="U16" s="2489">
        <v>2.7</v>
      </c>
      <c r="V16" s="2489">
        <v>3.2</v>
      </c>
      <c r="W16" s="2489" t="s">
        <v>4187</v>
      </c>
    </row>
    <row r="17" spans="1:23" ht="15.95" customHeight="1">
      <c r="A17" s="4097"/>
      <c r="B17" s="4098"/>
      <c r="C17" s="966" t="s">
        <v>2774</v>
      </c>
      <c r="D17" s="973" t="s">
        <v>2763</v>
      </c>
      <c r="E17" s="4077">
        <f t="shared" si="0"/>
        <v>2.4</v>
      </c>
      <c r="F17" s="4077"/>
      <c r="G17" s="4072">
        <f t="shared" si="1"/>
        <v>1.7</v>
      </c>
      <c r="H17" s="4073"/>
      <c r="I17" s="4072">
        <f t="shared" si="2"/>
        <v>2.6</v>
      </c>
      <c r="J17" s="4073"/>
      <c r="K17" s="4072">
        <f t="shared" si="3"/>
        <v>2.7</v>
      </c>
      <c r="L17" s="4073"/>
      <c r="M17" s="4072" t="str">
        <f t="shared" si="4"/>
        <v>…</v>
      </c>
      <c r="N17" s="4073"/>
      <c r="O17" s="194"/>
      <c r="P17" s="2486"/>
      <c r="Q17" s="2486" t="s">
        <v>7891</v>
      </c>
      <c r="R17" s="2487" t="s">
        <v>7890</v>
      </c>
      <c r="S17" s="2489">
        <v>2.4</v>
      </c>
      <c r="T17" s="2489">
        <v>1.7</v>
      </c>
      <c r="U17" s="2489">
        <v>2.6</v>
      </c>
      <c r="V17" s="2489">
        <v>2.7</v>
      </c>
      <c r="W17" s="2489" t="s">
        <v>4187</v>
      </c>
    </row>
    <row r="18" spans="1:23" ht="15.95" customHeight="1">
      <c r="A18" s="4079"/>
      <c r="B18" s="4080"/>
      <c r="C18" s="964" t="s">
        <v>2773</v>
      </c>
      <c r="D18" s="970" t="s">
        <v>2763</v>
      </c>
      <c r="E18" s="4077">
        <f t="shared" si="0"/>
        <v>1.6</v>
      </c>
      <c r="F18" s="4077"/>
      <c r="G18" s="4072">
        <f t="shared" si="1"/>
        <v>1.6</v>
      </c>
      <c r="H18" s="4073"/>
      <c r="I18" s="4072">
        <f t="shared" si="2"/>
        <v>1.8</v>
      </c>
      <c r="J18" s="4073"/>
      <c r="K18" s="4072">
        <f t="shared" si="3"/>
        <v>1.9</v>
      </c>
      <c r="L18" s="4073"/>
      <c r="M18" s="4072" t="str">
        <f t="shared" si="4"/>
        <v>…</v>
      </c>
      <c r="N18" s="4073"/>
      <c r="O18" s="194"/>
      <c r="P18" s="2486"/>
      <c r="Q18" s="2486" t="s">
        <v>2550</v>
      </c>
      <c r="R18" s="2439" t="s">
        <v>7890</v>
      </c>
      <c r="S18" s="2489">
        <v>1.6</v>
      </c>
      <c r="T18" s="2489">
        <v>1.6</v>
      </c>
      <c r="U18" s="2489">
        <v>1.8</v>
      </c>
      <c r="V18" s="2489">
        <v>1.9</v>
      </c>
      <c r="W18" s="2489" t="s">
        <v>4187</v>
      </c>
    </row>
    <row r="19" spans="1:23" ht="15.95" customHeight="1">
      <c r="A19" s="4100" t="s">
        <v>2772</v>
      </c>
      <c r="B19" s="4101"/>
      <c r="C19" s="969" t="s">
        <v>2771</v>
      </c>
      <c r="D19" s="68" t="s">
        <v>2763</v>
      </c>
      <c r="E19" s="4077">
        <f t="shared" si="0"/>
        <v>3.1</v>
      </c>
      <c r="F19" s="4077"/>
      <c r="G19" s="4072">
        <f t="shared" si="1"/>
        <v>2.6</v>
      </c>
      <c r="H19" s="4073"/>
      <c r="I19" s="4072">
        <f t="shared" si="2"/>
        <v>2.2999999999999998</v>
      </c>
      <c r="J19" s="4073"/>
      <c r="K19" s="4072">
        <f t="shared" si="3"/>
        <v>3.1</v>
      </c>
      <c r="L19" s="4073"/>
      <c r="M19" s="4072">
        <f t="shared" si="4"/>
        <v>2.4</v>
      </c>
      <c r="N19" s="4073"/>
      <c r="O19" s="194"/>
      <c r="P19" s="2486" t="s">
        <v>7892</v>
      </c>
      <c r="Q19" s="2486" t="s">
        <v>7893</v>
      </c>
      <c r="R19" s="2439" t="s">
        <v>7890</v>
      </c>
      <c r="S19" s="2489">
        <v>3.1</v>
      </c>
      <c r="T19" s="2489">
        <v>2.6</v>
      </c>
      <c r="U19" s="2489">
        <v>2.2999999999999998</v>
      </c>
      <c r="V19" s="2489">
        <v>3.1</v>
      </c>
      <c r="W19" s="2489">
        <v>2.4</v>
      </c>
    </row>
    <row r="20" spans="1:23" ht="15.95" customHeight="1">
      <c r="A20" s="4081" t="s">
        <v>2770</v>
      </c>
      <c r="B20" s="4082"/>
      <c r="C20" s="972" t="s">
        <v>2769</v>
      </c>
      <c r="D20" s="971" t="s">
        <v>2763</v>
      </c>
      <c r="E20" s="4077" t="str">
        <f t="shared" si="0"/>
        <v>…</v>
      </c>
      <c r="F20" s="4077"/>
      <c r="G20" s="4072" t="str">
        <f t="shared" si="1"/>
        <v>…</v>
      </c>
      <c r="H20" s="4073"/>
      <c r="I20" s="4072" t="str">
        <f t="shared" si="2"/>
        <v>…</v>
      </c>
      <c r="J20" s="4073"/>
      <c r="K20" s="4072" t="str">
        <f t="shared" si="3"/>
        <v>…</v>
      </c>
      <c r="L20" s="4073"/>
      <c r="M20" s="4072" t="str">
        <f t="shared" si="4"/>
        <v>…</v>
      </c>
      <c r="N20" s="4073"/>
      <c r="O20" s="194"/>
      <c r="P20" s="2486" t="s">
        <v>7894</v>
      </c>
      <c r="Q20" s="2486" t="s">
        <v>7895</v>
      </c>
      <c r="R20" s="2439" t="s">
        <v>7890</v>
      </c>
      <c r="S20" s="2489" t="s">
        <v>4187</v>
      </c>
      <c r="T20" s="2489" t="s">
        <v>4187</v>
      </c>
      <c r="U20" s="2489" t="s">
        <v>4187</v>
      </c>
      <c r="V20" s="2489" t="s">
        <v>4187</v>
      </c>
      <c r="W20" s="2489" t="s">
        <v>4187</v>
      </c>
    </row>
    <row r="21" spans="1:23" ht="15.95" customHeight="1">
      <c r="A21" s="4079"/>
      <c r="B21" s="4080"/>
      <c r="C21" s="964" t="s">
        <v>2768</v>
      </c>
      <c r="D21" s="970" t="s">
        <v>2763</v>
      </c>
      <c r="E21" s="4077">
        <f t="shared" si="0"/>
        <v>2.5</v>
      </c>
      <c r="F21" s="4077"/>
      <c r="G21" s="4072">
        <f t="shared" si="1"/>
        <v>2.2000000000000002</v>
      </c>
      <c r="H21" s="4073"/>
      <c r="I21" s="4072">
        <f t="shared" si="2"/>
        <v>2</v>
      </c>
      <c r="J21" s="4073"/>
      <c r="K21" s="4072">
        <f t="shared" si="3"/>
        <v>2.4</v>
      </c>
      <c r="L21" s="4073"/>
      <c r="M21" s="4072">
        <f t="shared" si="4"/>
        <v>2.4</v>
      </c>
      <c r="N21" s="4073"/>
      <c r="O21" s="194"/>
      <c r="P21" s="2486"/>
      <c r="Q21" s="2486" t="s">
        <v>7896</v>
      </c>
      <c r="R21" s="2439" t="s">
        <v>7890</v>
      </c>
      <c r="S21" s="2489">
        <v>2.5</v>
      </c>
      <c r="T21" s="2489">
        <v>2.2000000000000002</v>
      </c>
      <c r="U21" s="2489">
        <v>2</v>
      </c>
      <c r="V21" s="2489">
        <v>2.4</v>
      </c>
      <c r="W21" s="2489">
        <v>2.4</v>
      </c>
    </row>
    <row r="22" spans="1:23" ht="15.95" customHeight="1">
      <c r="A22" s="4100" t="s">
        <v>2767</v>
      </c>
      <c r="B22" s="4101"/>
      <c r="C22" s="969" t="s">
        <v>2766</v>
      </c>
      <c r="D22" s="68" t="s">
        <v>2763</v>
      </c>
      <c r="E22" s="4077">
        <f t="shared" si="0"/>
        <v>2</v>
      </c>
      <c r="F22" s="4077"/>
      <c r="G22" s="4072">
        <f t="shared" si="1"/>
        <v>2</v>
      </c>
      <c r="H22" s="4073"/>
      <c r="I22" s="4072">
        <f t="shared" si="2"/>
        <v>2.1</v>
      </c>
      <c r="J22" s="4073"/>
      <c r="K22" s="4072">
        <f t="shared" si="3"/>
        <v>1.4</v>
      </c>
      <c r="L22" s="4073"/>
      <c r="M22" s="4072" t="str">
        <f t="shared" si="4"/>
        <v>…</v>
      </c>
      <c r="N22" s="4073"/>
      <c r="O22" s="194"/>
      <c r="P22" s="2486" t="s">
        <v>7897</v>
      </c>
      <c r="Q22" s="2486" t="s">
        <v>2439</v>
      </c>
      <c r="R22" s="2439" t="s">
        <v>7890</v>
      </c>
      <c r="S22" s="2489">
        <v>2</v>
      </c>
      <c r="T22" s="2489">
        <v>2</v>
      </c>
      <c r="U22" s="2489">
        <v>2.1</v>
      </c>
      <c r="V22" s="2489">
        <v>1.4</v>
      </c>
      <c r="W22" s="2489" t="s">
        <v>4187</v>
      </c>
    </row>
    <row r="23" spans="1:23" ht="15.95" customHeight="1">
      <c r="A23" s="4100" t="s">
        <v>2765</v>
      </c>
      <c r="B23" s="4101"/>
      <c r="C23" s="969" t="s">
        <v>2764</v>
      </c>
      <c r="D23" s="68" t="s">
        <v>2763</v>
      </c>
      <c r="E23" s="4077">
        <f t="shared" si="0"/>
        <v>3.8</v>
      </c>
      <c r="F23" s="4077"/>
      <c r="G23" s="4072">
        <f t="shared" si="1"/>
        <v>4.8</v>
      </c>
      <c r="H23" s="4073"/>
      <c r="I23" s="4072">
        <f t="shared" si="2"/>
        <v>3.7</v>
      </c>
      <c r="J23" s="4073"/>
      <c r="K23" s="4072">
        <f t="shared" si="3"/>
        <v>4.0999999999999996</v>
      </c>
      <c r="L23" s="4073"/>
      <c r="M23" s="4072" t="str">
        <f t="shared" si="4"/>
        <v>…</v>
      </c>
      <c r="N23" s="4073"/>
      <c r="O23" s="194"/>
      <c r="P23" s="2486" t="s">
        <v>7898</v>
      </c>
      <c r="Q23" s="2486" t="s">
        <v>7899</v>
      </c>
      <c r="R23" s="2439" t="s">
        <v>7890</v>
      </c>
      <c r="S23" s="2489">
        <v>3.8</v>
      </c>
      <c r="T23" s="2489">
        <v>4.8</v>
      </c>
      <c r="U23" s="2489">
        <v>3.7</v>
      </c>
      <c r="V23" s="2489">
        <v>4.0999999999999996</v>
      </c>
      <c r="W23" s="2489" t="s">
        <v>4187</v>
      </c>
    </row>
    <row r="24" spans="1:23" ht="15.95" customHeight="1">
      <c r="A24" s="4081" t="s">
        <v>2762</v>
      </c>
      <c r="B24" s="4082"/>
      <c r="C24" s="968" t="s">
        <v>2761</v>
      </c>
      <c r="D24" s="967" t="s">
        <v>4139</v>
      </c>
      <c r="E24" s="4077">
        <f t="shared" si="0"/>
        <v>3.6</v>
      </c>
      <c r="F24" s="4077"/>
      <c r="G24" s="4072">
        <f t="shared" si="1"/>
        <v>4.4000000000000004</v>
      </c>
      <c r="H24" s="4073"/>
      <c r="I24" s="4072">
        <f t="shared" si="2"/>
        <v>5.0999999999999996</v>
      </c>
      <c r="J24" s="4073"/>
      <c r="K24" s="4072">
        <f t="shared" si="3"/>
        <v>4</v>
      </c>
      <c r="L24" s="4073"/>
      <c r="M24" s="4072">
        <f t="shared" si="4"/>
        <v>4.2</v>
      </c>
      <c r="N24" s="4073"/>
      <c r="P24" s="2486" t="s">
        <v>7900</v>
      </c>
      <c r="Q24" s="2486" t="s">
        <v>7901</v>
      </c>
      <c r="R24" s="2439" t="s">
        <v>5184</v>
      </c>
      <c r="S24" s="2489">
        <v>3.6</v>
      </c>
      <c r="T24" s="2489">
        <v>4.4000000000000004</v>
      </c>
      <c r="U24" s="2489">
        <v>5.0999999999999996</v>
      </c>
      <c r="V24" s="2489">
        <v>4</v>
      </c>
      <c r="W24" s="2489">
        <v>4.2</v>
      </c>
    </row>
    <row r="25" spans="1:23" ht="15.95" customHeight="1">
      <c r="A25" s="4097"/>
      <c r="B25" s="4098"/>
      <c r="C25" s="966" t="s">
        <v>2760</v>
      </c>
      <c r="D25" s="965" t="s">
        <v>4139</v>
      </c>
      <c r="E25" s="4077">
        <f t="shared" si="0"/>
        <v>6.3</v>
      </c>
      <c r="F25" s="4077"/>
      <c r="G25" s="4072">
        <f t="shared" si="1"/>
        <v>6.4</v>
      </c>
      <c r="H25" s="4073"/>
      <c r="I25" s="4072">
        <f t="shared" si="2"/>
        <v>6.6</v>
      </c>
      <c r="J25" s="4073"/>
      <c r="K25" s="4072">
        <f t="shared" si="3"/>
        <v>5</v>
      </c>
      <c r="L25" s="4073"/>
      <c r="M25" s="4072">
        <f t="shared" si="4"/>
        <v>5.4</v>
      </c>
      <c r="N25" s="4073"/>
      <c r="P25" s="2486"/>
      <c r="Q25" s="2486" t="s">
        <v>7902</v>
      </c>
      <c r="R25" s="2439" t="s">
        <v>5184</v>
      </c>
      <c r="S25" s="2489">
        <v>6.3</v>
      </c>
      <c r="T25" s="2489">
        <v>6.4</v>
      </c>
      <c r="U25" s="2489">
        <v>6.6</v>
      </c>
      <c r="V25" s="2489">
        <v>5</v>
      </c>
      <c r="W25" s="2489">
        <v>5.4</v>
      </c>
    </row>
    <row r="26" spans="1:23" ht="15.95" customHeight="1">
      <c r="A26" s="4079"/>
      <c r="B26" s="4080"/>
      <c r="C26" s="964" t="s">
        <v>2759</v>
      </c>
      <c r="D26" s="963" t="s">
        <v>4139</v>
      </c>
      <c r="E26" s="4077">
        <f t="shared" si="0"/>
        <v>5.5</v>
      </c>
      <c r="F26" s="4077"/>
      <c r="G26" s="4072">
        <f t="shared" si="1"/>
        <v>4.9000000000000004</v>
      </c>
      <c r="H26" s="4073"/>
      <c r="I26" s="4072">
        <f t="shared" si="2"/>
        <v>5.4</v>
      </c>
      <c r="J26" s="4073"/>
      <c r="K26" s="4072">
        <f t="shared" si="3"/>
        <v>4.5</v>
      </c>
      <c r="L26" s="4073"/>
      <c r="M26" s="4072">
        <f t="shared" si="4"/>
        <v>4.3</v>
      </c>
      <c r="N26" s="4073"/>
      <c r="P26" s="2439"/>
      <c r="Q26" s="2439" t="s">
        <v>7903</v>
      </c>
      <c r="R26" s="2439" t="s">
        <v>5184</v>
      </c>
      <c r="S26" s="2489">
        <v>5.5</v>
      </c>
      <c r="T26" s="2489">
        <v>4.9000000000000004</v>
      </c>
      <c r="U26" s="2489">
        <v>5.4</v>
      </c>
      <c r="V26" s="2489">
        <v>4.5</v>
      </c>
      <c r="W26" s="2489">
        <v>4.3</v>
      </c>
    </row>
    <row r="27" spans="1:23" ht="15.95" customHeight="1">
      <c r="A27" s="5" t="s">
        <v>7037</v>
      </c>
      <c r="B27" s="5"/>
      <c r="C27" s="5"/>
      <c r="D27" s="5"/>
      <c r="E27" s="8"/>
      <c r="F27" s="5"/>
      <c r="G27" s="5"/>
      <c r="H27" s="409"/>
    </row>
    <row r="28" spans="1:23" ht="15.95" customHeight="1">
      <c r="A28" s="5" t="s">
        <v>8824</v>
      </c>
      <c r="B28" s="5"/>
      <c r="C28" s="5"/>
      <c r="D28" s="5"/>
      <c r="E28" s="5"/>
      <c r="F28" s="5"/>
      <c r="G28" s="5"/>
      <c r="H28" s="5"/>
      <c r="I28" s="2"/>
      <c r="J28" s="2"/>
      <c r="K28" s="2"/>
      <c r="L28" s="2"/>
    </row>
    <row r="29" spans="1:23" ht="15.95" customHeight="1">
      <c r="A29" s="5" t="s">
        <v>7038</v>
      </c>
      <c r="B29" s="5"/>
      <c r="C29" s="5"/>
      <c r="D29" s="5"/>
      <c r="E29" s="5"/>
      <c r="F29" s="5"/>
      <c r="G29" s="5"/>
      <c r="H29" s="5"/>
      <c r="I29" s="2"/>
      <c r="J29" s="2"/>
      <c r="K29" s="2"/>
      <c r="L29" s="4"/>
    </row>
    <row r="30" spans="1:23" ht="15.95" customHeight="1">
      <c r="A30" s="5" t="s">
        <v>7039</v>
      </c>
      <c r="B30" s="5"/>
      <c r="C30" s="5"/>
      <c r="D30" s="5"/>
      <c r="E30" s="5"/>
      <c r="F30" s="5"/>
      <c r="G30" s="5"/>
      <c r="H30" s="5"/>
      <c r="I30" s="2"/>
      <c r="J30" s="2"/>
      <c r="L30" s="2"/>
      <c r="N30" s="962" t="s">
        <v>2727</v>
      </c>
    </row>
    <row r="31" spans="1:23" ht="15.95" customHeight="1">
      <c r="D31" s="2"/>
      <c r="E31" s="2"/>
      <c r="F31" s="2"/>
      <c r="G31" s="2"/>
      <c r="H31" s="2"/>
      <c r="K31" s="960"/>
    </row>
    <row r="32" spans="1:23" ht="15.95" customHeight="1">
      <c r="A32" s="250" t="s">
        <v>2758</v>
      </c>
      <c r="B32" s="250"/>
      <c r="C32" s="2"/>
      <c r="D32" s="961" t="s">
        <v>2757</v>
      </c>
      <c r="E32" s="2"/>
      <c r="G32" s="5"/>
      <c r="H32" s="5"/>
      <c r="N32" s="2"/>
      <c r="P32" s="1336" t="s">
        <v>6887</v>
      </c>
      <c r="Q32" s="1752"/>
      <c r="R32" s="1337" t="s">
        <v>6118</v>
      </c>
      <c r="S32" s="1856"/>
    </row>
    <row r="33" spans="1:27" ht="15.95" customHeight="1">
      <c r="A33" s="4088" t="s">
        <v>2756</v>
      </c>
      <c r="B33" s="4089"/>
      <c r="C33" s="4089"/>
      <c r="D33" s="4090"/>
      <c r="E33" s="4085" t="s">
        <v>2755</v>
      </c>
      <c r="F33" s="4086"/>
      <c r="G33" s="4086"/>
      <c r="H33" s="4086"/>
      <c r="I33" s="4087"/>
      <c r="J33" s="4085" t="s">
        <v>2754</v>
      </c>
      <c r="K33" s="4086"/>
      <c r="L33" s="4086"/>
      <c r="M33" s="4086"/>
      <c r="N33" s="4087"/>
      <c r="P33" s="1705"/>
      <c r="Q33" s="1340"/>
      <c r="R33" s="1337" t="s">
        <v>6119</v>
      </c>
      <c r="S33" s="1789" t="s">
        <v>6888</v>
      </c>
      <c r="T33" s="2160" t="str">
        <f>HYPERLINK("#'["&amp;設定!$A$22&amp;"]"&amp;S33&amp;"'!A1","統計表リンク")</f>
        <v>統計表リンク</v>
      </c>
    </row>
    <row r="34" spans="1:27" ht="24.95" customHeight="1">
      <c r="A34" s="4091"/>
      <c r="B34" s="4092"/>
      <c r="C34" s="4092"/>
      <c r="D34" s="4093"/>
      <c r="E34" s="15" t="str">
        <f>R35</f>
        <v>平成30年度</v>
      </c>
      <c r="F34" s="15" t="str">
        <f t="shared" ref="F34:N34" si="5">S35</f>
        <v>令和元年度</v>
      </c>
      <c r="G34" s="15" t="str">
        <f t="shared" si="5"/>
        <v>令和2年度</v>
      </c>
      <c r="H34" s="15" t="str">
        <f t="shared" si="5"/>
        <v>令和3年度</v>
      </c>
      <c r="I34" s="15" t="str">
        <f t="shared" si="5"/>
        <v>令和4年度</v>
      </c>
      <c r="J34" s="15" t="str">
        <f t="shared" si="5"/>
        <v>平成30年度</v>
      </c>
      <c r="K34" s="15" t="str">
        <f t="shared" si="5"/>
        <v>令和元年度</v>
      </c>
      <c r="L34" s="15" t="str">
        <f t="shared" si="5"/>
        <v>令和2年度</v>
      </c>
      <c r="M34" s="15" t="str">
        <f t="shared" si="5"/>
        <v>令和3年度</v>
      </c>
      <c r="N34" s="15" t="str">
        <f t="shared" si="5"/>
        <v>令和4年度</v>
      </c>
      <c r="P34" s="2430"/>
      <c r="Q34" s="2481" t="s">
        <v>7910</v>
      </c>
      <c r="R34" s="4069" t="s">
        <v>7911</v>
      </c>
      <c r="S34" s="4070"/>
      <c r="T34" s="4070"/>
      <c r="U34" s="4070"/>
      <c r="V34" s="4071"/>
      <c r="W34" s="4069" t="s">
        <v>7912</v>
      </c>
      <c r="X34" s="4070"/>
      <c r="Y34" s="4070"/>
      <c r="Z34" s="4070"/>
      <c r="AA34" s="4071"/>
    </row>
    <row r="35" spans="1:27" ht="15.95" customHeight="1">
      <c r="A35" s="680">
        <v>1</v>
      </c>
      <c r="B35" s="463" t="s">
        <v>2753</v>
      </c>
      <c r="C35" s="4083" t="s">
        <v>2752</v>
      </c>
      <c r="D35" s="4084"/>
      <c r="E35" s="504">
        <f t="shared" ref="E35:E50" si="6">R36</f>
        <v>71</v>
      </c>
      <c r="F35" s="504" t="str">
        <f t="shared" ref="F35:F50" si="7">S36</f>
        <v>…</v>
      </c>
      <c r="G35" s="504">
        <f t="shared" ref="G35:G50" si="8">T36</f>
        <v>70</v>
      </c>
      <c r="H35" s="504">
        <f t="shared" ref="H35:H50" si="9">U36</f>
        <v>71</v>
      </c>
      <c r="I35" s="504" t="str">
        <f t="shared" ref="I35:I50" si="10">V36</f>
        <v>…</v>
      </c>
      <c r="J35" s="504">
        <f t="shared" ref="J35:J50" si="11">W36</f>
        <v>68</v>
      </c>
      <c r="K35" s="504" t="str">
        <f t="shared" ref="K35:K50" si="12">X36</f>
        <v>…</v>
      </c>
      <c r="L35" s="504">
        <f t="shared" ref="L35:L50" si="13">Y36</f>
        <v>67</v>
      </c>
      <c r="M35" s="504">
        <f t="shared" ref="M35:M50" si="14">Z36</f>
        <v>68</v>
      </c>
      <c r="N35" s="504" t="str">
        <f t="shared" ref="N35:N50" si="15">AA36</f>
        <v>…</v>
      </c>
      <c r="P35" s="4069" t="s">
        <v>7913</v>
      </c>
      <c r="Q35" s="4071"/>
      <c r="R35" s="2474" t="s">
        <v>8528</v>
      </c>
      <c r="S35" s="2474" t="s">
        <v>8539</v>
      </c>
      <c r="T35" s="2474" t="s">
        <v>8540</v>
      </c>
      <c r="U35" s="2474" t="s">
        <v>8541</v>
      </c>
      <c r="V35" s="2474" t="s">
        <v>8542</v>
      </c>
      <c r="W35" s="2474" t="s">
        <v>8528</v>
      </c>
      <c r="X35" s="2474" t="s">
        <v>8539</v>
      </c>
      <c r="Y35" s="2474" t="s">
        <v>8540</v>
      </c>
      <c r="Z35" s="2474" t="s">
        <v>8541</v>
      </c>
      <c r="AA35" s="2474" t="s">
        <v>8542</v>
      </c>
    </row>
    <row r="36" spans="1:27" ht="15.95" customHeight="1">
      <c r="A36" s="680">
        <v>2</v>
      </c>
      <c r="B36" s="463" t="s">
        <v>2751</v>
      </c>
      <c r="C36" s="4083" t="s">
        <v>2750</v>
      </c>
      <c r="D36" s="4084"/>
      <c r="E36" s="504" t="str">
        <f t="shared" si="6"/>
        <v>…</v>
      </c>
      <c r="F36" s="504">
        <f t="shared" si="7"/>
        <v>71</v>
      </c>
      <c r="G36" s="504" t="str">
        <f t="shared" si="8"/>
        <v>…</v>
      </c>
      <c r="H36" s="504" t="str">
        <f t="shared" si="9"/>
        <v>…</v>
      </c>
      <c r="I36" s="504">
        <f t="shared" si="10"/>
        <v>67</v>
      </c>
      <c r="J36" s="504" t="str">
        <f t="shared" si="11"/>
        <v>…</v>
      </c>
      <c r="K36" s="504">
        <f t="shared" si="12"/>
        <v>70</v>
      </c>
      <c r="L36" s="504" t="str">
        <f t="shared" si="13"/>
        <v>…</v>
      </c>
      <c r="M36" s="504" t="str">
        <f t="shared" si="14"/>
        <v>…</v>
      </c>
      <c r="N36" s="504">
        <f t="shared" si="15"/>
        <v>65</v>
      </c>
      <c r="P36" s="2430" t="s">
        <v>7914</v>
      </c>
      <c r="Q36" s="2429" t="s">
        <v>7915</v>
      </c>
      <c r="R36" s="2490">
        <v>71</v>
      </c>
      <c r="S36" s="2490" t="s">
        <v>4187</v>
      </c>
      <c r="T36" s="2490">
        <v>70</v>
      </c>
      <c r="U36" s="2490">
        <v>71</v>
      </c>
      <c r="V36" s="2490" t="s">
        <v>4187</v>
      </c>
      <c r="W36" s="2490">
        <v>68</v>
      </c>
      <c r="X36" s="2490" t="s">
        <v>4187</v>
      </c>
      <c r="Y36" s="2490">
        <v>67</v>
      </c>
      <c r="Z36" s="2490">
        <v>68</v>
      </c>
      <c r="AA36" s="2490" t="s">
        <v>4187</v>
      </c>
    </row>
    <row r="37" spans="1:27" ht="15.95" customHeight="1">
      <c r="A37" s="680">
        <v>3</v>
      </c>
      <c r="B37" s="463" t="s">
        <v>2749</v>
      </c>
      <c r="C37" s="4083" t="s">
        <v>2748</v>
      </c>
      <c r="D37" s="4084"/>
      <c r="E37" s="504">
        <f t="shared" si="6"/>
        <v>58</v>
      </c>
      <c r="F37" s="504" t="str">
        <f t="shared" si="7"/>
        <v>…</v>
      </c>
      <c r="G37" s="504" t="str">
        <f t="shared" si="8"/>
        <v>…</v>
      </c>
      <c r="H37" s="504">
        <f t="shared" si="9"/>
        <v>59</v>
      </c>
      <c r="I37" s="504" t="str">
        <f t="shared" si="10"/>
        <v>…</v>
      </c>
      <c r="J37" s="504">
        <f t="shared" si="11"/>
        <v>56</v>
      </c>
      <c r="K37" s="504" t="str">
        <f t="shared" si="12"/>
        <v>…</v>
      </c>
      <c r="L37" s="504" t="str">
        <f t="shared" si="13"/>
        <v>…</v>
      </c>
      <c r="M37" s="504">
        <f t="shared" si="14"/>
        <v>57</v>
      </c>
      <c r="N37" s="504" t="str">
        <f t="shared" si="15"/>
        <v>…</v>
      </c>
      <c r="P37" s="2430"/>
      <c r="Q37" s="2429" t="s">
        <v>7916</v>
      </c>
      <c r="R37" s="2490" t="s">
        <v>4187</v>
      </c>
      <c r="S37" s="2490">
        <v>71</v>
      </c>
      <c r="T37" s="2490" t="s">
        <v>4187</v>
      </c>
      <c r="U37" s="2490" t="s">
        <v>4187</v>
      </c>
      <c r="V37" s="2490">
        <v>67</v>
      </c>
      <c r="W37" s="2490" t="s">
        <v>4187</v>
      </c>
      <c r="X37" s="2490">
        <v>70</v>
      </c>
      <c r="Y37" s="2490" t="s">
        <v>4187</v>
      </c>
      <c r="Z37" s="2490" t="s">
        <v>4187</v>
      </c>
      <c r="AA37" s="2490">
        <v>65</v>
      </c>
    </row>
    <row r="38" spans="1:27" ht="15.95" customHeight="1">
      <c r="A38" s="680">
        <v>4</v>
      </c>
      <c r="B38" s="463" t="s">
        <v>2747</v>
      </c>
      <c r="C38" s="4083" t="s">
        <v>2746</v>
      </c>
      <c r="D38" s="4084"/>
      <c r="E38" s="504" t="str">
        <f t="shared" si="6"/>
        <v>…</v>
      </c>
      <c r="F38" s="504">
        <f t="shared" si="7"/>
        <v>65</v>
      </c>
      <c r="G38" s="504" t="str">
        <f t="shared" si="8"/>
        <v>…</v>
      </c>
      <c r="H38" s="504" t="str">
        <f t="shared" si="9"/>
        <v>…</v>
      </c>
      <c r="I38" s="504">
        <f t="shared" si="10"/>
        <v>63</v>
      </c>
      <c r="J38" s="504" t="str">
        <f t="shared" si="11"/>
        <v>…</v>
      </c>
      <c r="K38" s="504">
        <f t="shared" si="12"/>
        <v>62</v>
      </c>
      <c r="L38" s="504" t="str">
        <f t="shared" si="13"/>
        <v>…</v>
      </c>
      <c r="M38" s="504" t="str">
        <f t="shared" si="14"/>
        <v>…</v>
      </c>
      <c r="N38" s="504">
        <f t="shared" si="15"/>
        <v>59</v>
      </c>
      <c r="P38" s="2430" t="s">
        <v>7917</v>
      </c>
      <c r="Q38" s="2429" t="s">
        <v>7918</v>
      </c>
      <c r="R38" s="2490">
        <v>58</v>
      </c>
      <c r="S38" s="2490" t="s">
        <v>4187</v>
      </c>
      <c r="T38" s="2490" t="s">
        <v>4187</v>
      </c>
      <c r="U38" s="2490">
        <v>59</v>
      </c>
      <c r="V38" s="2490" t="s">
        <v>4187</v>
      </c>
      <c r="W38" s="2490">
        <v>56</v>
      </c>
      <c r="X38" s="2490" t="s">
        <v>4187</v>
      </c>
      <c r="Y38" s="2490" t="s">
        <v>4187</v>
      </c>
      <c r="Z38" s="2490">
        <v>57</v>
      </c>
      <c r="AA38" s="2490" t="s">
        <v>4187</v>
      </c>
    </row>
    <row r="39" spans="1:27" ht="15.95" customHeight="1">
      <c r="A39" s="680">
        <v>5</v>
      </c>
      <c r="B39" s="463" t="s">
        <v>2743</v>
      </c>
      <c r="C39" s="4083" t="s">
        <v>2745</v>
      </c>
      <c r="D39" s="4084"/>
      <c r="E39" s="504" t="str">
        <f t="shared" si="6"/>
        <v>…</v>
      </c>
      <c r="F39" s="504" t="str">
        <f t="shared" si="7"/>
        <v>…</v>
      </c>
      <c r="G39" s="504">
        <f t="shared" si="8"/>
        <v>67</v>
      </c>
      <c r="H39" s="504" t="str">
        <f t="shared" si="9"/>
        <v>…</v>
      </c>
      <c r="I39" s="504" t="str">
        <f t="shared" si="10"/>
        <v>…</v>
      </c>
      <c r="J39" s="504" t="str">
        <f t="shared" si="11"/>
        <v>…</v>
      </c>
      <c r="K39" s="504" t="str">
        <f t="shared" si="12"/>
        <v>…</v>
      </c>
      <c r="L39" s="504">
        <f t="shared" si="13"/>
        <v>64</v>
      </c>
      <c r="M39" s="504" t="str">
        <f t="shared" si="14"/>
        <v>…</v>
      </c>
      <c r="N39" s="504" t="str">
        <f t="shared" si="15"/>
        <v>…</v>
      </c>
      <c r="P39" s="2430" t="s">
        <v>7919</v>
      </c>
      <c r="Q39" s="2429" t="s">
        <v>7920</v>
      </c>
      <c r="R39" s="2490" t="s">
        <v>4187</v>
      </c>
      <c r="S39" s="2490">
        <v>65</v>
      </c>
      <c r="T39" s="2490" t="s">
        <v>4187</v>
      </c>
      <c r="U39" s="2490" t="s">
        <v>4187</v>
      </c>
      <c r="V39" s="2490">
        <v>63</v>
      </c>
      <c r="W39" s="2490" t="s">
        <v>4187</v>
      </c>
      <c r="X39" s="2490">
        <v>62</v>
      </c>
      <c r="Y39" s="2490" t="s">
        <v>4187</v>
      </c>
      <c r="Z39" s="2490" t="s">
        <v>4187</v>
      </c>
      <c r="AA39" s="2490">
        <v>59</v>
      </c>
    </row>
    <row r="40" spans="1:27" ht="15.95" customHeight="1">
      <c r="A40" s="680">
        <v>6</v>
      </c>
      <c r="B40" s="463" t="s">
        <v>2743</v>
      </c>
      <c r="C40" s="4083" t="s">
        <v>2744</v>
      </c>
      <c r="D40" s="4084"/>
      <c r="E40" s="504">
        <f t="shared" si="6"/>
        <v>60</v>
      </c>
      <c r="F40" s="504" t="str">
        <f t="shared" si="7"/>
        <v>…</v>
      </c>
      <c r="G40" s="504" t="str">
        <f t="shared" si="8"/>
        <v>…</v>
      </c>
      <c r="H40" s="504">
        <f t="shared" si="9"/>
        <v>60</v>
      </c>
      <c r="I40" s="504" t="str">
        <f t="shared" si="10"/>
        <v>…</v>
      </c>
      <c r="J40" s="504">
        <f t="shared" si="11"/>
        <v>55</v>
      </c>
      <c r="K40" s="504" t="str">
        <f t="shared" si="12"/>
        <v>…</v>
      </c>
      <c r="L40" s="504" t="str">
        <f t="shared" si="13"/>
        <v>…</v>
      </c>
      <c r="M40" s="504">
        <f t="shared" si="14"/>
        <v>55</v>
      </c>
      <c r="N40" s="504" t="str">
        <f t="shared" si="15"/>
        <v>…</v>
      </c>
      <c r="P40" s="2430" t="s">
        <v>7921</v>
      </c>
      <c r="Q40" s="2429" t="s">
        <v>7922</v>
      </c>
      <c r="R40" s="2490" t="s">
        <v>4187</v>
      </c>
      <c r="S40" s="2490" t="s">
        <v>4187</v>
      </c>
      <c r="T40" s="2490">
        <v>67</v>
      </c>
      <c r="U40" s="2490" t="s">
        <v>4187</v>
      </c>
      <c r="V40" s="2490" t="s">
        <v>4187</v>
      </c>
      <c r="W40" s="2490" t="s">
        <v>4187</v>
      </c>
      <c r="X40" s="2490" t="s">
        <v>4187</v>
      </c>
      <c r="Y40" s="2490">
        <v>64</v>
      </c>
      <c r="Z40" s="2490" t="s">
        <v>4187</v>
      </c>
      <c r="AA40" s="2490" t="s">
        <v>4187</v>
      </c>
    </row>
    <row r="41" spans="1:27" ht="15.95" customHeight="1">
      <c r="A41" s="680">
        <v>7</v>
      </c>
      <c r="B41" s="463" t="s">
        <v>2743</v>
      </c>
      <c r="C41" s="4083" t="s">
        <v>2742</v>
      </c>
      <c r="D41" s="4084"/>
      <c r="E41" s="504">
        <f t="shared" si="6"/>
        <v>62</v>
      </c>
      <c r="F41" s="504" t="str">
        <f t="shared" si="7"/>
        <v>…</v>
      </c>
      <c r="G41" s="504" t="str">
        <f t="shared" si="8"/>
        <v>…</v>
      </c>
      <c r="H41" s="504">
        <f t="shared" si="9"/>
        <v>64</v>
      </c>
      <c r="I41" s="504" t="str">
        <f t="shared" si="10"/>
        <v>…</v>
      </c>
      <c r="J41" s="504">
        <f t="shared" si="11"/>
        <v>59</v>
      </c>
      <c r="K41" s="504" t="str">
        <f t="shared" si="12"/>
        <v>…</v>
      </c>
      <c r="L41" s="504" t="str">
        <f t="shared" si="13"/>
        <v>…</v>
      </c>
      <c r="M41" s="504">
        <f t="shared" si="14"/>
        <v>59</v>
      </c>
      <c r="N41" s="504" t="str">
        <f t="shared" si="15"/>
        <v>…</v>
      </c>
      <c r="P41" s="2430"/>
      <c r="Q41" s="2429" t="s">
        <v>7923</v>
      </c>
      <c r="R41" s="2490">
        <v>60</v>
      </c>
      <c r="S41" s="2490" t="s">
        <v>4187</v>
      </c>
      <c r="T41" s="2490" t="s">
        <v>4187</v>
      </c>
      <c r="U41" s="2490">
        <v>60</v>
      </c>
      <c r="V41" s="2490" t="s">
        <v>4187</v>
      </c>
      <c r="W41" s="2490">
        <v>55</v>
      </c>
      <c r="X41" s="2490" t="s">
        <v>4187</v>
      </c>
      <c r="Y41" s="2490" t="s">
        <v>4187</v>
      </c>
      <c r="Z41" s="2490">
        <v>55</v>
      </c>
      <c r="AA41" s="2490" t="s">
        <v>4187</v>
      </c>
    </row>
    <row r="42" spans="1:27" ht="15.95" customHeight="1">
      <c r="A42" s="680">
        <v>8</v>
      </c>
      <c r="B42" s="463" t="s">
        <v>2739</v>
      </c>
      <c r="C42" s="4083" t="s">
        <v>2741</v>
      </c>
      <c r="D42" s="4084"/>
      <c r="E42" s="504" t="str">
        <f t="shared" si="6"/>
        <v>…</v>
      </c>
      <c r="F42" s="504">
        <f t="shared" si="7"/>
        <v>63</v>
      </c>
      <c r="G42" s="504" t="str">
        <f t="shared" si="8"/>
        <v>…</v>
      </c>
      <c r="H42" s="504" t="str">
        <f t="shared" si="9"/>
        <v>…</v>
      </c>
      <c r="I42" s="504">
        <f t="shared" si="10"/>
        <v>69</v>
      </c>
      <c r="J42" s="504" t="str">
        <f t="shared" si="11"/>
        <v>…</v>
      </c>
      <c r="K42" s="504">
        <f t="shared" si="12"/>
        <v>61</v>
      </c>
      <c r="L42" s="504" t="str">
        <f t="shared" si="13"/>
        <v>…</v>
      </c>
      <c r="M42" s="504" t="str">
        <f t="shared" si="14"/>
        <v>…</v>
      </c>
      <c r="N42" s="504">
        <f t="shared" si="15"/>
        <v>65</v>
      </c>
      <c r="P42" s="2430"/>
      <c r="Q42" s="2429" t="s">
        <v>7924</v>
      </c>
      <c r="R42" s="2490">
        <v>62</v>
      </c>
      <c r="S42" s="2490" t="s">
        <v>4187</v>
      </c>
      <c r="T42" s="2490" t="s">
        <v>4187</v>
      </c>
      <c r="U42" s="2490">
        <v>64</v>
      </c>
      <c r="V42" s="2490" t="s">
        <v>4187</v>
      </c>
      <c r="W42" s="2490">
        <v>59</v>
      </c>
      <c r="X42" s="2490" t="s">
        <v>4187</v>
      </c>
      <c r="Y42" s="2490" t="s">
        <v>4187</v>
      </c>
      <c r="Z42" s="2490">
        <v>59</v>
      </c>
      <c r="AA42" s="2490" t="s">
        <v>4187</v>
      </c>
    </row>
    <row r="43" spans="1:27" ht="15.95" customHeight="1">
      <c r="A43" s="680">
        <v>9</v>
      </c>
      <c r="B43" s="463" t="s">
        <v>2739</v>
      </c>
      <c r="C43" s="4083" t="s">
        <v>2740</v>
      </c>
      <c r="D43" s="4084"/>
      <c r="E43" s="504" t="str">
        <f t="shared" si="6"/>
        <v>…</v>
      </c>
      <c r="F43" s="504" t="str">
        <f t="shared" si="7"/>
        <v>…</v>
      </c>
      <c r="G43" s="504">
        <f t="shared" si="8"/>
        <v>64</v>
      </c>
      <c r="H43" s="504" t="str">
        <f t="shared" si="9"/>
        <v>…</v>
      </c>
      <c r="I43" s="504" t="str">
        <f t="shared" si="10"/>
        <v>…</v>
      </c>
      <c r="J43" s="504" t="str">
        <f t="shared" si="11"/>
        <v>…</v>
      </c>
      <c r="K43" s="504" t="str">
        <f t="shared" si="12"/>
        <v>…</v>
      </c>
      <c r="L43" s="504">
        <f t="shared" si="13"/>
        <v>61</v>
      </c>
      <c r="M43" s="504" t="str">
        <f t="shared" si="14"/>
        <v>…</v>
      </c>
      <c r="N43" s="504" t="str">
        <f t="shared" si="15"/>
        <v>…</v>
      </c>
      <c r="P43" s="2430" t="s">
        <v>7925</v>
      </c>
      <c r="Q43" s="2429" t="s">
        <v>7926</v>
      </c>
      <c r="R43" s="2490" t="s">
        <v>4187</v>
      </c>
      <c r="S43" s="2490">
        <v>63</v>
      </c>
      <c r="T43" s="2490" t="s">
        <v>4187</v>
      </c>
      <c r="U43" s="2490" t="s">
        <v>4187</v>
      </c>
      <c r="V43" s="2490">
        <v>69</v>
      </c>
      <c r="W43" s="2490" t="s">
        <v>4187</v>
      </c>
      <c r="X43" s="2490">
        <v>61</v>
      </c>
      <c r="Y43" s="2490" t="s">
        <v>4187</v>
      </c>
      <c r="Z43" s="2490" t="s">
        <v>4187</v>
      </c>
      <c r="AA43" s="2490">
        <v>65</v>
      </c>
    </row>
    <row r="44" spans="1:27" ht="15.95" customHeight="1">
      <c r="A44" s="680">
        <v>10</v>
      </c>
      <c r="B44" s="463" t="s">
        <v>2739</v>
      </c>
      <c r="C44" s="4083" t="s">
        <v>2738</v>
      </c>
      <c r="D44" s="4084"/>
      <c r="E44" s="504" t="str">
        <f t="shared" si="6"/>
        <v>…</v>
      </c>
      <c r="F44" s="504">
        <f t="shared" si="7"/>
        <v>62</v>
      </c>
      <c r="G44" s="504" t="str">
        <f t="shared" si="8"/>
        <v>…</v>
      </c>
      <c r="H44" s="504" t="str">
        <f t="shared" si="9"/>
        <v>…</v>
      </c>
      <c r="I44" s="504">
        <f t="shared" si="10"/>
        <v>62</v>
      </c>
      <c r="J44" s="504" t="str">
        <f t="shared" si="11"/>
        <v>…</v>
      </c>
      <c r="K44" s="504">
        <f t="shared" si="12"/>
        <v>58</v>
      </c>
      <c r="L44" s="504" t="str">
        <f t="shared" si="13"/>
        <v>…</v>
      </c>
      <c r="M44" s="504" t="str">
        <f t="shared" si="14"/>
        <v>…</v>
      </c>
      <c r="N44" s="504">
        <f t="shared" si="15"/>
        <v>57</v>
      </c>
      <c r="P44" s="2430"/>
      <c r="Q44" s="2429" t="s">
        <v>7927</v>
      </c>
      <c r="R44" s="2490" t="s">
        <v>4187</v>
      </c>
      <c r="S44" s="2490" t="s">
        <v>4187</v>
      </c>
      <c r="T44" s="2490">
        <v>64</v>
      </c>
      <c r="U44" s="2490" t="s">
        <v>4187</v>
      </c>
      <c r="V44" s="2490" t="s">
        <v>4187</v>
      </c>
      <c r="W44" s="2490" t="s">
        <v>4187</v>
      </c>
      <c r="X44" s="2490" t="s">
        <v>4187</v>
      </c>
      <c r="Y44" s="2490">
        <v>61</v>
      </c>
      <c r="Z44" s="2490" t="s">
        <v>4187</v>
      </c>
      <c r="AA44" s="2490" t="s">
        <v>4187</v>
      </c>
    </row>
    <row r="45" spans="1:27" ht="15.95" customHeight="1">
      <c r="A45" s="680">
        <v>11</v>
      </c>
      <c r="B45" s="463" t="s">
        <v>2737</v>
      </c>
      <c r="C45" s="4083" t="s">
        <v>2736</v>
      </c>
      <c r="D45" s="4084"/>
      <c r="E45" s="504" t="str">
        <f t="shared" si="6"/>
        <v>…</v>
      </c>
      <c r="F45" s="504" t="str">
        <f t="shared" si="7"/>
        <v>…</v>
      </c>
      <c r="G45" s="504">
        <f t="shared" si="8"/>
        <v>69</v>
      </c>
      <c r="H45" s="504" t="str">
        <f t="shared" si="9"/>
        <v>…</v>
      </c>
      <c r="I45" s="504" t="str">
        <f t="shared" si="10"/>
        <v>…</v>
      </c>
      <c r="J45" s="504" t="str">
        <f t="shared" si="11"/>
        <v>…</v>
      </c>
      <c r="K45" s="504" t="str">
        <f t="shared" si="12"/>
        <v>…</v>
      </c>
      <c r="L45" s="504">
        <f t="shared" si="13"/>
        <v>65</v>
      </c>
      <c r="M45" s="504" t="str">
        <f t="shared" si="14"/>
        <v>…</v>
      </c>
      <c r="N45" s="504" t="str">
        <f t="shared" si="15"/>
        <v>…</v>
      </c>
      <c r="P45" s="2430"/>
      <c r="Q45" s="2429" t="s">
        <v>7928</v>
      </c>
      <c r="R45" s="2490" t="s">
        <v>4187</v>
      </c>
      <c r="S45" s="2490">
        <v>62</v>
      </c>
      <c r="T45" s="2490" t="s">
        <v>4187</v>
      </c>
      <c r="U45" s="2490" t="s">
        <v>4187</v>
      </c>
      <c r="V45" s="2490">
        <v>62</v>
      </c>
      <c r="W45" s="2490" t="s">
        <v>4187</v>
      </c>
      <c r="X45" s="2490">
        <v>58</v>
      </c>
      <c r="Y45" s="2490" t="s">
        <v>4187</v>
      </c>
      <c r="Z45" s="2490" t="s">
        <v>4187</v>
      </c>
      <c r="AA45" s="2490">
        <v>57</v>
      </c>
    </row>
    <row r="46" spans="1:27" ht="15.95" customHeight="1">
      <c r="A46" s="680">
        <v>12</v>
      </c>
      <c r="B46" s="463" t="s">
        <v>2734</v>
      </c>
      <c r="C46" s="4083" t="s">
        <v>2735</v>
      </c>
      <c r="D46" s="4084"/>
      <c r="E46" s="504" t="str">
        <f t="shared" si="6"/>
        <v>…</v>
      </c>
      <c r="F46" s="504">
        <f t="shared" si="7"/>
        <v>68</v>
      </c>
      <c r="G46" s="504" t="str">
        <f t="shared" si="8"/>
        <v>…</v>
      </c>
      <c r="H46" s="504" t="str">
        <f t="shared" si="9"/>
        <v>…</v>
      </c>
      <c r="I46" s="504">
        <f t="shared" si="10"/>
        <v>67</v>
      </c>
      <c r="J46" s="504" t="str">
        <f t="shared" si="11"/>
        <v>…</v>
      </c>
      <c r="K46" s="504">
        <f t="shared" si="12"/>
        <v>65</v>
      </c>
      <c r="L46" s="504" t="str">
        <f t="shared" si="13"/>
        <v>…</v>
      </c>
      <c r="M46" s="504" t="str">
        <f t="shared" si="14"/>
        <v>…</v>
      </c>
      <c r="N46" s="504">
        <f t="shared" si="15"/>
        <v>65</v>
      </c>
      <c r="P46" s="2430" t="s">
        <v>7929</v>
      </c>
      <c r="Q46" s="2429" t="s">
        <v>7930</v>
      </c>
      <c r="R46" s="2490" t="s">
        <v>4187</v>
      </c>
      <c r="S46" s="2490" t="s">
        <v>4187</v>
      </c>
      <c r="T46" s="2490">
        <v>69</v>
      </c>
      <c r="U46" s="2490" t="s">
        <v>4187</v>
      </c>
      <c r="V46" s="2490" t="s">
        <v>4187</v>
      </c>
      <c r="W46" s="2490" t="s">
        <v>4187</v>
      </c>
      <c r="X46" s="2490" t="s">
        <v>4187</v>
      </c>
      <c r="Y46" s="2490">
        <v>65</v>
      </c>
      <c r="Z46" s="2490" t="s">
        <v>4187</v>
      </c>
      <c r="AA46" s="2490" t="s">
        <v>4187</v>
      </c>
    </row>
    <row r="47" spans="1:27" ht="15.95" customHeight="1">
      <c r="A47" s="680">
        <v>13</v>
      </c>
      <c r="B47" s="463" t="s">
        <v>2734</v>
      </c>
      <c r="C47" s="4083" t="s">
        <v>2733</v>
      </c>
      <c r="D47" s="4084"/>
      <c r="E47" s="504">
        <f t="shared" si="6"/>
        <v>71</v>
      </c>
      <c r="F47" s="504" t="str">
        <f t="shared" si="7"/>
        <v>…</v>
      </c>
      <c r="G47" s="504">
        <f t="shared" si="8"/>
        <v>71</v>
      </c>
      <c r="H47" s="504">
        <f t="shared" si="9"/>
        <v>68</v>
      </c>
      <c r="I47" s="504" t="str">
        <f t="shared" si="10"/>
        <v>…</v>
      </c>
      <c r="J47" s="504">
        <f t="shared" si="11"/>
        <v>69</v>
      </c>
      <c r="K47" s="504" t="str">
        <f t="shared" si="12"/>
        <v>…</v>
      </c>
      <c r="L47" s="504">
        <f t="shared" si="13"/>
        <v>68</v>
      </c>
      <c r="M47" s="504">
        <f t="shared" si="14"/>
        <v>66</v>
      </c>
      <c r="N47" s="504" t="str">
        <f t="shared" si="15"/>
        <v>…</v>
      </c>
      <c r="P47" s="2430" t="s">
        <v>7931</v>
      </c>
      <c r="Q47" s="2429" t="s">
        <v>7932</v>
      </c>
      <c r="R47" s="2490" t="s">
        <v>4187</v>
      </c>
      <c r="S47" s="2490">
        <v>68</v>
      </c>
      <c r="T47" s="2490" t="s">
        <v>4187</v>
      </c>
      <c r="U47" s="2490" t="s">
        <v>4187</v>
      </c>
      <c r="V47" s="2490">
        <v>67</v>
      </c>
      <c r="W47" s="2490" t="s">
        <v>4187</v>
      </c>
      <c r="X47" s="2490">
        <v>65</v>
      </c>
      <c r="Y47" s="2490" t="s">
        <v>4187</v>
      </c>
      <c r="Z47" s="2490" t="s">
        <v>4187</v>
      </c>
      <c r="AA47" s="2490">
        <v>65</v>
      </c>
    </row>
    <row r="48" spans="1:27" ht="15.95" customHeight="1">
      <c r="A48" s="680">
        <v>14</v>
      </c>
      <c r="B48" s="463" t="s">
        <v>2731</v>
      </c>
      <c r="C48" s="4083" t="s">
        <v>2732</v>
      </c>
      <c r="D48" s="4084"/>
      <c r="E48" s="504" t="str">
        <f t="shared" si="6"/>
        <v>…</v>
      </c>
      <c r="F48" s="504">
        <f t="shared" si="7"/>
        <v>68</v>
      </c>
      <c r="G48" s="504" t="str">
        <f t="shared" si="8"/>
        <v>…</v>
      </c>
      <c r="H48" s="504" t="str">
        <f t="shared" si="9"/>
        <v>…</v>
      </c>
      <c r="I48" s="504">
        <f t="shared" si="10"/>
        <v>68</v>
      </c>
      <c r="J48" s="504" t="str">
        <f t="shared" si="11"/>
        <v>…</v>
      </c>
      <c r="K48" s="504">
        <f t="shared" si="12"/>
        <v>66</v>
      </c>
      <c r="L48" s="504" t="str">
        <f t="shared" si="13"/>
        <v>…</v>
      </c>
      <c r="M48" s="504" t="str">
        <f t="shared" si="14"/>
        <v>…</v>
      </c>
      <c r="N48" s="504">
        <f t="shared" si="15"/>
        <v>66</v>
      </c>
      <c r="P48" s="2430"/>
      <c r="Q48" s="2429" t="s">
        <v>7933</v>
      </c>
      <c r="R48" s="2490">
        <v>71</v>
      </c>
      <c r="S48" s="2490" t="s">
        <v>4187</v>
      </c>
      <c r="T48" s="2490">
        <v>71</v>
      </c>
      <c r="U48" s="2490">
        <v>68</v>
      </c>
      <c r="V48" s="2490" t="s">
        <v>4187</v>
      </c>
      <c r="W48" s="2490">
        <v>69</v>
      </c>
      <c r="X48" s="2490" t="s">
        <v>4187</v>
      </c>
      <c r="Y48" s="2490">
        <v>68</v>
      </c>
      <c r="Z48" s="2490">
        <v>66</v>
      </c>
      <c r="AA48" s="2490" t="s">
        <v>4187</v>
      </c>
    </row>
    <row r="49" spans="1:27" ht="15.95" customHeight="1">
      <c r="A49" s="680">
        <v>15</v>
      </c>
      <c r="B49" s="463" t="s">
        <v>2731</v>
      </c>
      <c r="C49" s="4083" t="s">
        <v>2730</v>
      </c>
      <c r="D49" s="4084"/>
      <c r="E49" s="504">
        <f t="shared" si="6"/>
        <v>63</v>
      </c>
      <c r="F49" s="504" t="str">
        <f t="shared" si="7"/>
        <v>…</v>
      </c>
      <c r="G49" s="504" t="str">
        <f t="shared" si="8"/>
        <v>…</v>
      </c>
      <c r="H49" s="504">
        <f t="shared" si="9"/>
        <v>64</v>
      </c>
      <c r="I49" s="504" t="str">
        <f t="shared" si="10"/>
        <v>…</v>
      </c>
      <c r="J49" s="504">
        <f t="shared" si="11"/>
        <v>58</v>
      </c>
      <c r="K49" s="504" t="str">
        <f t="shared" si="12"/>
        <v>…</v>
      </c>
      <c r="L49" s="504" t="str">
        <f t="shared" si="13"/>
        <v>…</v>
      </c>
      <c r="M49" s="504">
        <f t="shared" si="14"/>
        <v>61</v>
      </c>
      <c r="N49" s="504" t="str">
        <f t="shared" si="15"/>
        <v>…</v>
      </c>
      <c r="P49" s="2430" t="s">
        <v>7934</v>
      </c>
      <c r="Q49" s="2429" t="s">
        <v>7935</v>
      </c>
      <c r="R49" s="2490" t="s">
        <v>4187</v>
      </c>
      <c r="S49" s="2490">
        <v>68</v>
      </c>
      <c r="T49" s="2490" t="s">
        <v>4187</v>
      </c>
      <c r="U49" s="2490" t="s">
        <v>4187</v>
      </c>
      <c r="V49" s="2490">
        <v>68</v>
      </c>
      <c r="W49" s="2490" t="s">
        <v>4187</v>
      </c>
      <c r="X49" s="2490">
        <v>66</v>
      </c>
      <c r="Y49" s="2490" t="s">
        <v>4187</v>
      </c>
      <c r="Z49" s="2490" t="s">
        <v>4187</v>
      </c>
      <c r="AA49" s="2490">
        <v>66</v>
      </c>
    </row>
    <row r="50" spans="1:27" ht="15.95" customHeight="1">
      <c r="A50" s="680">
        <v>16</v>
      </c>
      <c r="B50" s="463" t="s">
        <v>2729</v>
      </c>
      <c r="C50" s="4083" t="s">
        <v>2728</v>
      </c>
      <c r="D50" s="4084"/>
      <c r="E50" s="504" t="str">
        <f t="shared" si="6"/>
        <v>…</v>
      </c>
      <c r="F50" s="504" t="str">
        <f t="shared" si="7"/>
        <v>…</v>
      </c>
      <c r="G50" s="504">
        <f t="shared" si="8"/>
        <v>64</v>
      </c>
      <c r="H50" s="504" t="str">
        <f t="shared" si="9"/>
        <v>…</v>
      </c>
      <c r="I50" s="504" t="str">
        <f t="shared" si="10"/>
        <v>…</v>
      </c>
      <c r="J50" s="504" t="str">
        <f t="shared" si="11"/>
        <v>…</v>
      </c>
      <c r="K50" s="504" t="str">
        <f t="shared" si="12"/>
        <v>…</v>
      </c>
      <c r="L50" s="504">
        <f t="shared" si="13"/>
        <v>59</v>
      </c>
      <c r="M50" s="504" t="str">
        <f t="shared" si="14"/>
        <v>…</v>
      </c>
      <c r="N50" s="504" t="str">
        <f t="shared" si="15"/>
        <v>…</v>
      </c>
      <c r="P50" s="2430"/>
      <c r="Q50" s="2429" t="s">
        <v>7936</v>
      </c>
      <c r="R50" s="2490">
        <v>63</v>
      </c>
      <c r="S50" s="2490" t="s">
        <v>4187</v>
      </c>
      <c r="T50" s="2490" t="s">
        <v>4187</v>
      </c>
      <c r="U50" s="2490">
        <v>64</v>
      </c>
      <c r="V50" s="2490" t="s">
        <v>4187</v>
      </c>
      <c r="W50" s="2490">
        <v>58</v>
      </c>
      <c r="X50" s="2490" t="s">
        <v>4187</v>
      </c>
      <c r="Y50" s="2490" t="s">
        <v>4187</v>
      </c>
      <c r="Z50" s="2490">
        <v>61</v>
      </c>
      <c r="AA50" s="2490" t="s">
        <v>4187</v>
      </c>
    </row>
    <row r="51" spans="1:27" ht="15.95" customHeight="1">
      <c r="A51" s="5" t="s">
        <v>7040</v>
      </c>
      <c r="B51" s="5"/>
      <c r="D51" s="8"/>
      <c r="E51" s="8"/>
      <c r="F51" s="8"/>
      <c r="G51" s="409"/>
      <c r="H51" s="409"/>
      <c r="K51" s="960"/>
      <c r="L51" s="960"/>
      <c r="N51" s="411"/>
      <c r="P51" s="2430" t="s">
        <v>7937</v>
      </c>
      <c r="Q51" s="2429" t="s">
        <v>7938</v>
      </c>
      <c r="R51" s="2490" t="s">
        <v>4187</v>
      </c>
      <c r="S51" s="2490" t="s">
        <v>4187</v>
      </c>
      <c r="T51" s="2490">
        <v>64</v>
      </c>
      <c r="U51" s="2490" t="s">
        <v>4187</v>
      </c>
      <c r="V51" s="2490" t="s">
        <v>4187</v>
      </c>
      <c r="W51" s="2490" t="s">
        <v>4187</v>
      </c>
      <c r="X51" s="2490" t="s">
        <v>4187</v>
      </c>
      <c r="Y51" s="2490">
        <v>59</v>
      </c>
      <c r="Z51" s="2490" t="s">
        <v>4187</v>
      </c>
      <c r="AA51" s="2490" t="s">
        <v>4187</v>
      </c>
    </row>
    <row r="52" spans="1:27" ht="15.95" customHeight="1">
      <c r="A52" s="5" t="s">
        <v>8939</v>
      </c>
      <c r="B52" s="5"/>
      <c r="D52" s="1567"/>
      <c r="E52" s="1567"/>
      <c r="F52" s="1567"/>
      <c r="G52" s="409"/>
      <c r="H52" s="409"/>
      <c r="K52" s="960"/>
      <c r="L52" s="960"/>
    </row>
    <row r="53" spans="1:27" ht="15.95" customHeight="1">
      <c r="A53" s="5" t="s">
        <v>7041</v>
      </c>
      <c r="B53" s="5"/>
      <c r="D53" s="8"/>
      <c r="E53" s="8"/>
      <c r="F53" s="8"/>
      <c r="G53" s="409"/>
      <c r="H53" s="409"/>
      <c r="K53" s="960"/>
      <c r="L53" s="960"/>
      <c r="N53" s="411" t="s">
        <v>2727</v>
      </c>
    </row>
    <row r="54" spans="1:27" ht="15.95" customHeight="1">
      <c r="A54" s="5"/>
      <c r="B54" s="5"/>
      <c r="D54" s="5"/>
      <c r="E54" s="5"/>
      <c r="G54" s="5"/>
      <c r="I54" s="5"/>
      <c r="J54" s="5"/>
      <c r="K54" s="960"/>
      <c r="L54" s="960"/>
      <c r="M54" s="960"/>
      <c r="N54" s="960"/>
    </row>
    <row r="55" spans="1:27" ht="15.95" customHeight="1"/>
    <row r="56" spans="1:27" ht="15.95" customHeight="1"/>
    <row r="57" spans="1:27" ht="15.95" customHeight="1"/>
    <row r="58" spans="1:27" ht="15.95" customHeight="1"/>
    <row r="59" spans="1:27" ht="15.95" customHeight="1"/>
    <row r="60" spans="1:27" ht="15.95" customHeight="1"/>
    <row r="61" spans="1:27" ht="15.95" customHeight="1"/>
    <row r="62" spans="1:27" ht="15.95" customHeight="1"/>
    <row r="63" spans="1:27" ht="15.95" customHeight="1"/>
  </sheetData>
  <mergeCells count="108">
    <mergeCell ref="A1:D1"/>
    <mergeCell ref="A2:D2"/>
    <mergeCell ref="E33:I33"/>
    <mergeCell ref="J33:N33"/>
    <mergeCell ref="A33:D34"/>
    <mergeCell ref="C41:D41"/>
    <mergeCell ref="C42:D42"/>
    <mergeCell ref="A18:B18"/>
    <mergeCell ref="A14:C14"/>
    <mergeCell ref="A17:B17"/>
    <mergeCell ref="A4:C4"/>
    <mergeCell ref="A15:B15"/>
    <mergeCell ref="A16:B16"/>
    <mergeCell ref="A7:C7"/>
    <mergeCell ref="M15:N15"/>
    <mergeCell ref="M16:N16"/>
    <mergeCell ref="M17:N17"/>
    <mergeCell ref="M18:N18"/>
    <mergeCell ref="A19:B19"/>
    <mergeCell ref="A20:B20"/>
    <mergeCell ref="A22:B22"/>
    <mergeCell ref="A25:B25"/>
    <mergeCell ref="A26:B26"/>
    <mergeCell ref="A23:B23"/>
    <mergeCell ref="M14:N14"/>
    <mergeCell ref="C49:D49"/>
    <mergeCell ref="C50:D50"/>
    <mergeCell ref="C45:D45"/>
    <mergeCell ref="C35:D35"/>
    <mergeCell ref="C36:D36"/>
    <mergeCell ref="C37:D37"/>
    <mergeCell ref="C38:D38"/>
    <mergeCell ref="C43:D43"/>
    <mergeCell ref="C44:D44"/>
    <mergeCell ref="C46:D46"/>
    <mergeCell ref="C47:D47"/>
    <mergeCell ref="C48:D48"/>
    <mergeCell ref="C39:D39"/>
    <mergeCell ref="C40:D40"/>
    <mergeCell ref="I14:J14"/>
    <mergeCell ref="I15:J15"/>
    <mergeCell ref="I16:J16"/>
    <mergeCell ref="M24:N24"/>
    <mergeCell ref="M25:N25"/>
    <mergeCell ref="M26:N26"/>
    <mergeCell ref="K14:L14"/>
    <mergeCell ref="K15:L15"/>
    <mergeCell ref="K16:L16"/>
    <mergeCell ref="K17:L17"/>
    <mergeCell ref="K18:L18"/>
    <mergeCell ref="K19:L19"/>
    <mergeCell ref="K20:L20"/>
    <mergeCell ref="K21:L21"/>
    <mergeCell ref="K22:L22"/>
    <mergeCell ref="K23:L23"/>
    <mergeCell ref="K24:L24"/>
    <mergeCell ref="K25:L25"/>
    <mergeCell ref="K26:L26"/>
    <mergeCell ref="M19:N19"/>
    <mergeCell ref="M20:N20"/>
    <mergeCell ref="M21:N21"/>
    <mergeCell ref="M22:N22"/>
    <mergeCell ref="M23:N23"/>
    <mergeCell ref="G23:H23"/>
    <mergeCell ref="G24:H24"/>
    <mergeCell ref="G25:H25"/>
    <mergeCell ref="G26:H26"/>
    <mergeCell ref="I19:J19"/>
    <mergeCell ref="I20:J20"/>
    <mergeCell ref="I21:J21"/>
    <mergeCell ref="I22:J22"/>
    <mergeCell ref="I23:J23"/>
    <mergeCell ref="I24:J24"/>
    <mergeCell ref="I25:J25"/>
    <mergeCell ref="I26:J26"/>
    <mergeCell ref="G14:H14"/>
    <mergeCell ref="G15:H15"/>
    <mergeCell ref="G16:H16"/>
    <mergeCell ref="G17:H17"/>
    <mergeCell ref="G18:H18"/>
    <mergeCell ref="G19:H19"/>
    <mergeCell ref="G20:H20"/>
    <mergeCell ref="G21:H21"/>
    <mergeCell ref="G22:H22"/>
    <mergeCell ref="R34:V34"/>
    <mergeCell ref="W34:AA34"/>
    <mergeCell ref="P35:Q35"/>
    <mergeCell ref="I17:J17"/>
    <mergeCell ref="I18:J18"/>
    <mergeCell ref="D5:E5"/>
    <mergeCell ref="A5:B5"/>
    <mergeCell ref="A8:B8"/>
    <mergeCell ref="D4:E4"/>
    <mergeCell ref="E24:F24"/>
    <mergeCell ref="E25:F25"/>
    <mergeCell ref="E26:F26"/>
    <mergeCell ref="E19:F19"/>
    <mergeCell ref="E20:F20"/>
    <mergeCell ref="E21:F21"/>
    <mergeCell ref="E22:F22"/>
    <mergeCell ref="E23:F23"/>
    <mergeCell ref="E14:F14"/>
    <mergeCell ref="E15:F15"/>
    <mergeCell ref="E16:F16"/>
    <mergeCell ref="E17:F17"/>
    <mergeCell ref="E18:F18"/>
    <mergeCell ref="A21:B21"/>
    <mergeCell ref="A24:B24"/>
  </mergeCells>
  <phoneticPr fontId="2"/>
  <printOptions horizontalCentered="1"/>
  <pageMargins left="0.78740157480314965" right="0.78740157480314965" top="0.98425196850393704" bottom="0.59055118110236227" header="0.51181102362204722" footer="0.51181102362204722"/>
  <pageSetup paperSize="9" scale="85" fitToHeight="0"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view="pageBreakPreview" zoomScaleNormal="100" zoomScaleSheetLayoutView="100" workbookViewId="0">
      <selection sqref="A1:D1"/>
    </sheetView>
  </sheetViews>
  <sheetFormatPr defaultRowHeight="18" customHeight="1"/>
  <cols>
    <col min="1" max="1" width="3.625" style="80" customWidth="1"/>
    <col min="2" max="2" width="8.125" style="80" customWidth="1"/>
    <col min="3" max="3" width="9.625" style="80" customWidth="1"/>
    <col min="4" max="11" width="9.125" style="80" customWidth="1"/>
    <col min="12" max="12" width="5.625" style="80" customWidth="1"/>
    <col min="13" max="19" width="10.625" style="1340" customWidth="1"/>
    <col min="20" max="20" width="10.25" style="1340" bestFit="1" customWidth="1"/>
    <col min="21" max="23" width="10.625" style="1340" customWidth="1"/>
    <col min="24" max="24" width="10.625" style="1745" customWidth="1"/>
    <col min="25" max="32" width="10.625" style="80" customWidth="1"/>
    <col min="33" max="16384" width="9" style="80"/>
  </cols>
  <sheetData>
    <row r="1" spans="1:24" s="130" customFormat="1" ht="20.100000000000001" customHeight="1">
      <c r="A1" s="2917" t="str">
        <f>HYPERLINK("#目次!A1","【目次に戻る】")</f>
        <v>【目次に戻る】</v>
      </c>
      <c r="B1" s="2917"/>
      <c r="C1" s="2917"/>
      <c r="D1" s="2917"/>
      <c r="E1" s="1327"/>
      <c r="F1" s="1327"/>
      <c r="G1" s="1327"/>
      <c r="H1" s="1327"/>
      <c r="I1" s="1327"/>
      <c r="J1" s="1327"/>
      <c r="K1" s="1327"/>
      <c r="L1" s="1327"/>
      <c r="M1" s="2351"/>
      <c r="N1" s="2351"/>
      <c r="O1" s="2351"/>
      <c r="P1" s="2351"/>
      <c r="Q1" s="2384"/>
      <c r="R1" s="2384"/>
      <c r="S1" s="2384"/>
      <c r="T1" s="2384"/>
      <c r="U1" s="2384"/>
      <c r="V1" s="2384"/>
      <c r="W1" s="2384"/>
      <c r="X1" s="2332"/>
    </row>
    <row r="2" spans="1:24"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2351"/>
      <c r="N2" s="2351"/>
      <c r="O2" s="2351"/>
      <c r="P2" s="2351"/>
      <c r="Q2" s="2384"/>
      <c r="R2" s="2384"/>
      <c r="S2" s="2384"/>
      <c r="T2" s="2384"/>
      <c r="U2" s="2384"/>
      <c r="V2" s="2384"/>
      <c r="W2" s="2384"/>
      <c r="X2" s="2332"/>
    </row>
    <row r="3" spans="1:24" s="958" customFormat="1" ht="18" customHeight="1">
      <c r="A3" s="27" t="s">
        <v>4898</v>
      </c>
      <c r="B3" s="959"/>
      <c r="C3" s="959"/>
      <c r="D3" s="959"/>
      <c r="E3" s="959"/>
      <c r="F3" s="959"/>
      <c r="G3" s="959"/>
      <c r="H3" s="959"/>
      <c r="I3" s="959"/>
      <c r="J3" s="959"/>
      <c r="M3" s="1336" t="s">
        <v>6889</v>
      </c>
      <c r="N3" s="1752"/>
      <c r="O3" s="1337" t="s">
        <v>6118</v>
      </c>
      <c r="P3" s="1856" t="str">
        <f>設定!$B$14</f>
        <v>（令和5年4月1日現在）</v>
      </c>
      <c r="Q3" s="2473"/>
      <c r="R3" s="1337" t="s">
        <v>6807</v>
      </c>
      <c r="S3" s="1856" t="str">
        <f>設定!$B$5&amp;設定!$C$5&amp;"年度"</f>
        <v>令和4年度</v>
      </c>
      <c r="T3" s="2473"/>
      <c r="U3" s="2473"/>
      <c r="V3" s="2473"/>
      <c r="W3" s="2473"/>
      <c r="X3" s="2491"/>
    </row>
    <row r="4" spans="1:24" ht="16.5" customHeight="1">
      <c r="A4" s="131" t="s">
        <v>6112</v>
      </c>
      <c r="J4" s="85" t="str">
        <f>P3</f>
        <v>（令和5年4月1日現在）</v>
      </c>
      <c r="L4" s="85"/>
      <c r="M4" s="1705"/>
      <c r="O4" s="1337" t="s">
        <v>6119</v>
      </c>
      <c r="P4" s="1789" t="s">
        <v>7136</v>
      </c>
      <c r="Q4" s="2320" t="str">
        <f>HYPERLINK("#'["&amp;設定!$A$22&amp;"]"&amp;P4&amp;"'!A1","統計表リンク")</f>
        <v>統計表リンク</v>
      </c>
    </row>
    <row r="5" spans="1:24" ht="15" customHeight="1">
      <c r="A5" s="3332" t="s">
        <v>493</v>
      </c>
      <c r="B5" s="3332"/>
      <c r="C5" s="4112" t="s">
        <v>967</v>
      </c>
      <c r="D5" s="3817" t="s">
        <v>4609</v>
      </c>
      <c r="E5" s="4114" t="s">
        <v>918</v>
      </c>
      <c r="F5" s="3768" t="s">
        <v>642</v>
      </c>
      <c r="G5" s="3768"/>
      <c r="H5" s="3768"/>
      <c r="I5" s="3768"/>
      <c r="J5" s="3768"/>
      <c r="L5" s="2"/>
      <c r="P5" s="1789" t="s">
        <v>7121</v>
      </c>
      <c r="Q5" s="2320" t="str">
        <f>HYPERLINK("#'["&amp;設定!$A$22&amp;"]"&amp;P5&amp;"'!A1","統計表リンク")</f>
        <v>統計表リンク</v>
      </c>
    </row>
    <row r="6" spans="1:24" ht="15" customHeight="1">
      <c r="A6" s="3332"/>
      <c r="B6" s="3332"/>
      <c r="C6" s="4112"/>
      <c r="D6" s="3817"/>
      <c r="E6" s="4114"/>
      <c r="F6" s="3768" t="s">
        <v>5885</v>
      </c>
      <c r="G6" s="3768"/>
      <c r="H6" s="3768"/>
      <c r="I6" s="3817" t="s">
        <v>5887</v>
      </c>
      <c r="J6" s="3817" t="s">
        <v>5886</v>
      </c>
      <c r="L6" s="2"/>
      <c r="M6" s="4106" t="s">
        <v>6987</v>
      </c>
      <c r="N6" s="4106" t="s">
        <v>7939</v>
      </c>
      <c r="O6" s="4106" t="s">
        <v>7940</v>
      </c>
      <c r="P6" s="4107" t="s">
        <v>7941</v>
      </c>
      <c r="Q6" s="3834"/>
      <c r="R6" s="4106" t="s">
        <v>7942</v>
      </c>
    </row>
    <row r="7" spans="1:24" ht="39.75" customHeight="1">
      <c r="A7" s="3332"/>
      <c r="B7" s="3332"/>
      <c r="C7" s="4112"/>
      <c r="D7" s="3768"/>
      <c r="E7" s="4114"/>
      <c r="F7" s="2438" t="s">
        <v>4608</v>
      </c>
      <c r="G7" s="2438" t="s">
        <v>4610</v>
      </c>
      <c r="H7" s="2441" t="s">
        <v>7975</v>
      </c>
      <c r="I7" s="3817"/>
      <c r="J7" s="3817"/>
      <c r="L7" s="2"/>
      <c r="M7" s="3964"/>
      <c r="N7" s="3964"/>
      <c r="O7" s="3964"/>
      <c r="P7" s="2436" t="s">
        <v>7943</v>
      </c>
      <c r="Q7" s="2436" t="s">
        <v>7944</v>
      </c>
      <c r="R7" s="3964"/>
    </row>
    <row r="8" spans="1:24" ht="24.95" customHeight="1">
      <c r="A8" s="3640" t="s">
        <v>3688</v>
      </c>
      <c r="B8" s="3640"/>
      <c r="C8" s="1219">
        <v>40724</v>
      </c>
      <c r="D8" s="325" t="s">
        <v>4607</v>
      </c>
      <c r="E8" s="1125">
        <v>1052</v>
      </c>
      <c r="F8" s="1126">
        <f>N8</f>
        <v>13603</v>
      </c>
      <c r="G8" s="1126">
        <f>O8</f>
        <v>67517</v>
      </c>
      <c r="H8" s="1126">
        <f>P8</f>
        <v>12217</v>
      </c>
      <c r="I8" s="1126">
        <f>Q8</f>
        <v>9319</v>
      </c>
      <c r="J8" s="1126">
        <f>R8</f>
        <v>524</v>
      </c>
      <c r="L8" s="2"/>
      <c r="M8" s="2426" t="s">
        <v>7945</v>
      </c>
      <c r="N8" s="2329">
        <v>13603</v>
      </c>
      <c r="O8" s="2329">
        <v>67517</v>
      </c>
      <c r="P8" s="2329">
        <v>12217</v>
      </c>
      <c r="Q8" s="2329">
        <v>9319</v>
      </c>
      <c r="R8" s="2329">
        <v>524</v>
      </c>
    </row>
    <row r="9" spans="1:24" ht="16.5" customHeight="1">
      <c r="A9" s="1747" t="str">
        <f>"注：利用状況は"&amp;S3&amp;"のもの。"</f>
        <v>注：利用状況は令和4年度のもの。</v>
      </c>
      <c r="B9" s="1747"/>
      <c r="C9" s="1747"/>
      <c r="D9" s="1747"/>
      <c r="E9" s="1747"/>
      <c r="F9" s="1747"/>
      <c r="G9" s="1747"/>
      <c r="H9" s="1747"/>
      <c r="I9" s="1747"/>
      <c r="J9" s="85" t="s">
        <v>4611</v>
      </c>
      <c r="K9" s="1747"/>
      <c r="M9" s="1748"/>
      <c r="N9" s="1748"/>
      <c r="O9" s="1748"/>
      <c r="P9" s="1748"/>
      <c r="Q9" s="1748"/>
    </row>
    <row r="10" spans="1:24" ht="16.5" customHeight="1">
      <c r="A10" s="1747"/>
      <c r="B10" s="1747"/>
      <c r="C10" s="1747"/>
      <c r="D10" s="1747"/>
      <c r="E10" s="1747"/>
      <c r="F10" s="1747"/>
      <c r="G10" s="1747"/>
      <c r="H10" s="1747"/>
      <c r="I10" s="1747"/>
      <c r="J10" s="1747"/>
      <c r="K10" s="1747"/>
      <c r="M10" s="1748"/>
      <c r="N10" s="1748"/>
      <c r="O10" s="1748"/>
      <c r="P10" s="1748"/>
      <c r="Q10" s="1748"/>
    </row>
    <row r="11" spans="1:24" s="2" customFormat="1" ht="16.5" customHeight="1">
      <c r="A11" s="1753" t="s">
        <v>4899</v>
      </c>
      <c r="D11" s="86" t="s">
        <v>5897</v>
      </c>
      <c r="K11" s="85" t="str">
        <f>P11</f>
        <v>（令和4年度）</v>
      </c>
      <c r="M11" s="1336" t="s">
        <v>6890</v>
      </c>
      <c r="N11" s="1752"/>
      <c r="O11" s="1337" t="s">
        <v>6118</v>
      </c>
      <c r="P11" s="1856" t="str">
        <f>設定!$B$11</f>
        <v>（令和4年度）</v>
      </c>
      <c r="Q11" s="1748"/>
      <c r="R11" s="1748"/>
      <c r="S11" s="1748"/>
      <c r="T11" s="1748"/>
      <c r="U11" s="1748"/>
      <c r="V11" s="1748"/>
      <c r="W11" s="1748"/>
      <c r="X11" s="1743"/>
    </row>
    <row r="12" spans="1:24" s="2" customFormat="1" ht="16.5" customHeight="1">
      <c r="A12" s="3371"/>
      <c r="B12" s="3371"/>
      <c r="C12" s="2914" t="s">
        <v>352</v>
      </c>
      <c r="D12" s="2914" t="s">
        <v>2821</v>
      </c>
      <c r="E12" s="2914"/>
      <c r="F12" s="2914"/>
      <c r="G12" s="2914"/>
      <c r="H12" s="2914"/>
      <c r="I12" s="2914"/>
      <c r="J12" s="2914"/>
      <c r="K12" s="2914"/>
      <c r="M12" s="1705"/>
      <c r="N12" s="1340"/>
      <c r="O12" s="1337" t="s">
        <v>6119</v>
      </c>
      <c r="P12" s="1789" t="s">
        <v>6891</v>
      </c>
      <c r="Q12" s="2320" t="str">
        <f>HYPERLINK("#'["&amp;設定!$A$22&amp;"]"&amp;P12&amp;"'!A1","統計表リンク")</f>
        <v>統計表リンク</v>
      </c>
      <c r="R12" s="1748"/>
      <c r="S12" s="1748"/>
      <c r="T12" s="1748"/>
      <c r="U12" s="1748"/>
      <c r="V12" s="1748"/>
      <c r="W12" s="1748"/>
      <c r="X12" s="1743"/>
    </row>
    <row r="13" spans="1:24" s="2" customFormat="1" ht="24.95" customHeight="1">
      <c r="A13" s="3371"/>
      <c r="B13" s="3371"/>
      <c r="C13" s="2914"/>
      <c r="D13" s="2044" t="s">
        <v>2820</v>
      </c>
      <c r="E13" s="2044" t="s">
        <v>2817</v>
      </c>
      <c r="F13" s="2044" t="s">
        <v>4889</v>
      </c>
      <c r="G13" s="2044" t="s">
        <v>4890</v>
      </c>
      <c r="H13" s="2044" t="s">
        <v>4891</v>
      </c>
      <c r="I13" s="2044" t="s">
        <v>4892</v>
      </c>
      <c r="J13" s="2044" t="s">
        <v>2813</v>
      </c>
      <c r="K13" s="2043" t="s">
        <v>4894</v>
      </c>
      <c r="M13" s="2430" t="s">
        <v>7166</v>
      </c>
      <c r="N13" s="2429" t="s">
        <v>6420</v>
      </c>
      <c r="O13" s="2429" t="s">
        <v>7946</v>
      </c>
      <c r="P13" s="2429" t="s">
        <v>7947</v>
      </c>
      <c r="Q13" s="2429" t="s">
        <v>7948</v>
      </c>
      <c r="R13" s="2429" t="s">
        <v>7949</v>
      </c>
      <c r="S13" s="2429" t="s">
        <v>7950</v>
      </c>
      <c r="T13" s="2429" t="s">
        <v>7951</v>
      </c>
      <c r="U13" s="1748"/>
      <c r="V13" s="1748"/>
      <c r="W13" s="1748"/>
      <c r="X13" s="1743"/>
    </row>
    <row r="14" spans="1:24" s="2" customFormat="1" ht="21.95" customHeight="1">
      <c r="A14" s="2914" t="s">
        <v>352</v>
      </c>
      <c r="B14" s="2914"/>
      <c r="C14" s="1065">
        <f>N14</f>
        <v>24405081</v>
      </c>
      <c r="D14" s="1065">
        <f t="shared" ref="D14:H14" si="0">O14</f>
        <v>3767882</v>
      </c>
      <c r="E14" s="1065">
        <f t="shared" si="0"/>
        <v>4440496</v>
      </c>
      <c r="F14" s="1065">
        <f t="shared" si="0"/>
        <v>5802047</v>
      </c>
      <c r="G14" s="1065">
        <f t="shared" si="0"/>
        <v>66435</v>
      </c>
      <c r="H14" s="1065">
        <f t="shared" si="0"/>
        <v>814672</v>
      </c>
      <c r="I14" s="1065">
        <f>T14</f>
        <v>344735</v>
      </c>
      <c r="J14" s="1065">
        <f t="shared" ref="J14:K16" si="1">N19</f>
        <v>2821420</v>
      </c>
      <c r="K14" s="1065">
        <f t="shared" si="1"/>
        <v>1805346</v>
      </c>
      <c r="M14" s="2430" t="s">
        <v>6420</v>
      </c>
      <c r="N14" s="2490">
        <v>24405081</v>
      </c>
      <c r="O14" s="2490">
        <v>3767882</v>
      </c>
      <c r="P14" s="2490">
        <v>4440496</v>
      </c>
      <c r="Q14" s="2490">
        <v>5802047</v>
      </c>
      <c r="R14" s="2490">
        <v>66435</v>
      </c>
      <c r="S14" s="2490">
        <v>814672</v>
      </c>
      <c r="T14" s="2490">
        <v>344735</v>
      </c>
      <c r="U14" s="1748"/>
      <c r="V14" s="1748"/>
      <c r="W14" s="1748"/>
      <c r="X14" s="1743"/>
    </row>
    <row r="15" spans="1:24" s="2" customFormat="1" ht="21.95" customHeight="1">
      <c r="A15" s="3817" t="s">
        <v>4887</v>
      </c>
      <c r="B15" s="3817"/>
      <c r="C15" s="1065">
        <f t="shared" ref="C15:C16" si="2">N15</f>
        <v>5039252</v>
      </c>
      <c r="D15" s="1065">
        <f t="shared" ref="D15:D16" si="3">O15</f>
        <v>2009752</v>
      </c>
      <c r="E15" s="1065">
        <f t="shared" ref="E15:E16" si="4">P15</f>
        <v>1229906</v>
      </c>
      <c r="F15" s="1065">
        <f t="shared" ref="F15:F16" si="5">Q15</f>
        <v>1463907</v>
      </c>
      <c r="G15" s="1065">
        <f t="shared" ref="G15:G16" si="6">R15</f>
        <v>3565</v>
      </c>
      <c r="H15" s="1065">
        <f t="shared" ref="H15:H16" si="7">S15</f>
        <v>47514</v>
      </c>
      <c r="I15" s="1065">
        <f t="shared" ref="I15:I16" si="8">T15</f>
        <v>215949</v>
      </c>
      <c r="J15" s="1065">
        <f t="shared" si="1"/>
        <v>1617</v>
      </c>
      <c r="K15" s="1065" t="str">
        <f t="shared" si="1"/>
        <v>-</v>
      </c>
      <c r="M15" s="2430" t="s">
        <v>7952</v>
      </c>
      <c r="N15" s="2490">
        <v>5039252</v>
      </c>
      <c r="O15" s="2490">
        <v>2009752</v>
      </c>
      <c r="P15" s="2490">
        <v>1229906</v>
      </c>
      <c r="Q15" s="2490">
        <v>1463907</v>
      </c>
      <c r="R15" s="2490">
        <v>3565</v>
      </c>
      <c r="S15" s="2490">
        <v>47514</v>
      </c>
      <c r="T15" s="2490">
        <v>215949</v>
      </c>
      <c r="U15" s="1748"/>
      <c r="V15" s="1748"/>
      <c r="W15" s="1748"/>
      <c r="X15" s="1743"/>
    </row>
    <row r="16" spans="1:24" s="2" customFormat="1" ht="21.95" customHeight="1">
      <c r="A16" s="3817" t="s">
        <v>4888</v>
      </c>
      <c r="B16" s="3817"/>
      <c r="C16" s="1065">
        <f t="shared" si="2"/>
        <v>19365829</v>
      </c>
      <c r="D16" s="1065">
        <f t="shared" si="3"/>
        <v>1758130</v>
      </c>
      <c r="E16" s="1065">
        <f t="shared" si="4"/>
        <v>3210590</v>
      </c>
      <c r="F16" s="1065">
        <f t="shared" si="5"/>
        <v>4338140</v>
      </c>
      <c r="G16" s="1065">
        <f t="shared" si="6"/>
        <v>62870</v>
      </c>
      <c r="H16" s="1065">
        <f t="shared" si="7"/>
        <v>767158</v>
      </c>
      <c r="I16" s="1065">
        <f t="shared" si="8"/>
        <v>128786</v>
      </c>
      <c r="J16" s="1065">
        <f t="shared" si="1"/>
        <v>2819803</v>
      </c>
      <c r="K16" s="1065">
        <f t="shared" si="1"/>
        <v>1805346</v>
      </c>
      <c r="M16" s="2430" t="s">
        <v>7953</v>
      </c>
      <c r="N16" s="2490">
        <v>19365829</v>
      </c>
      <c r="O16" s="2490">
        <v>1758130</v>
      </c>
      <c r="P16" s="2490">
        <v>3210590</v>
      </c>
      <c r="Q16" s="2490">
        <v>4338140</v>
      </c>
      <c r="R16" s="2490">
        <v>62870</v>
      </c>
      <c r="S16" s="2490">
        <v>767158</v>
      </c>
      <c r="T16" s="2490">
        <v>128786</v>
      </c>
      <c r="U16" s="1748"/>
      <c r="V16" s="1748"/>
      <c r="W16" s="1748"/>
      <c r="X16" s="1743"/>
    </row>
    <row r="17" spans="1:28" s="2" customFormat="1" ht="9.9499999999999993" customHeight="1">
      <c r="M17" s="2013"/>
      <c r="N17" s="2013"/>
      <c r="O17" s="2013"/>
      <c r="P17" s="2013"/>
      <c r="Q17" s="2013"/>
      <c r="R17" s="2013"/>
      <c r="S17" s="2013"/>
      <c r="T17" s="2013"/>
      <c r="U17" s="1748"/>
      <c r="V17" s="1748"/>
      <c r="W17" s="1748"/>
      <c r="X17" s="1743"/>
    </row>
    <row r="18" spans="1:28" s="2" customFormat="1" ht="16.5" customHeight="1">
      <c r="A18" s="3371"/>
      <c r="B18" s="3371"/>
      <c r="C18" s="3791" t="s">
        <v>2821</v>
      </c>
      <c r="D18" s="4113"/>
      <c r="E18" s="4113"/>
      <c r="F18" s="4113"/>
      <c r="G18" s="3792"/>
      <c r="H18" s="1368"/>
      <c r="I18" s="1" t="s">
        <v>4900</v>
      </c>
      <c r="J18" s="1747"/>
      <c r="K18" s="455"/>
      <c r="M18" s="2430" t="s">
        <v>7166</v>
      </c>
      <c r="N18" s="2429" t="s">
        <v>7954</v>
      </c>
      <c r="O18" s="2429" t="s">
        <v>7955</v>
      </c>
      <c r="P18" s="2429" t="s">
        <v>7956</v>
      </c>
      <c r="Q18" s="2429" t="s">
        <v>7957</v>
      </c>
      <c r="R18" s="2429" t="s">
        <v>7958</v>
      </c>
      <c r="S18" s="2429" t="s">
        <v>7959</v>
      </c>
      <c r="T18" s="2429" t="s">
        <v>7736</v>
      </c>
      <c r="U18" s="1748"/>
      <c r="V18" s="1748"/>
      <c r="W18" s="1748"/>
      <c r="X18" s="1743"/>
    </row>
    <row r="19" spans="1:28" s="2" customFormat="1" ht="24.95" customHeight="1">
      <c r="A19" s="3371"/>
      <c r="B19" s="3371"/>
      <c r="C19" s="2044" t="s">
        <v>4893</v>
      </c>
      <c r="D19" s="2440" t="s">
        <v>7976</v>
      </c>
      <c r="E19" s="2044" t="s">
        <v>2802</v>
      </c>
      <c r="F19" s="2044" t="s">
        <v>2800</v>
      </c>
      <c r="G19" s="1527" t="s">
        <v>310</v>
      </c>
      <c r="I19" s="1747"/>
      <c r="J19" s="1747"/>
      <c r="K19" s="85" t="str">
        <f>P23</f>
        <v>（令和4年度）</v>
      </c>
      <c r="M19" s="2430" t="s">
        <v>6420</v>
      </c>
      <c r="N19" s="2490">
        <v>2821420</v>
      </c>
      <c r="O19" s="2490">
        <v>1805346</v>
      </c>
      <c r="P19" s="2490">
        <v>61930</v>
      </c>
      <c r="Q19" s="2490">
        <v>3163300</v>
      </c>
      <c r="R19" s="2490">
        <v>26350</v>
      </c>
      <c r="S19" s="2490">
        <v>14190</v>
      </c>
      <c r="T19" s="2490">
        <v>1276278</v>
      </c>
      <c r="U19" s="1748"/>
      <c r="V19" s="1748"/>
      <c r="W19" s="1748"/>
      <c r="X19" s="1743"/>
    </row>
    <row r="20" spans="1:28" s="2" customFormat="1" ht="21.95" customHeight="1">
      <c r="A20" s="2914" t="s">
        <v>352</v>
      </c>
      <c r="B20" s="2914"/>
      <c r="C20" s="1065">
        <f t="shared" ref="C20:G22" si="9">P19</f>
        <v>61930</v>
      </c>
      <c r="D20" s="1065">
        <f t="shared" si="9"/>
        <v>3163300</v>
      </c>
      <c r="E20" s="1065">
        <f t="shared" si="9"/>
        <v>26350</v>
      </c>
      <c r="F20" s="1065">
        <f t="shared" si="9"/>
        <v>14190</v>
      </c>
      <c r="G20" s="1065">
        <f t="shared" si="9"/>
        <v>1276278</v>
      </c>
      <c r="I20" s="3387" t="s">
        <v>4448</v>
      </c>
      <c r="J20" s="3387"/>
      <c r="K20" s="1537" t="s">
        <v>4895</v>
      </c>
      <c r="M20" s="2430" t="s">
        <v>7952</v>
      </c>
      <c r="N20" s="2490">
        <v>1617</v>
      </c>
      <c r="O20" s="2490" t="s">
        <v>5184</v>
      </c>
      <c r="P20" s="2490" t="s">
        <v>5184</v>
      </c>
      <c r="Q20" s="2490" t="s">
        <v>5184</v>
      </c>
      <c r="R20" s="2490" t="s">
        <v>5184</v>
      </c>
      <c r="S20" s="2490" t="s">
        <v>5184</v>
      </c>
      <c r="T20" s="2490">
        <v>67042</v>
      </c>
      <c r="U20" s="1748"/>
      <c r="V20" s="1748"/>
      <c r="W20" s="1748"/>
      <c r="X20" s="1743"/>
    </row>
    <row r="21" spans="1:28" s="2" customFormat="1" ht="21.95" customHeight="1">
      <c r="A21" s="3817" t="s">
        <v>4887</v>
      </c>
      <c r="B21" s="3817"/>
      <c r="C21" s="1065" t="str">
        <f t="shared" si="9"/>
        <v>-</v>
      </c>
      <c r="D21" s="1065" t="str">
        <f t="shared" si="9"/>
        <v>-</v>
      </c>
      <c r="E21" s="1065" t="str">
        <f t="shared" si="9"/>
        <v>-</v>
      </c>
      <c r="F21" s="1065" t="str">
        <f t="shared" si="9"/>
        <v>-</v>
      </c>
      <c r="G21" s="1065">
        <f t="shared" si="9"/>
        <v>67042</v>
      </c>
      <c r="I21" s="4117" t="s">
        <v>5970</v>
      </c>
      <c r="J21" s="4117"/>
      <c r="K21" s="1647" t="str">
        <f>N27</f>
        <v>-</v>
      </c>
      <c r="M21" s="2430" t="s">
        <v>7953</v>
      </c>
      <c r="N21" s="2490">
        <v>2819803</v>
      </c>
      <c r="O21" s="2490">
        <v>1805346</v>
      </c>
      <c r="P21" s="2490">
        <v>61930</v>
      </c>
      <c r="Q21" s="2490">
        <v>3163300</v>
      </c>
      <c r="R21" s="2490">
        <v>26350</v>
      </c>
      <c r="S21" s="2490">
        <v>14190</v>
      </c>
      <c r="T21" s="2490">
        <v>1209236</v>
      </c>
      <c r="U21" s="1748"/>
      <c r="V21" s="1748"/>
      <c r="W21" s="1748"/>
      <c r="X21" s="1743"/>
    </row>
    <row r="22" spans="1:28" s="2" customFormat="1" ht="21.95" customHeight="1">
      <c r="A22" s="3817" t="s">
        <v>4888</v>
      </c>
      <c r="B22" s="3817"/>
      <c r="C22" s="1065">
        <f t="shared" si="9"/>
        <v>61930</v>
      </c>
      <c r="D22" s="1065">
        <f t="shared" si="9"/>
        <v>3163300</v>
      </c>
      <c r="E22" s="1065">
        <f t="shared" si="9"/>
        <v>26350</v>
      </c>
      <c r="F22" s="1065">
        <f t="shared" si="9"/>
        <v>14190</v>
      </c>
      <c r="G22" s="1065">
        <f t="shared" si="9"/>
        <v>1209236</v>
      </c>
      <c r="I22" s="3367" t="s">
        <v>2799</v>
      </c>
      <c r="J22" s="3367"/>
      <c r="K22" s="310">
        <f>Q27</f>
        <v>447</v>
      </c>
      <c r="M22" s="1748"/>
      <c r="N22" s="1748"/>
      <c r="O22" s="1748"/>
      <c r="P22" s="1748"/>
      <c r="Q22" s="1748"/>
      <c r="R22" s="1748"/>
      <c r="S22" s="1748"/>
      <c r="T22" s="1748"/>
      <c r="U22" s="1748"/>
      <c r="V22" s="1748"/>
      <c r="W22" s="1748"/>
      <c r="X22" s="1743"/>
    </row>
    <row r="23" spans="1:28" ht="16.5" customHeight="1">
      <c r="G23" s="4" t="s">
        <v>4896</v>
      </c>
      <c r="I23" s="1747"/>
      <c r="J23" s="1747"/>
      <c r="K23" s="427" t="s">
        <v>2798</v>
      </c>
      <c r="L23" s="2"/>
      <c r="M23" s="1336" t="s">
        <v>6892</v>
      </c>
      <c r="N23" s="1752"/>
      <c r="O23" s="1337" t="s">
        <v>6118</v>
      </c>
      <c r="P23" s="1856" t="str">
        <f>設定!$B$11</f>
        <v>（令和4年度）</v>
      </c>
      <c r="Q23" s="1748"/>
      <c r="R23" s="1748"/>
      <c r="S23" s="1748"/>
      <c r="T23" s="1748"/>
      <c r="U23" s="1748"/>
      <c r="V23" s="1748"/>
      <c r="W23" s="1748"/>
    </row>
    <row r="24" spans="1:28" ht="16.5" customHeight="1">
      <c r="A24" s="1747"/>
      <c r="B24" s="1747"/>
      <c r="C24" s="1747"/>
      <c r="D24" s="1747"/>
      <c r="E24" s="1747"/>
      <c r="F24" s="1747"/>
      <c r="G24" s="4"/>
      <c r="H24" s="1747"/>
      <c r="I24" s="1747"/>
      <c r="J24" s="1747"/>
      <c r="K24" s="1747"/>
      <c r="L24" s="2"/>
      <c r="M24" s="1705"/>
      <c r="O24" s="1337" t="s">
        <v>6119</v>
      </c>
      <c r="P24" s="1789" t="s">
        <v>6893</v>
      </c>
      <c r="Q24" s="2320" t="str">
        <f>HYPERLINK("#'["&amp;設定!$A$22&amp;"]"&amp;P24&amp;"'!A1","統計表リンク")</f>
        <v>統計表リンク</v>
      </c>
      <c r="R24" s="1748"/>
      <c r="S24" s="1748"/>
      <c r="T24" s="1748"/>
      <c r="U24" s="1748"/>
      <c r="V24" s="1748"/>
      <c r="W24" s="1748"/>
    </row>
    <row r="25" spans="1:28" ht="16.5" customHeight="1">
      <c r="A25" s="3342" t="s">
        <v>4897</v>
      </c>
      <c r="B25" s="3342"/>
      <c r="C25" s="3342"/>
      <c r="D25" s="3342"/>
      <c r="E25" s="3342"/>
      <c r="F25" s="3342"/>
      <c r="G25" s="3342"/>
      <c r="H25" s="3342"/>
      <c r="I25" s="3342"/>
      <c r="J25" s="3342"/>
      <c r="K25" s="3342"/>
      <c r="L25" s="2"/>
      <c r="M25" s="2493" t="s">
        <v>7962</v>
      </c>
      <c r="N25" s="1748"/>
      <c r="O25" s="1748"/>
      <c r="P25" s="2493" t="s">
        <v>7963</v>
      </c>
      <c r="Q25" s="1748"/>
      <c r="R25" s="1748"/>
      <c r="S25" s="1748"/>
      <c r="T25" s="1748"/>
      <c r="U25" s="1748"/>
      <c r="V25" s="1748"/>
      <c r="W25" s="1748"/>
    </row>
    <row r="26" spans="1:28" ht="16.5" customHeight="1">
      <c r="G26" s="86"/>
      <c r="L26" s="2"/>
      <c r="M26" s="2430" t="s">
        <v>6987</v>
      </c>
      <c r="N26" s="1804" t="s">
        <v>7960</v>
      </c>
      <c r="O26" s="1748"/>
      <c r="P26" s="2430" t="s">
        <v>6987</v>
      </c>
      <c r="Q26" s="1804" t="s">
        <v>7961</v>
      </c>
      <c r="R26" s="1748"/>
      <c r="S26" s="1748"/>
      <c r="T26" s="1748"/>
      <c r="U26" s="1748"/>
      <c r="V26" s="1748"/>
      <c r="W26" s="1748"/>
    </row>
    <row r="27" spans="1:28" ht="16.5" customHeight="1">
      <c r="A27" s="131" t="s">
        <v>4901</v>
      </c>
      <c r="F27" s="260"/>
      <c r="G27" s="260"/>
      <c r="H27" s="279" t="str">
        <f>P29</f>
        <v>（各年度末現在）</v>
      </c>
      <c r="M27" s="2426" t="s">
        <v>7945</v>
      </c>
      <c r="N27" s="2329" t="s">
        <v>5184</v>
      </c>
      <c r="O27" s="1748"/>
      <c r="P27" s="2426" t="s">
        <v>7945</v>
      </c>
      <c r="Q27" s="2329">
        <v>447</v>
      </c>
      <c r="W27" s="1748"/>
    </row>
    <row r="28" spans="1:28" ht="20.100000000000001" customHeight="1">
      <c r="A28" s="4108" t="s">
        <v>8818</v>
      </c>
      <c r="B28" s="4109"/>
      <c r="C28" s="4109"/>
      <c r="D28" s="391" t="str">
        <f>M34</f>
        <v>平成30年度</v>
      </c>
      <c r="E28" s="391" t="str">
        <f>M35</f>
        <v>令和元年度</v>
      </c>
      <c r="F28" s="391" t="str">
        <f>M36</f>
        <v>令和2年度</v>
      </c>
      <c r="G28" s="391" t="str">
        <f>M37</f>
        <v>令和3年度</v>
      </c>
      <c r="H28" s="391" t="str">
        <f>M38</f>
        <v>令和4年度</v>
      </c>
      <c r="O28" s="1748"/>
      <c r="P28" s="1748"/>
      <c r="Q28" s="2492"/>
      <c r="W28" s="1748"/>
    </row>
    <row r="29" spans="1:28" ht="20.100000000000001" customHeight="1">
      <c r="A29" s="4110" t="s">
        <v>2797</v>
      </c>
      <c r="B29" s="4111"/>
      <c r="C29" s="4111"/>
      <c r="D29" s="644">
        <f>P34</f>
        <v>232716</v>
      </c>
      <c r="E29" s="2137">
        <f>P35</f>
        <v>236127</v>
      </c>
      <c r="F29" s="2137">
        <f>P36</f>
        <v>238544</v>
      </c>
      <c r="G29" s="2137">
        <f>P37</f>
        <v>239673</v>
      </c>
      <c r="H29" s="2137">
        <f>P38</f>
        <v>243196</v>
      </c>
      <c r="L29" s="90"/>
      <c r="M29" s="1336" t="s">
        <v>6894</v>
      </c>
      <c r="N29" s="1752"/>
      <c r="O29" s="1337" t="s">
        <v>6118</v>
      </c>
      <c r="P29" s="1856" t="s">
        <v>463</v>
      </c>
      <c r="Q29" s="1748"/>
      <c r="W29" s="1748"/>
    </row>
    <row r="30" spans="1:28" ht="21.95" customHeight="1">
      <c r="A30" s="4110" t="s">
        <v>2796</v>
      </c>
      <c r="B30" s="4111"/>
      <c r="C30" s="4111"/>
      <c r="D30" s="644">
        <f>S34</f>
        <v>83366</v>
      </c>
      <c r="E30" s="644">
        <f>S35</f>
        <v>84214</v>
      </c>
      <c r="F30" s="644">
        <f>S36</f>
        <v>86514</v>
      </c>
      <c r="G30" s="644">
        <f>S37</f>
        <v>83771</v>
      </c>
      <c r="H30" s="644">
        <f>S38</f>
        <v>80657</v>
      </c>
      <c r="L30" s="980"/>
      <c r="M30" s="1705"/>
      <c r="O30" s="1337" t="s">
        <v>6119</v>
      </c>
      <c r="P30" s="1789" t="s">
        <v>6895</v>
      </c>
      <c r="Q30" s="2320" t="str">
        <f>HYPERLINK("#'["&amp;設定!$A$22&amp;"]"&amp;P30&amp;"'!A1","統計表リンク")</f>
        <v>統計表リンク</v>
      </c>
      <c r="W30" s="1748"/>
    </row>
    <row r="31" spans="1:28" ht="21.95" customHeight="1">
      <c r="A31" s="4118" t="s">
        <v>2795</v>
      </c>
      <c r="B31" s="4119"/>
      <c r="C31" s="1635" t="s">
        <v>2792</v>
      </c>
      <c r="D31" s="2494">
        <f>X34</f>
        <v>269.7</v>
      </c>
      <c r="E31" s="2494">
        <f>X35</f>
        <v>271.7</v>
      </c>
      <c r="F31" s="2494">
        <f>X36</f>
        <v>280</v>
      </c>
      <c r="G31" s="2494">
        <f>X37</f>
        <v>270.89999999999998</v>
      </c>
      <c r="H31" s="2494">
        <f>X38</f>
        <v>260.7</v>
      </c>
      <c r="L31" s="982"/>
      <c r="M31" s="4105" t="s">
        <v>611</v>
      </c>
      <c r="N31" s="4105" t="s">
        <v>7964</v>
      </c>
      <c r="O31" s="4105"/>
      <c r="P31" s="4105" t="s">
        <v>7965</v>
      </c>
      <c r="Q31" s="4105" t="s">
        <v>979</v>
      </c>
      <c r="R31" s="3751" t="s">
        <v>7966</v>
      </c>
      <c r="S31" s="3751" t="s">
        <v>7967</v>
      </c>
      <c r="T31" s="3751"/>
      <c r="U31" s="3751"/>
      <c r="V31" s="3751"/>
      <c r="W31" s="3751"/>
      <c r="X31" s="3751" t="s">
        <v>7968</v>
      </c>
      <c r="Y31" s="3751"/>
      <c r="Z31" s="3751"/>
      <c r="AA31" s="3751"/>
      <c r="AB31" s="3751"/>
    </row>
    <row r="32" spans="1:28" ht="21.95" customHeight="1">
      <c r="A32" s="4120"/>
      <c r="B32" s="4121"/>
      <c r="C32" s="1634" t="s">
        <v>2791</v>
      </c>
      <c r="D32" s="2494">
        <f>SUM(D34,D36,D38)</f>
        <v>6947.2</v>
      </c>
      <c r="E32" s="2494">
        <f t="shared" ref="E32:H32" si="10">SUM(E34,E36,E38)</f>
        <v>7017.8</v>
      </c>
      <c r="F32" s="2494">
        <f t="shared" si="10"/>
        <v>7209.5</v>
      </c>
      <c r="G32" s="2494">
        <f t="shared" si="10"/>
        <v>6980.9</v>
      </c>
      <c r="H32" s="2494">
        <f t="shared" si="10"/>
        <v>6721.5</v>
      </c>
      <c r="L32" s="982"/>
      <c r="M32" s="4105"/>
      <c r="N32" s="4105"/>
      <c r="O32" s="4105"/>
      <c r="P32" s="4105"/>
      <c r="Q32" s="4105"/>
      <c r="R32" s="3751"/>
      <c r="S32" s="3751" t="s">
        <v>6420</v>
      </c>
      <c r="T32" s="3751" t="s">
        <v>7969</v>
      </c>
      <c r="U32" s="3751" t="s">
        <v>7970</v>
      </c>
      <c r="V32" s="3751" t="s">
        <v>7971</v>
      </c>
      <c r="W32" s="3751"/>
      <c r="X32" s="3751" t="s">
        <v>979</v>
      </c>
      <c r="Y32" s="3751" t="s">
        <v>7969</v>
      </c>
      <c r="Z32" s="3751" t="s">
        <v>7970</v>
      </c>
      <c r="AA32" s="3751" t="s">
        <v>7971</v>
      </c>
      <c r="AB32" s="3751"/>
    </row>
    <row r="33" spans="1:28" ht="21.95" customHeight="1">
      <c r="A33" s="4127" t="s">
        <v>426</v>
      </c>
      <c r="B33" s="4122" t="s">
        <v>5889</v>
      </c>
      <c r="C33" s="1635" t="s">
        <v>2792</v>
      </c>
      <c r="D33" s="2494">
        <f>Y34</f>
        <v>249.7</v>
      </c>
      <c r="E33" s="2494">
        <f>Y35</f>
        <v>250.4</v>
      </c>
      <c r="F33" s="2494">
        <f>Y36</f>
        <v>257.5</v>
      </c>
      <c r="G33" s="2494">
        <f>Y37</f>
        <v>250.9</v>
      </c>
      <c r="H33" s="2494">
        <f>Y38</f>
        <v>243.1</v>
      </c>
      <c r="L33" s="982"/>
      <c r="M33" s="4105"/>
      <c r="N33" s="2454" t="s">
        <v>7972</v>
      </c>
      <c r="O33" s="2454" t="s">
        <v>7970</v>
      </c>
      <c r="P33" s="4105"/>
      <c r="Q33" s="4105"/>
      <c r="R33" s="3751"/>
      <c r="S33" s="3751"/>
      <c r="T33" s="3751"/>
      <c r="U33" s="3751"/>
      <c r="V33" s="2436" t="s">
        <v>7973</v>
      </c>
      <c r="W33" s="2454" t="s">
        <v>7974</v>
      </c>
      <c r="X33" s="3751"/>
      <c r="Y33" s="3751"/>
      <c r="Z33" s="3751"/>
      <c r="AA33" s="2436" t="s">
        <v>7973</v>
      </c>
      <c r="AB33" s="2436" t="s">
        <v>7974</v>
      </c>
    </row>
    <row r="34" spans="1:28" ht="21.95" customHeight="1">
      <c r="A34" s="3283"/>
      <c r="B34" s="4123"/>
      <c r="C34" s="1634" t="s">
        <v>2791</v>
      </c>
      <c r="D34" s="2494">
        <f>ROUND(T34/12,1)</f>
        <v>6430.7</v>
      </c>
      <c r="E34" s="2494">
        <f>ROUND(T35/12,1)</f>
        <v>6488.3</v>
      </c>
      <c r="F34" s="2494">
        <f>ROUND(T36/12,1)</f>
        <v>6651.4</v>
      </c>
      <c r="G34" s="2494">
        <f>ROUND(T37/12,1)</f>
        <v>6482.4</v>
      </c>
      <c r="H34" s="2494">
        <f>ROUND(T38/12,1)</f>
        <v>6279.5</v>
      </c>
      <c r="L34" s="982"/>
      <c r="M34" s="2428" t="s">
        <v>8528</v>
      </c>
      <c r="N34" s="2311">
        <v>309</v>
      </c>
      <c r="O34" s="2311">
        <v>309</v>
      </c>
      <c r="P34" s="1855">
        <v>232716</v>
      </c>
      <c r="Q34" s="1855">
        <v>107296</v>
      </c>
      <c r="R34" s="2311">
        <v>23930</v>
      </c>
      <c r="S34" s="1855">
        <v>83366</v>
      </c>
      <c r="T34" s="1855">
        <v>77168</v>
      </c>
      <c r="U34" s="1855">
        <v>3342</v>
      </c>
      <c r="V34" s="1855">
        <v>2856</v>
      </c>
      <c r="W34" s="2005" t="s">
        <v>5184</v>
      </c>
      <c r="X34" s="2337">
        <v>269.7</v>
      </c>
      <c r="Y34" s="2337">
        <v>249.7</v>
      </c>
      <c r="Z34" s="2337">
        <v>10.8</v>
      </c>
      <c r="AA34" s="2337">
        <v>9.1999999999999993</v>
      </c>
      <c r="AB34" s="2337" t="s">
        <v>5184</v>
      </c>
    </row>
    <row r="35" spans="1:28" ht="21.95" customHeight="1">
      <c r="A35" s="3283"/>
      <c r="B35" s="4122" t="s">
        <v>5888</v>
      </c>
      <c r="C35" s="1635" t="s">
        <v>2792</v>
      </c>
      <c r="D35" s="2494">
        <f>Z34</f>
        <v>10.8</v>
      </c>
      <c r="E35" s="2494">
        <f>Z35</f>
        <v>11.3</v>
      </c>
      <c r="F35" s="2494">
        <f>Z36</f>
        <v>11.3</v>
      </c>
      <c r="G35" s="2494">
        <f>Z37</f>
        <v>8.9</v>
      </c>
      <c r="H35" s="2494">
        <f>Z38</f>
        <v>7.3</v>
      </c>
      <c r="L35" s="982"/>
      <c r="M35" s="2428" t="s">
        <v>8521</v>
      </c>
      <c r="N35" s="2311">
        <v>311</v>
      </c>
      <c r="O35" s="2311">
        <v>287</v>
      </c>
      <c r="P35" s="1855">
        <v>236127</v>
      </c>
      <c r="Q35" s="1855">
        <v>108070</v>
      </c>
      <c r="R35" s="2311">
        <v>23856</v>
      </c>
      <c r="S35" s="1855">
        <v>84214</v>
      </c>
      <c r="T35" s="1855">
        <v>77860</v>
      </c>
      <c r="U35" s="1855">
        <v>3232</v>
      </c>
      <c r="V35" s="1855">
        <v>3122</v>
      </c>
      <c r="W35" s="2005" t="s">
        <v>5184</v>
      </c>
      <c r="X35" s="2337">
        <v>271.7</v>
      </c>
      <c r="Y35" s="2337">
        <v>250.4</v>
      </c>
      <c r="Z35" s="2337">
        <v>11.3</v>
      </c>
      <c r="AA35" s="2337">
        <v>10</v>
      </c>
      <c r="AB35" s="2337" t="s">
        <v>5184</v>
      </c>
    </row>
    <row r="36" spans="1:28" ht="21.95" customHeight="1">
      <c r="A36" s="3283"/>
      <c r="B36" s="4124"/>
      <c r="C36" s="1634" t="s">
        <v>2791</v>
      </c>
      <c r="D36" s="2494">
        <f>ROUND(U34/12,1)</f>
        <v>278.5</v>
      </c>
      <c r="E36" s="2494">
        <f>ROUND(U35/12,1)</f>
        <v>269.3</v>
      </c>
      <c r="F36" s="2494">
        <f>ROUND(U36/12,1)</f>
        <v>269.10000000000002</v>
      </c>
      <c r="G36" s="2494">
        <f>ROUND(U37/12,1)</f>
        <v>211.8</v>
      </c>
      <c r="H36" s="2494">
        <f>ROUND(U38/12,1)</f>
        <v>174.8</v>
      </c>
      <c r="L36" s="982"/>
      <c r="M36" s="2428" t="s">
        <v>8680</v>
      </c>
      <c r="N36" s="2311">
        <v>310</v>
      </c>
      <c r="O36" s="2311">
        <v>286</v>
      </c>
      <c r="P36" s="1855">
        <v>238544</v>
      </c>
      <c r="Q36" s="1855">
        <v>108661</v>
      </c>
      <c r="R36" s="2311">
        <v>22147</v>
      </c>
      <c r="S36" s="1855">
        <v>86514</v>
      </c>
      <c r="T36" s="1855">
        <v>79817</v>
      </c>
      <c r="U36" s="1855">
        <v>3229</v>
      </c>
      <c r="V36" s="1855">
        <v>3468</v>
      </c>
      <c r="W36" s="2005" t="s">
        <v>5184</v>
      </c>
      <c r="X36" s="2337">
        <v>280</v>
      </c>
      <c r="Y36" s="2337">
        <v>257.5</v>
      </c>
      <c r="Z36" s="2337">
        <v>11.3</v>
      </c>
      <c r="AA36" s="2337">
        <v>11.2</v>
      </c>
      <c r="AB36" s="2337" t="s">
        <v>5184</v>
      </c>
    </row>
    <row r="37" spans="1:28" ht="21.95" customHeight="1">
      <c r="A37" s="3283"/>
      <c r="B37" s="4125" t="s">
        <v>2794</v>
      </c>
      <c r="C37" s="1635" t="s">
        <v>2792</v>
      </c>
      <c r="D37" s="2494">
        <f>AA34</f>
        <v>9.1999999999999993</v>
      </c>
      <c r="E37" s="2494">
        <f>AA35</f>
        <v>10</v>
      </c>
      <c r="F37" s="2494">
        <f>AA36</f>
        <v>11.2</v>
      </c>
      <c r="G37" s="2494">
        <f>AA37</f>
        <v>11.1</v>
      </c>
      <c r="H37" s="2494">
        <f>AA38</f>
        <v>10.3</v>
      </c>
      <c r="L37" s="982"/>
      <c r="M37" s="2538" t="s">
        <v>8681</v>
      </c>
      <c r="N37" s="2311">
        <v>310</v>
      </c>
      <c r="O37" s="2311">
        <v>286</v>
      </c>
      <c r="P37" s="1855">
        <v>239673</v>
      </c>
      <c r="Q37" s="1855">
        <v>106057</v>
      </c>
      <c r="R37" s="2311">
        <v>22286</v>
      </c>
      <c r="S37" s="1855">
        <v>83771</v>
      </c>
      <c r="T37" s="1855">
        <v>77789</v>
      </c>
      <c r="U37" s="1855">
        <v>2542</v>
      </c>
      <c r="V37" s="1855">
        <v>3440</v>
      </c>
      <c r="W37" s="2005" t="s">
        <v>5184</v>
      </c>
      <c r="X37" s="2337">
        <v>270.89999999999998</v>
      </c>
      <c r="Y37" s="2337">
        <v>250.9</v>
      </c>
      <c r="Z37" s="2337">
        <v>8.9</v>
      </c>
      <c r="AA37" s="2337">
        <v>11.1</v>
      </c>
      <c r="AB37" s="2337" t="s">
        <v>5184</v>
      </c>
    </row>
    <row r="38" spans="1:28" ht="21.75" customHeight="1">
      <c r="A38" s="3284"/>
      <c r="B38" s="4126"/>
      <c r="C38" s="1634" t="s">
        <v>2791</v>
      </c>
      <c r="D38" s="2494">
        <f>ROUND(SUM(V34,W34)/12,1)</f>
        <v>238</v>
      </c>
      <c r="E38" s="2494">
        <f>ROUND(SUM(V35,W35)/12,1)</f>
        <v>260.2</v>
      </c>
      <c r="F38" s="2494">
        <f>ROUND(SUM(V36,W36)/12,1)</f>
        <v>289</v>
      </c>
      <c r="G38" s="2494">
        <f>ROUND(SUM(V37,W37)/12,1)</f>
        <v>286.7</v>
      </c>
      <c r="H38" s="2494">
        <f>ROUND(SUM(V38,W38)/12,1)</f>
        <v>267.2</v>
      </c>
      <c r="I38" s="172" t="s">
        <v>5890</v>
      </c>
      <c r="L38" s="982"/>
      <c r="M38" s="2538" t="s">
        <v>8682</v>
      </c>
      <c r="N38" s="2311">
        <v>310</v>
      </c>
      <c r="O38" s="2311">
        <v>286</v>
      </c>
      <c r="P38" s="1855">
        <v>243196</v>
      </c>
      <c r="Q38" s="1855">
        <v>80657</v>
      </c>
      <c r="R38" s="2311" t="s">
        <v>8744</v>
      </c>
      <c r="S38" s="1855">
        <v>80657</v>
      </c>
      <c r="T38" s="1855">
        <v>75354</v>
      </c>
      <c r="U38" s="1855">
        <v>2097</v>
      </c>
      <c r="V38" s="1855">
        <v>3206</v>
      </c>
      <c r="W38" s="2005" t="s">
        <v>5184</v>
      </c>
      <c r="X38" s="2337">
        <v>260.7</v>
      </c>
      <c r="Y38" s="2337">
        <v>243.1</v>
      </c>
      <c r="Z38" s="2337">
        <v>7.3</v>
      </c>
      <c r="AA38" s="2337">
        <v>10.3</v>
      </c>
      <c r="AB38" s="2337" t="s">
        <v>5184</v>
      </c>
    </row>
    <row r="39" spans="1:28" s="1747" customFormat="1" ht="16.5" customHeight="1">
      <c r="A39" s="80" t="s">
        <v>8940</v>
      </c>
      <c r="B39" s="80"/>
      <c r="C39" s="80"/>
      <c r="D39" s="80"/>
      <c r="E39" s="85"/>
      <c r="F39" s="80"/>
      <c r="G39" s="981"/>
      <c r="H39" s="80"/>
      <c r="I39" s="80"/>
      <c r="J39" s="80"/>
      <c r="K39" s="80"/>
      <c r="L39" s="982"/>
      <c r="M39" s="1340"/>
      <c r="N39" s="1340"/>
      <c r="O39" s="1340"/>
      <c r="P39" s="1340"/>
      <c r="Q39" s="1340"/>
      <c r="R39" s="1340"/>
      <c r="S39" s="1340"/>
      <c r="T39" s="1340"/>
      <c r="U39" s="1340"/>
      <c r="V39" s="1340"/>
      <c r="W39" s="1748"/>
      <c r="X39" s="1745"/>
    </row>
    <row r="40" spans="1:28" ht="16.5" customHeight="1">
      <c r="A40" s="2"/>
      <c r="L40" s="980"/>
      <c r="M40" s="80"/>
      <c r="N40" s="80"/>
      <c r="O40" s="80"/>
      <c r="P40" s="80"/>
      <c r="Q40" s="80"/>
    </row>
    <row r="41" spans="1:28" ht="16.5" customHeight="1">
      <c r="A41" s="131" t="s">
        <v>4902</v>
      </c>
      <c r="E41" s="183" t="s">
        <v>612</v>
      </c>
      <c r="H41" s="2057" t="str">
        <f>P41</f>
        <v>（各年度末現在）</v>
      </c>
      <c r="K41" s="183"/>
      <c r="L41" s="978"/>
      <c r="M41" s="1336" t="s">
        <v>6896</v>
      </c>
      <c r="N41" s="1752"/>
      <c r="O41" s="1337" t="s">
        <v>6118</v>
      </c>
      <c r="P41" s="1856" t="s">
        <v>463</v>
      </c>
    </row>
    <row r="42" spans="1:28" ht="16.5" customHeight="1">
      <c r="A42" s="4128" t="s">
        <v>8817</v>
      </c>
      <c r="B42" s="4129"/>
      <c r="C42" s="4129"/>
      <c r="D42" s="391" t="str">
        <f>M44</f>
        <v>平成30年度</v>
      </c>
      <c r="E42" s="391" t="str">
        <f>M45</f>
        <v>令和元年度</v>
      </c>
      <c r="F42" s="391" t="str">
        <f>M46</f>
        <v>令和2年度</v>
      </c>
      <c r="G42" s="391" t="str">
        <f>M47</f>
        <v>令和3年度</v>
      </c>
      <c r="H42" s="391" t="str">
        <f>M48</f>
        <v>令和4年度</v>
      </c>
      <c r="L42" s="979"/>
      <c r="M42" s="1705"/>
      <c r="O42" s="1337" t="s">
        <v>6119</v>
      </c>
      <c r="P42" s="1789" t="s">
        <v>6897</v>
      </c>
      <c r="Q42" s="2320" t="str">
        <f>HYPERLINK("#'["&amp;設定!$A$22&amp;"]"&amp;P42&amp;"'!A1","統計表リンク")</f>
        <v>統計表リンク</v>
      </c>
    </row>
    <row r="43" spans="1:28" ht="16.5" customHeight="1">
      <c r="A43" s="2942" t="s">
        <v>2793</v>
      </c>
      <c r="B43" s="2942"/>
      <c r="C43" s="2942"/>
      <c r="D43" s="2495">
        <f>N44</f>
        <v>1037</v>
      </c>
      <c r="E43" s="2496">
        <f>N45</f>
        <v>1058</v>
      </c>
      <c r="F43" s="2496">
        <f>N46</f>
        <v>938</v>
      </c>
      <c r="G43" s="2496">
        <f>N47</f>
        <v>906</v>
      </c>
      <c r="H43" s="2496">
        <f>N48</f>
        <v>861</v>
      </c>
      <c r="L43" s="978"/>
      <c r="M43" s="2426" t="s">
        <v>6987</v>
      </c>
      <c r="N43" s="2426" t="s">
        <v>979</v>
      </c>
      <c r="O43" s="2426" t="s">
        <v>7977</v>
      </c>
      <c r="P43" s="2426" t="s">
        <v>7978</v>
      </c>
    </row>
    <row r="44" spans="1:28" ht="16.5" customHeight="1">
      <c r="A44" s="4116" t="s">
        <v>5945</v>
      </c>
      <c r="B44" s="4116"/>
      <c r="C44" s="4116"/>
      <c r="D44" s="2497">
        <f>O44</f>
        <v>3.3</v>
      </c>
      <c r="E44" s="2498">
        <f>O45</f>
        <v>3.2</v>
      </c>
      <c r="F44" s="2498">
        <f>O46</f>
        <v>2.8</v>
      </c>
      <c r="G44" s="2498">
        <f>O47</f>
        <v>2.9</v>
      </c>
      <c r="H44" s="2498">
        <f>O48</f>
        <v>2.7</v>
      </c>
      <c r="L44" s="182"/>
      <c r="M44" s="2428" t="s">
        <v>8528</v>
      </c>
      <c r="N44" s="1855">
        <v>1037</v>
      </c>
      <c r="O44" s="2337">
        <v>3.3</v>
      </c>
      <c r="P44" s="2337">
        <v>86.4</v>
      </c>
    </row>
    <row r="45" spans="1:28" ht="16.5" customHeight="1">
      <c r="A45" s="4115" t="s">
        <v>5946</v>
      </c>
      <c r="B45" s="4115"/>
      <c r="C45" s="4115"/>
      <c r="D45" s="2499">
        <f>P44</f>
        <v>86.4</v>
      </c>
      <c r="E45" s="2500">
        <f>P45</f>
        <v>88.2</v>
      </c>
      <c r="F45" s="2500">
        <f>P46</f>
        <v>78.2</v>
      </c>
      <c r="G45" s="2500">
        <f>P47</f>
        <v>75.5</v>
      </c>
      <c r="H45" s="2500">
        <f>P48</f>
        <v>71.7</v>
      </c>
      <c r="I45" s="172" t="s">
        <v>2790</v>
      </c>
      <c r="M45" s="2428" t="s">
        <v>8521</v>
      </c>
      <c r="N45" s="1855">
        <v>1058</v>
      </c>
      <c r="O45" s="2337">
        <v>3.2</v>
      </c>
      <c r="P45" s="2337">
        <v>88.2</v>
      </c>
    </row>
    <row r="46" spans="1:28" ht="16.5" customHeight="1">
      <c r="A46" s="1747" t="s">
        <v>8941</v>
      </c>
      <c r="J46" s="85"/>
      <c r="M46" s="2428" t="s">
        <v>8680</v>
      </c>
      <c r="N46" s="1855">
        <v>938</v>
      </c>
      <c r="O46" s="2337">
        <v>2.8</v>
      </c>
      <c r="P46" s="2337">
        <v>78.2</v>
      </c>
    </row>
    <row r="47" spans="1:28" ht="18" customHeight="1">
      <c r="D47" s="1655"/>
      <c r="E47" s="1655"/>
      <c r="F47" s="1655"/>
      <c r="G47" s="1655"/>
      <c r="H47" s="1655"/>
      <c r="I47" s="1655"/>
      <c r="J47" s="1655"/>
      <c r="K47" s="1655"/>
      <c r="M47" s="2538" t="s">
        <v>8681</v>
      </c>
      <c r="N47" s="1855">
        <v>906</v>
      </c>
      <c r="O47" s="2337">
        <v>2.9</v>
      </c>
      <c r="P47" s="2337">
        <v>75.5</v>
      </c>
    </row>
    <row r="48" spans="1:28" ht="18" customHeight="1">
      <c r="M48" s="2538" t="s">
        <v>8682</v>
      </c>
      <c r="N48" s="1855">
        <v>861</v>
      </c>
      <c r="O48" s="2337">
        <v>2.7</v>
      </c>
      <c r="P48" s="2337">
        <v>71.7</v>
      </c>
    </row>
  </sheetData>
  <mergeCells count="58">
    <mergeCell ref="A45:C45"/>
    <mergeCell ref="A44:C44"/>
    <mergeCell ref="I21:J21"/>
    <mergeCell ref="I22:J22"/>
    <mergeCell ref="I20:J20"/>
    <mergeCell ref="A25:K25"/>
    <mergeCell ref="A20:B20"/>
    <mergeCell ref="A21:B21"/>
    <mergeCell ref="A22:B22"/>
    <mergeCell ref="A31:B32"/>
    <mergeCell ref="B33:B34"/>
    <mergeCell ref="B35:B36"/>
    <mergeCell ref="B37:B38"/>
    <mergeCell ref="A33:A38"/>
    <mergeCell ref="A42:C42"/>
    <mergeCell ref="A43:C43"/>
    <mergeCell ref="A1:D1"/>
    <mergeCell ref="A2:D2"/>
    <mergeCell ref="A15:B15"/>
    <mergeCell ref="A16:B16"/>
    <mergeCell ref="A14:B14"/>
    <mergeCell ref="A12:B13"/>
    <mergeCell ref="D5:D7"/>
    <mergeCell ref="D12:K12"/>
    <mergeCell ref="A28:C28"/>
    <mergeCell ref="A29:C29"/>
    <mergeCell ref="A30:C30"/>
    <mergeCell ref="A5:B7"/>
    <mergeCell ref="A8:B8"/>
    <mergeCell ref="C5:C7"/>
    <mergeCell ref="A18:B19"/>
    <mergeCell ref="C12:C13"/>
    <mergeCell ref="C18:G18"/>
    <mergeCell ref="F5:J5"/>
    <mergeCell ref="F6:H6"/>
    <mergeCell ref="J6:J7"/>
    <mergeCell ref="I6:I7"/>
    <mergeCell ref="E5:E7"/>
    <mergeCell ref="R6:R7"/>
    <mergeCell ref="P6:Q6"/>
    <mergeCell ref="O6:O7"/>
    <mergeCell ref="N6:N7"/>
    <mergeCell ref="M6:M7"/>
    <mergeCell ref="U32:U33"/>
    <mergeCell ref="T32:T33"/>
    <mergeCell ref="S32:S33"/>
    <mergeCell ref="X31:AB31"/>
    <mergeCell ref="V32:W32"/>
    <mergeCell ref="S31:W31"/>
    <mergeCell ref="AA32:AB32"/>
    <mergeCell ref="Z32:Z33"/>
    <mergeCell ref="Y32:Y33"/>
    <mergeCell ref="X32:X33"/>
    <mergeCell ref="N31:O32"/>
    <mergeCell ref="M31:M33"/>
    <mergeCell ref="P31:P33"/>
    <mergeCell ref="R31:R33"/>
    <mergeCell ref="Q31:Q33"/>
  </mergeCells>
  <phoneticPr fontId="2"/>
  <printOptions horizontalCentered="1"/>
  <pageMargins left="0.78740157480314965" right="0.78740157480314965" top="0.98425196850393704" bottom="0.98425196850393704" header="0.51181102362204722" footer="0.51181102362204722"/>
  <pageSetup paperSize="9" scale="83" fitToHeight="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4"/>
  <sheetViews>
    <sheetView view="pageBreakPreview" zoomScaleNormal="100" zoomScaleSheetLayoutView="100" workbookViewId="0">
      <selection sqref="A1:D1"/>
    </sheetView>
  </sheetViews>
  <sheetFormatPr defaultRowHeight="18" customHeight="1"/>
  <cols>
    <col min="1" max="1" width="2.625" style="425" customWidth="1"/>
    <col min="2" max="2" width="22.625" style="425" customWidth="1"/>
    <col min="3" max="4" width="6.625" style="425" customWidth="1"/>
    <col min="5" max="5" width="2.625" style="425" customWidth="1"/>
    <col min="6" max="9" width="7.625" style="425" customWidth="1"/>
    <col min="10" max="11" width="9.625" style="425" customWidth="1"/>
    <col min="12" max="12" width="5.625" style="425" customWidth="1"/>
    <col min="13" max="19" width="10.625" style="425" customWidth="1"/>
    <col min="20" max="16384" width="9" style="425"/>
  </cols>
  <sheetData>
    <row r="1" spans="1:25" s="130" customFormat="1" ht="20.100000000000001" customHeight="1">
      <c r="A1" s="2917" t="str">
        <f>HYPERLINK("#目次!A1","【目次に戻る】")</f>
        <v>【目次に戻る】</v>
      </c>
      <c r="B1" s="2917"/>
      <c r="C1" s="2917"/>
      <c r="D1" s="1327"/>
      <c r="E1" s="1327"/>
      <c r="F1" s="1327"/>
      <c r="G1" s="1327"/>
      <c r="H1" s="1327"/>
      <c r="I1" s="1327"/>
      <c r="J1" s="1327"/>
      <c r="K1" s="1327"/>
      <c r="L1" s="1327"/>
      <c r="M1" s="1327"/>
      <c r="N1" s="1327"/>
      <c r="O1" s="1327"/>
      <c r="P1" s="1327"/>
      <c r="Q1" s="1327"/>
      <c r="R1" s="1327"/>
      <c r="S1" s="1327"/>
      <c r="T1" s="1327"/>
      <c r="U1" s="1327"/>
      <c r="V1" s="1327"/>
      <c r="W1" s="1327"/>
      <c r="X1" s="1327"/>
      <c r="Y1" s="1327"/>
    </row>
    <row r="2" spans="1:25" s="130" customFormat="1" ht="20.100000000000001" customHeight="1">
      <c r="A2" s="2917" t="str">
        <f>HYPERLINK("#業務所管課別目次!A1","【業務所管課別目次に戻る】")</f>
        <v>【業務所管課別目次に戻る】</v>
      </c>
      <c r="B2" s="2917"/>
      <c r="C2" s="2917"/>
      <c r="D2" s="1327"/>
      <c r="E2" s="1327"/>
      <c r="F2" s="1327"/>
      <c r="G2" s="1327"/>
      <c r="H2" s="1327"/>
      <c r="I2" s="1327"/>
      <c r="J2" s="1327"/>
      <c r="K2" s="1327"/>
      <c r="L2" s="1327"/>
      <c r="M2" s="1327"/>
      <c r="N2" s="1327"/>
      <c r="O2" s="1327"/>
      <c r="P2" s="1327"/>
      <c r="Q2" s="1327"/>
      <c r="R2" s="1327"/>
      <c r="S2" s="1327"/>
      <c r="T2" s="1327"/>
      <c r="U2" s="1327"/>
      <c r="V2" s="1327"/>
      <c r="W2" s="1327"/>
      <c r="X2" s="1327"/>
      <c r="Y2" s="1327"/>
    </row>
    <row r="3" spans="1:25" ht="17.100000000000001" customHeight="1">
      <c r="A3" s="1009" t="s">
        <v>4903</v>
      </c>
      <c r="B3" s="1008"/>
      <c r="C3" s="1008"/>
      <c r="D3" s="1008"/>
      <c r="E3" s="426"/>
    </row>
    <row r="4" spans="1:25" s="991" customFormat="1" ht="14.1" customHeight="1">
      <c r="A4" s="1006" t="s">
        <v>2907</v>
      </c>
      <c r="B4" s="1006"/>
      <c r="C4" s="1006"/>
      <c r="D4" s="1007"/>
      <c r="F4" s="1006" t="s">
        <v>5895</v>
      </c>
      <c r="G4" s="1006"/>
      <c r="H4" s="1006"/>
      <c r="I4" s="1006"/>
      <c r="J4" s="1006"/>
      <c r="K4" s="1006"/>
      <c r="M4" s="1336" t="s">
        <v>6899</v>
      </c>
      <c r="N4" s="1752"/>
      <c r="O4" s="1337" t="s">
        <v>6118</v>
      </c>
      <c r="P4" s="1856"/>
    </row>
    <row r="5" spans="1:25" s="985" customFormat="1" ht="14.1" customHeight="1">
      <c r="A5" s="4132" t="s">
        <v>5894</v>
      </c>
      <c r="B5" s="4133"/>
      <c r="C5" s="4134" t="s">
        <v>2906</v>
      </c>
      <c r="D5" s="3699" t="s">
        <v>8957</v>
      </c>
      <c r="E5" s="792"/>
      <c r="F5" s="4132" t="s">
        <v>5893</v>
      </c>
      <c r="G5" s="4133"/>
      <c r="H5" s="4133"/>
      <c r="I5" s="4134" t="s">
        <v>2849</v>
      </c>
      <c r="J5" s="4134" t="s">
        <v>8957</v>
      </c>
      <c r="K5" s="1000" t="s">
        <v>2875</v>
      </c>
      <c r="M5" s="1705"/>
      <c r="N5" s="1340"/>
      <c r="O5" s="1337" t="s">
        <v>6119</v>
      </c>
      <c r="P5" s="1789" t="s">
        <v>7122</v>
      </c>
      <c r="Q5" s="2160" t="str">
        <f>HYPERLINK("#'["&amp;設定!$A$22&amp;"]"&amp;P5&amp;"'!A1","統計表リンク")</f>
        <v>統計表リンク</v>
      </c>
    </row>
    <row r="6" spans="1:25" s="985" customFormat="1" ht="14.1" customHeight="1">
      <c r="A6" s="4133"/>
      <c r="B6" s="4133"/>
      <c r="C6" s="4135"/>
      <c r="D6" s="3700"/>
      <c r="E6" s="321"/>
      <c r="F6" s="4133"/>
      <c r="G6" s="4133"/>
      <c r="H6" s="4133"/>
      <c r="I6" s="4135"/>
      <c r="J6" s="4135"/>
      <c r="K6" s="999" t="s">
        <v>2872</v>
      </c>
      <c r="M6" s="1747"/>
      <c r="N6" s="1747"/>
      <c r="O6" s="1747"/>
      <c r="P6" s="1789" t="s">
        <v>7123</v>
      </c>
      <c r="Q6" s="2160" t="str">
        <f>HYPERLINK("#'["&amp;設定!$A$22&amp;"]"&amp;P6&amp;"'!A1","統計表リンク")</f>
        <v>統計表リンク</v>
      </c>
    </row>
    <row r="7" spans="1:25" s="985" customFormat="1" ht="14.1" customHeight="1">
      <c r="A7" s="997" t="s">
        <v>2905</v>
      </c>
      <c r="B7" s="1596" t="s">
        <v>2904</v>
      </c>
      <c r="C7" s="1005">
        <v>10</v>
      </c>
      <c r="D7" s="1005">
        <v>47</v>
      </c>
      <c r="E7" s="406"/>
      <c r="F7" s="4159" t="s">
        <v>2903</v>
      </c>
      <c r="G7" s="4159"/>
      <c r="H7" s="4159"/>
      <c r="I7" s="998">
        <v>6</v>
      </c>
      <c r="J7" s="998">
        <v>58</v>
      </c>
      <c r="K7" s="998">
        <v>2889</v>
      </c>
    </row>
    <row r="8" spans="1:25" s="985" customFormat="1" ht="14.1" customHeight="1">
      <c r="A8" s="997" t="s">
        <v>2902</v>
      </c>
      <c r="B8" s="1596" t="s">
        <v>2901</v>
      </c>
      <c r="C8" s="996" t="s">
        <v>5184</v>
      </c>
      <c r="D8" s="996" t="s">
        <v>5184</v>
      </c>
      <c r="E8" s="321"/>
      <c r="F8" s="4159" t="s">
        <v>2900</v>
      </c>
      <c r="G8" s="4159"/>
      <c r="H8" s="4159"/>
      <c r="I8" s="998">
        <v>42</v>
      </c>
      <c r="J8" s="998">
        <v>185</v>
      </c>
      <c r="K8" s="998">
        <v>6029</v>
      </c>
    </row>
    <row r="9" spans="1:25" s="985" customFormat="1" ht="14.1" customHeight="1">
      <c r="A9" s="997" t="s">
        <v>2899</v>
      </c>
      <c r="B9" s="1596" t="s">
        <v>2898</v>
      </c>
      <c r="C9" s="996">
        <v>1</v>
      </c>
      <c r="D9" s="996">
        <v>3</v>
      </c>
      <c r="E9" s="321"/>
      <c r="F9" s="4159" t="s">
        <v>2897</v>
      </c>
      <c r="G9" s="4159"/>
      <c r="H9" s="4159"/>
      <c r="I9" s="998">
        <v>67</v>
      </c>
      <c r="J9" s="998">
        <v>497</v>
      </c>
      <c r="K9" s="998">
        <v>22702</v>
      </c>
    </row>
    <row r="10" spans="1:25" s="985" customFormat="1" ht="14.1" customHeight="1">
      <c r="A10" s="997" t="s">
        <v>2896</v>
      </c>
      <c r="B10" s="1596" t="s">
        <v>2895</v>
      </c>
      <c r="C10" s="995">
        <v>1342</v>
      </c>
      <c r="D10" s="995">
        <v>11350</v>
      </c>
      <c r="E10" s="321"/>
      <c r="F10" s="4161" t="s">
        <v>2894</v>
      </c>
      <c r="G10" s="4161"/>
      <c r="H10" s="4161"/>
      <c r="I10" s="998">
        <v>192</v>
      </c>
      <c r="J10" s="998">
        <v>1575</v>
      </c>
      <c r="K10" s="998">
        <v>103462</v>
      </c>
    </row>
    <row r="11" spans="1:25" s="985" customFormat="1" ht="14.1" customHeight="1">
      <c r="A11" s="997" t="s">
        <v>2893</v>
      </c>
      <c r="B11" s="1596" t="s">
        <v>2892</v>
      </c>
      <c r="C11" s="995">
        <v>2329</v>
      </c>
      <c r="D11" s="995">
        <v>14491</v>
      </c>
      <c r="E11" s="321"/>
      <c r="F11" s="4159" t="s">
        <v>2891</v>
      </c>
      <c r="G11" s="4159"/>
      <c r="H11" s="4159"/>
      <c r="I11" s="998">
        <v>146</v>
      </c>
      <c r="J11" s="998">
        <v>1282</v>
      </c>
      <c r="K11" s="998">
        <v>54683</v>
      </c>
    </row>
    <row r="12" spans="1:25" s="985" customFormat="1" ht="14.1" customHeight="1">
      <c r="A12" s="997" t="s">
        <v>2890</v>
      </c>
      <c r="B12" s="1636" t="s">
        <v>2889</v>
      </c>
      <c r="C12" s="995">
        <v>10</v>
      </c>
      <c r="D12" s="995">
        <v>422</v>
      </c>
      <c r="E12" s="321"/>
      <c r="F12" s="4159" t="s">
        <v>2888</v>
      </c>
      <c r="G12" s="4159"/>
      <c r="H12" s="4159"/>
      <c r="I12" s="1004">
        <v>179</v>
      </c>
      <c r="J12" s="1004">
        <v>2102</v>
      </c>
      <c r="K12" s="1004">
        <v>198798</v>
      </c>
    </row>
    <row r="13" spans="1:25" s="985" customFormat="1" ht="14.1" customHeight="1">
      <c r="A13" s="997" t="s">
        <v>2887</v>
      </c>
      <c r="B13" s="1596" t="s">
        <v>2886</v>
      </c>
      <c r="C13" s="995">
        <v>139</v>
      </c>
      <c r="D13" s="995">
        <v>527</v>
      </c>
      <c r="E13" s="321"/>
      <c r="F13" s="4160" t="s">
        <v>979</v>
      </c>
      <c r="G13" s="4160"/>
      <c r="H13" s="4160"/>
      <c r="I13" s="1003">
        <v>632</v>
      </c>
      <c r="J13" s="1003">
        <v>5699</v>
      </c>
      <c r="K13" s="1003">
        <v>388562</v>
      </c>
    </row>
    <row r="14" spans="1:25" s="985" customFormat="1" ht="14.1" customHeight="1">
      <c r="A14" s="997" t="s">
        <v>2885</v>
      </c>
      <c r="B14" s="1596" t="s">
        <v>2884</v>
      </c>
      <c r="C14" s="995">
        <v>350</v>
      </c>
      <c r="D14" s="995">
        <v>9197</v>
      </c>
      <c r="E14" s="321"/>
      <c r="F14" s="1002"/>
      <c r="G14" s="1001"/>
      <c r="H14" s="1001"/>
      <c r="I14" s="1001"/>
      <c r="J14" s="1001"/>
      <c r="K14" s="857"/>
    </row>
    <row r="15" spans="1:25" s="985" customFormat="1" ht="14.1" customHeight="1">
      <c r="A15" s="997" t="s">
        <v>2883</v>
      </c>
      <c r="B15" s="1596" t="s">
        <v>2882</v>
      </c>
      <c r="C15" s="995">
        <v>3349</v>
      </c>
      <c r="D15" s="995">
        <v>28856</v>
      </c>
      <c r="K15" s="994"/>
    </row>
    <row r="16" spans="1:25" s="985" customFormat="1" ht="14.1" customHeight="1">
      <c r="A16" s="997" t="s">
        <v>2881</v>
      </c>
      <c r="B16" s="1597" t="s">
        <v>2880</v>
      </c>
      <c r="C16" s="996">
        <v>176</v>
      </c>
      <c r="D16" s="996">
        <v>2542</v>
      </c>
      <c r="F16" s="221" t="s">
        <v>5896</v>
      </c>
      <c r="G16" s="1001"/>
      <c r="H16" s="1001"/>
    </row>
    <row r="17" spans="1:16" s="985" customFormat="1" ht="14.1" customHeight="1">
      <c r="A17" s="997" t="s">
        <v>2879</v>
      </c>
      <c r="B17" s="1597" t="s">
        <v>2878</v>
      </c>
      <c r="C17" s="995">
        <v>1531</v>
      </c>
      <c r="D17" s="995">
        <v>4410</v>
      </c>
      <c r="F17" s="4132" t="s">
        <v>2877</v>
      </c>
      <c r="G17" s="4132"/>
      <c r="H17" s="4132"/>
      <c r="I17" s="4134" t="s">
        <v>2876</v>
      </c>
      <c r="J17" s="4134" t="s">
        <v>8958</v>
      </c>
      <c r="K17" s="1000" t="s">
        <v>2875</v>
      </c>
    </row>
    <row r="18" spans="1:16" s="985" customFormat="1" ht="14.1" customHeight="1">
      <c r="A18" s="997" t="s">
        <v>2874</v>
      </c>
      <c r="B18" s="1599" t="s">
        <v>2873</v>
      </c>
      <c r="C18" s="995">
        <v>567</v>
      </c>
      <c r="D18" s="995">
        <v>3002</v>
      </c>
      <c r="F18" s="4132"/>
      <c r="G18" s="4132"/>
      <c r="H18" s="4132"/>
      <c r="I18" s="4135"/>
      <c r="J18" s="4135"/>
      <c r="K18" s="999" t="s">
        <v>2872</v>
      </c>
    </row>
    <row r="19" spans="1:16" s="985" customFormat="1" ht="14.1" customHeight="1">
      <c r="A19" s="997" t="s">
        <v>2871</v>
      </c>
      <c r="B19" s="1597" t="s">
        <v>2870</v>
      </c>
      <c r="C19" s="995">
        <v>1797</v>
      </c>
      <c r="D19" s="995">
        <v>11683</v>
      </c>
      <c r="F19" s="3992" t="s">
        <v>2869</v>
      </c>
      <c r="G19" s="3992"/>
      <c r="H19" s="3992"/>
      <c r="I19" s="998">
        <v>10</v>
      </c>
      <c r="J19" s="998">
        <v>939</v>
      </c>
      <c r="K19" s="998">
        <v>22602</v>
      </c>
    </row>
    <row r="20" spans="1:16" s="985" customFormat="1" ht="14.1" customHeight="1">
      <c r="A20" s="997" t="s">
        <v>2868</v>
      </c>
      <c r="B20" s="1598" t="s">
        <v>2867</v>
      </c>
      <c r="C20" s="995">
        <v>1277</v>
      </c>
      <c r="D20" s="995">
        <v>5873</v>
      </c>
      <c r="F20" s="4140" t="s">
        <v>2866</v>
      </c>
      <c r="G20" s="4140"/>
      <c r="H20" s="4140"/>
      <c r="I20" s="998">
        <v>234</v>
      </c>
      <c r="J20" s="998">
        <v>1110</v>
      </c>
      <c r="K20" s="998">
        <v>13861</v>
      </c>
    </row>
    <row r="21" spans="1:16" s="985" customFormat="1" ht="14.1" customHeight="1">
      <c r="A21" s="997" t="s">
        <v>2865</v>
      </c>
      <c r="B21" s="1597" t="s">
        <v>2864</v>
      </c>
      <c r="C21" s="995">
        <v>503</v>
      </c>
      <c r="D21" s="995">
        <v>8909</v>
      </c>
      <c r="F21" s="3992" t="s">
        <v>2863</v>
      </c>
      <c r="G21" s="3992"/>
      <c r="H21" s="3992"/>
      <c r="I21" s="998">
        <v>703</v>
      </c>
      <c r="J21" s="998">
        <v>10017</v>
      </c>
      <c r="K21" s="998">
        <v>130386</v>
      </c>
    </row>
    <row r="22" spans="1:16" s="985" customFormat="1" ht="14.1" customHeight="1">
      <c r="A22" s="997" t="s">
        <v>2862</v>
      </c>
      <c r="B22" s="1597" t="s">
        <v>2861</v>
      </c>
      <c r="C22" s="995">
        <v>1625</v>
      </c>
      <c r="D22" s="995">
        <v>27065</v>
      </c>
      <c r="F22" s="3992" t="s">
        <v>2860</v>
      </c>
      <c r="G22" s="3992"/>
      <c r="H22" s="3992"/>
      <c r="I22" s="998">
        <v>203</v>
      </c>
      <c r="J22" s="998">
        <v>1584</v>
      </c>
      <c r="K22" s="998">
        <v>47071</v>
      </c>
    </row>
    <row r="23" spans="1:16" s="985" customFormat="1" ht="14.1" customHeight="1">
      <c r="A23" s="997" t="s">
        <v>2859</v>
      </c>
      <c r="B23" s="1597" t="s">
        <v>2858</v>
      </c>
      <c r="C23" s="995">
        <v>50</v>
      </c>
      <c r="D23" s="995">
        <v>511</v>
      </c>
      <c r="F23" s="3992" t="s">
        <v>2857</v>
      </c>
      <c r="G23" s="3992"/>
      <c r="H23" s="3992"/>
      <c r="I23" s="998">
        <v>65</v>
      </c>
      <c r="J23" s="998">
        <v>510</v>
      </c>
      <c r="K23" s="998">
        <v>15343</v>
      </c>
    </row>
    <row r="24" spans="1:16" s="985" customFormat="1" ht="14.1" customHeight="1">
      <c r="A24" s="997" t="s">
        <v>2856</v>
      </c>
      <c r="B24" s="1599" t="s">
        <v>2855</v>
      </c>
      <c r="C24" s="995">
        <v>762</v>
      </c>
      <c r="D24" s="995">
        <v>8266</v>
      </c>
      <c r="F24" s="3992" t="s">
        <v>2854</v>
      </c>
      <c r="G24" s="3992"/>
      <c r="H24" s="3992"/>
      <c r="I24" s="998">
        <v>688</v>
      </c>
      <c r="J24" s="998">
        <v>3802</v>
      </c>
      <c r="K24" s="998">
        <v>72121</v>
      </c>
    </row>
    <row r="25" spans="1:16" s="985" customFormat="1" ht="14.1" customHeight="1">
      <c r="A25" s="997" t="s">
        <v>2853</v>
      </c>
      <c r="B25" s="1599" t="s">
        <v>2852</v>
      </c>
      <c r="C25" s="996">
        <v>65</v>
      </c>
      <c r="D25" s="996">
        <v>4267</v>
      </c>
      <c r="F25" s="3750" t="s">
        <v>979</v>
      </c>
      <c r="G25" s="3750"/>
      <c r="H25" s="3750"/>
      <c r="I25" s="2881">
        <v>1903</v>
      </c>
      <c r="J25" s="2881">
        <v>17962</v>
      </c>
      <c r="K25" s="2881">
        <v>301385</v>
      </c>
    </row>
    <row r="26" spans="1:16" s="985" customFormat="1" ht="14.1" customHeight="1">
      <c r="A26" s="4151" t="s">
        <v>979</v>
      </c>
      <c r="B26" s="4152"/>
      <c r="C26" s="995">
        <v>15883</v>
      </c>
      <c r="D26" s="995">
        <v>141421</v>
      </c>
      <c r="K26" s="857"/>
    </row>
    <row r="27" spans="1:16" s="985" customFormat="1" ht="14.1" customHeight="1">
      <c r="A27" s="985" t="s">
        <v>8990</v>
      </c>
    </row>
    <row r="28" spans="1:16" s="985" customFormat="1" ht="14.1" customHeight="1">
      <c r="A28" s="985" t="s">
        <v>8991</v>
      </c>
    </row>
    <row r="29" spans="1:16" s="985" customFormat="1" ht="14.1" customHeight="1">
      <c r="A29" s="227" t="s">
        <v>9035</v>
      </c>
      <c r="K29" s="857" t="s">
        <v>2850</v>
      </c>
    </row>
    <row r="30" spans="1:16" s="985" customFormat="1" ht="14.1" customHeight="1">
      <c r="A30" s="227"/>
      <c r="K30" s="857"/>
    </row>
    <row r="31" spans="1:16" s="985" customFormat="1" ht="14.1" customHeight="1"/>
    <row r="32" spans="1:16" s="991" customFormat="1" ht="14.1" customHeight="1">
      <c r="A32" s="131" t="s">
        <v>8984</v>
      </c>
      <c r="B32" s="993"/>
      <c r="C32" s="992"/>
      <c r="D32" s="992"/>
      <c r="M32" s="1336" t="s">
        <v>6898</v>
      </c>
      <c r="N32" s="1752"/>
      <c r="O32" s="1337" t="s">
        <v>6118</v>
      </c>
      <c r="P32" s="1856"/>
    </row>
    <row r="33" spans="1:17" s="985" customFormat="1" ht="14.1" customHeight="1">
      <c r="A33" s="4153" t="s">
        <v>5892</v>
      </c>
      <c r="B33" s="4154"/>
      <c r="C33" s="4154"/>
      <c r="D33" s="4154"/>
      <c r="E33" s="4155"/>
      <c r="F33" s="4136" t="s">
        <v>2849</v>
      </c>
      <c r="G33" s="4137"/>
      <c r="H33" s="4136" t="s">
        <v>8959</v>
      </c>
      <c r="I33" s="4137"/>
      <c r="J33" s="4141" t="s">
        <v>2848</v>
      </c>
      <c r="K33" s="4142"/>
      <c r="M33" s="1705"/>
      <c r="N33" s="1340"/>
      <c r="O33" s="1337" t="s">
        <v>6119</v>
      </c>
      <c r="P33" s="229" t="s">
        <v>7979</v>
      </c>
    </row>
    <row r="34" spans="1:17" s="985" customFormat="1" ht="14.1" customHeight="1">
      <c r="A34" s="4156"/>
      <c r="B34" s="4157"/>
      <c r="C34" s="4157"/>
      <c r="D34" s="4157"/>
      <c r="E34" s="4158"/>
      <c r="F34" s="4138"/>
      <c r="G34" s="4139"/>
      <c r="H34" s="4138"/>
      <c r="I34" s="4139"/>
      <c r="J34" s="4143"/>
      <c r="K34" s="4144"/>
      <c r="P34" s="1789" t="s">
        <v>7124</v>
      </c>
      <c r="Q34" s="2160" t="str">
        <f>HYPERLINK("#'["&amp;設定!$A$22&amp;"]"&amp;P34&amp;"'!A1","統計表リンク")</f>
        <v>統計表リンク</v>
      </c>
    </row>
    <row r="35" spans="1:17" s="985" customFormat="1" ht="14.1" customHeight="1">
      <c r="A35" s="4145" t="s">
        <v>979</v>
      </c>
      <c r="B35" s="4146"/>
      <c r="C35" s="4146"/>
      <c r="D35" s="4146"/>
      <c r="E35" s="4147"/>
      <c r="F35" s="4130">
        <v>878</v>
      </c>
      <c r="G35" s="4131"/>
      <c r="H35" s="4130">
        <v>8119</v>
      </c>
      <c r="I35" s="4131"/>
      <c r="J35" s="4130">
        <v>16435709</v>
      </c>
      <c r="K35" s="4131"/>
      <c r="P35" s="1789" t="s">
        <v>7126</v>
      </c>
      <c r="Q35" s="2160" t="str">
        <f>HYPERLINK("#'["&amp;設定!$A$22&amp;"]"&amp;P35&amp;"'!A1","統計表リンク")</f>
        <v>統計表リンク</v>
      </c>
    </row>
    <row r="36" spans="1:17" s="985" customFormat="1" ht="14.1" customHeight="1">
      <c r="A36" s="4148" t="s">
        <v>2847</v>
      </c>
      <c r="B36" s="4149"/>
      <c r="C36" s="4149"/>
      <c r="D36" s="4149"/>
      <c r="E36" s="4150"/>
      <c r="F36" s="4130">
        <v>30</v>
      </c>
      <c r="G36" s="4131"/>
      <c r="H36" s="4130">
        <v>536</v>
      </c>
      <c r="I36" s="4131"/>
      <c r="J36" s="4130">
        <v>1851599</v>
      </c>
      <c r="K36" s="4131"/>
      <c r="P36" s="1789" t="s">
        <v>7125</v>
      </c>
      <c r="Q36" s="2160" t="str">
        <f>HYPERLINK("#'["&amp;設定!$A$22&amp;"]"&amp;P36&amp;"'!A1","統計表リンク")</f>
        <v>統計表リンク</v>
      </c>
    </row>
    <row r="37" spans="1:17" s="985" customFormat="1" ht="14.1" customHeight="1">
      <c r="A37" s="4148" t="s">
        <v>2846</v>
      </c>
      <c r="B37" s="4149"/>
      <c r="C37" s="4149"/>
      <c r="D37" s="4149"/>
      <c r="E37" s="4150"/>
      <c r="F37" s="4130" t="s">
        <v>8960</v>
      </c>
      <c r="G37" s="4131"/>
      <c r="H37" s="4130" t="s">
        <v>8960</v>
      </c>
      <c r="I37" s="4131"/>
      <c r="J37" s="4130" t="s">
        <v>8960</v>
      </c>
      <c r="K37" s="4131"/>
    </row>
    <row r="38" spans="1:17" s="985" customFormat="1" ht="14.1" customHeight="1">
      <c r="A38" s="4148" t="s">
        <v>2845</v>
      </c>
      <c r="B38" s="4149"/>
      <c r="C38" s="4149"/>
      <c r="D38" s="4149"/>
      <c r="E38" s="4150"/>
      <c r="F38" s="4130">
        <v>26</v>
      </c>
      <c r="G38" s="4131"/>
      <c r="H38" s="4130">
        <v>238</v>
      </c>
      <c r="I38" s="4131"/>
      <c r="J38" s="4130">
        <v>286211</v>
      </c>
      <c r="K38" s="4131"/>
    </row>
    <row r="39" spans="1:17" s="985" customFormat="1" ht="14.1" customHeight="1">
      <c r="A39" s="4148" t="s">
        <v>2844</v>
      </c>
      <c r="B39" s="4149"/>
      <c r="C39" s="4149"/>
      <c r="D39" s="4149"/>
      <c r="E39" s="4150"/>
      <c r="F39" s="4130">
        <v>3</v>
      </c>
      <c r="G39" s="4131"/>
      <c r="H39" s="4130">
        <v>12</v>
      </c>
      <c r="I39" s="4131"/>
      <c r="J39" s="4130">
        <v>7585</v>
      </c>
      <c r="K39" s="4131"/>
    </row>
    <row r="40" spans="1:17" s="985" customFormat="1" ht="14.1" customHeight="1">
      <c r="A40" s="4148" t="s">
        <v>2843</v>
      </c>
      <c r="B40" s="4149"/>
      <c r="C40" s="4149"/>
      <c r="D40" s="4149"/>
      <c r="E40" s="4150"/>
      <c r="F40" s="4130">
        <v>15</v>
      </c>
      <c r="G40" s="4131"/>
      <c r="H40" s="4130">
        <v>71</v>
      </c>
      <c r="I40" s="4131"/>
      <c r="J40" s="4130">
        <v>117046</v>
      </c>
      <c r="K40" s="4131"/>
    </row>
    <row r="41" spans="1:17" s="985" customFormat="1" ht="14.1" customHeight="1">
      <c r="A41" s="4148" t="s">
        <v>2842</v>
      </c>
      <c r="B41" s="4149"/>
      <c r="C41" s="4149"/>
      <c r="D41" s="4149"/>
      <c r="E41" s="4150"/>
      <c r="F41" s="4130">
        <v>29</v>
      </c>
      <c r="G41" s="4131"/>
      <c r="H41" s="4130">
        <v>456</v>
      </c>
      <c r="I41" s="4131"/>
      <c r="J41" s="4130">
        <v>2822752</v>
      </c>
      <c r="K41" s="4131"/>
    </row>
    <row r="42" spans="1:17" s="985" customFormat="1" ht="14.1" customHeight="1">
      <c r="A42" s="4148" t="s">
        <v>2841</v>
      </c>
      <c r="B42" s="4149"/>
      <c r="C42" s="4149"/>
      <c r="D42" s="4149"/>
      <c r="E42" s="4150"/>
      <c r="F42" s="4130">
        <v>59</v>
      </c>
      <c r="G42" s="4131"/>
      <c r="H42" s="4130">
        <v>512</v>
      </c>
      <c r="I42" s="4131"/>
      <c r="J42" s="4130">
        <v>794053</v>
      </c>
      <c r="K42" s="4131"/>
    </row>
    <row r="43" spans="1:17" s="985" customFormat="1" ht="14.1" customHeight="1">
      <c r="A43" s="4148" t="s">
        <v>2840</v>
      </c>
      <c r="B43" s="4149"/>
      <c r="C43" s="4149"/>
      <c r="D43" s="4149"/>
      <c r="E43" s="4150"/>
      <c r="F43" s="4130">
        <v>16</v>
      </c>
      <c r="G43" s="4131"/>
      <c r="H43" s="4130">
        <v>201</v>
      </c>
      <c r="I43" s="4131"/>
      <c r="J43" s="4130">
        <v>451395</v>
      </c>
      <c r="K43" s="4131"/>
    </row>
    <row r="44" spans="1:17" s="985" customFormat="1" ht="14.1" customHeight="1">
      <c r="A44" s="4148" t="s">
        <v>2839</v>
      </c>
      <c r="B44" s="4149"/>
      <c r="C44" s="4149"/>
      <c r="D44" s="4149"/>
      <c r="E44" s="4150"/>
      <c r="F44" s="4130">
        <v>97</v>
      </c>
      <c r="G44" s="4131"/>
      <c r="H44" s="4130">
        <v>830</v>
      </c>
      <c r="I44" s="4131"/>
      <c r="J44" s="4130">
        <v>1771788</v>
      </c>
      <c r="K44" s="4131"/>
    </row>
    <row r="45" spans="1:17" s="985" customFormat="1" ht="14.1" customHeight="1">
      <c r="A45" s="4148" t="s">
        <v>2838</v>
      </c>
      <c r="B45" s="4149"/>
      <c r="C45" s="4149"/>
      <c r="D45" s="4149"/>
      <c r="E45" s="4150"/>
      <c r="F45" s="4130">
        <v>52</v>
      </c>
      <c r="G45" s="4131"/>
      <c r="H45" s="4130">
        <v>515</v>
      </c>
      <c r="I45" s="4131"/>
      <c r="J45" s="4130">
        <v>599924</v>
      </c>
      <c r="K45" s="4131"/>
    </row>
    <row r="46" spans="1:17" s="985" customFormat="1" ht="14.1" customHeight="1">
      <c r="A46" s="4148" t="s">
        <v>2837</v>
      </c>
      <c r="B46" s="4149"/>
      <c r="C46" s="4149"/>
      <c r="D46" s="4149"/>
      <c r="E46" s="4150"/>
      <c r="F46" s="4130">
        <v>34</v>
      </c>
      <c r="G46" s="4131"/>
      <c r="H46" s="4130">
        <v>311</v>
      </c>
      <c r="I46" s="4131"/>
      <c r="J46" s="4130">
        <v>367658</v>
      </c>
      <c r="K46" s="4131"/>
    </row>
    <row r="47" spans="1:17" s="985" customFormat="1" ht="14.1" customHeight="1">
      <c r="A47" s="4148" t="s">
        <v>2836</v>
      </c>
      <c r="B47" s="4149"/>
      <c r="C47" s="4149"/>
      <c r="D47" s="4149"/>
      <c r="E47" s="4150"/>
      <c r="F47" s="4130">
        <v>7</v>
      </c>
      <c r="G47" s="4131"/>
      <c r="H47" s="4130">
        <v>78</v>
      </c>
      <c r="I47" s="4131"/>
      <c r="J47" s="4130">
        <v>322601</v>
      </c>
      <c r="K47" s="4131"/>
    </row>
    <row r="48" spans="1:17" s="985" customFormat="1" ht="14.1" customHeight="1">
      <c r="A48" s="4148" t="s">
        <v>2835</v>
      </c>
      <c r="B48" s="4149"/>
      <c r="C48" s="4149"/>
      <c r="D48" s="4149"/>
      <c r="E48" s="4150"/>
      <c r="F48" s="4130">
        <v>2</v>
      </c>
      <c r="G48" s="4131"/>
      <c r="H48" s="4130">
        <v>7</v>
      </c>
      <c r="I48" s="4131"/>
      <c r="J48" s="4130" t="s">
        <v>5891</v>
      </c>
      <c r="K48" s="4131"/>
    </row>
    <row r="49" spans="1:11" s="985" customFormat="1" ht="14.1" customHeight="1">
      <c r="A49" s="4148" t="s">
        <v>2834</v>
      </c>
      <c r="B49" s="4149"/>
      <c r="C49" s="4149"/>
      <c r="D49" s="4149"/>
      <c r="E49" s="4150"/>
      <c r="F49" s="4130">
        <v>14</v>
      </c>
      <c r="G49" s="4131"/>
      <c r="H49" s="4130">
        <v>58</v>
      </c>
      <c r="I49" s="4131"/>
      <c r="J49" s="4130">
        <v>717771</v>
      </c>
      <c r="K49" s="4131"/>
    </row>
    <row r="50" spans="1:11" s="985" customFormat="1" ht="14.1" customHeight="1">
      <c r="A50" s="4148" t="s">
        <v>2833</v>
      </c>
      <c r="B50" s="4149"/>
      <c r="C50" s="4149"/>
      <c r="D50" s="4149"/>
      <c r="E50" s="4150"/>
      <c r="F50" s="4130">
        <v>218</v>
      </c>
      <c r="G50" s="4131"/>
      <c r="H50" s="4130">
        <v>1717</v>
      </c>
      <c r="I50" s="4131"/>
      <c r="J50" s="4130">
        <v>2432626</v>
      </c>
      <c r="K50" s="4131"/>
    </row>
    <row r="51" spans="1:11" s="985" customFormat="1" ht="14.1" customHeight="1">
      <c r="A51" s="4148" t="s">
        <v>2832</v>
      </c>
      <c r="B51" s="4149"/>
      <c r="C51" s="4149"/>
      <c r="D51" s="4149"/>
      <c r="E51" s="4150"/>
      <c r="F51" s="4130">
        <v>22</v>
      </c>
      <c r="G51" s="4131"/>
      <c r="H51" s="4130">
        <v>235</v>
      </c>
      <c r="I51" s="4131"/>
      <c r="J51" s="4130">
        <v>360060</v>
      </c>
      <c r="K51" s="4131"/>
    </row>
    <row r="52" spans="1:11" s="985" customFormat="1" ht="14.1" customHeight="1">
      <c r="A52" s="4148" t="s">
        <v>2831</v>
      </c>
      <c r="B52" s="4149"/>
      <c r="C52" s="4149"/>
      <c r="D52" s="4149"/>
      <c r="E52" s="4150"/>
      <c r="F52" s="4130">
        <v>98</v>
      </c>
      <c r="G52" s="4131"/>
      <c r="H52" s="4130">
        <v>736</v>
      </c>
      <c r="I52" s="4131"/>
      <c r="J52" s="4130">
        <v>1008831</v>
      </c>
      <c r="K52" s="4131"/>
    </row>
    <row r="53" spans="1:11" s="985" customFormat="1" ht="14.1" customHeight="1">
      <c r="A53" s="4148" t="s">
        <v>2830</v>
      </c>
      <c r="B53" s="4149"/>
      <c r="C53" s="4149"/>
      <c r="D53" s="4149"/>
      <c r="E53" s="4150"/>
      <c r="F53" s="4130">
        <v>24</v>
      </c>
      <c r="G53" s="4131"/>
      <c r="H53" s="4130">
        <v>227</v>
      </c>
      <c r="I53" s="4131"/>
      <c r="J53" s="4130">
        <v>334460</v>
      </c>
      <c r="K53" s="4131"/>
    </row>
    <row r="54" spans="1:11" s="985" customFormat="1" ht="14.1" customHeight="1">
      <c r="A54" s="4162" t="s">
        <v>2829</v>
      </c>
      <c r="B54" s="4163"/>
      <c r="C54" s="4163"/>
      <c r="D54" s="4163"/>
      <c r="E54" s="4164"/>
      <c r="F54" s="4130">
        <v>5</v>
      </c>
      <c r="G54" s="4131"/>
      <c r="H54" s="4130">
        <v>47</v>
      </c>
      <c r="I54" s="4131"/>
      <c r="J54" s="4130">
        <v>59732</v>
      </c>
      <c r="K54" s="4131"/>
    </row>
    <row r="55" spans="1:11" s="985" customFormat="1" ht="14.1" customHeight="1">
      <c r="A55" s="4148" t="s">
        <v>2828</v>
      </c>
      <c r="B55" s="4149"/>
      <c r="C55" s="4149"/>
      <c r="D55" s="4149"/>
      <c r="E55" s="4150"/>
      <c r="F55" s="4130">
        <v>23</v>
      </c>
      <c r="G55" s="4131"/>
      <c r="H55" s="4130">
        <v>494</v>
      </c>
      <c r="I55" s="4131"/>
      <c r="J55" s="4130">
        <v>868764</v>
      </c>
      <c r="K55" s="4131"/>
    </row>
    <row r="56" spans="1:11" s="985" customFormat="1" ht="14.1" customHeight="1">
      <c r="A56" s="4148" t="s">
        <v>2827</v>
      </c>
      <c r="B56" s="4149"/>
      <c r="C56" s="4149"/>
      <c r="D56" s="4149"/>
      <c r="E56" s="4150"/>
      <c r="F56" s="4130">
        <v>1</v>
      </c>
      <c r="G56" s="4131"/>
      <c r="H56" s="4130">
        <v>18</v>
      </c>
      <c r="I56" s="4131"/>
      <c r="J56" s="4130" t="s">
        <v>5891</v>
      </c>
      <c r="K56" s="4131"/>
    </row>
    <row r="57" spans="1:11" s="985" customFormat="1" ht="14.1" customHeight="1">
      <c r="A57" s="4148" t="s">
        <v>2826</v>
      </c>
      <c r="B57" s="4149"/>
      <c r="C57" s="4149"/>
      <c r="D57" s="4149"/>
      <c r="E57" s="4150"/>
      <c r="F57" s="4130">
        <v>15</v>
      </c>
      <c r="G57" s="4131"/>
      <c r="H57" s="4130">
        <v>91</v>
      </c>
      <c r="I57" s="4131"/>
      <c r="J57" s="4130">
        <v>58568</v>
      </c>
      <c r="K57" s="4131"/>
    </row>
    <row r="58" spans="1:11" s="985" customFormat="1" ht="14.1" customHeight="1">
      <c r="A58" s="4148" t="s">
        <v>2825</v>
      </c>
      <c r="B58" s="4149"/>
      <c r="C58" s="4149"/>
      <c r="D58" s="4149"/>
      <c r="E58" s="4150"/>
      <c r="F58" s="4130">
        <v>88</v>
      </c>
      <c r="G58" s="4131"/>
      <c r="H58" s="4130">
        <v>729</v>
      </c>
      <c r="I58" s="4131"/>
      <c r="J58" s="4130">
        <v>1076865</v>
      </c>
      <c r="K58" s="4131"/>
    </row>
    <row r="59" spans="1:11" s="985" customFormat="1" ht="14.1" customHeight="1">
      <c r="A59" s="321" t="s">
        <v>8961</v>
      </c>
      <c r="B59" s="989"/>
      <c r="C59" s="989"/>
      <c r="D59" s="989"/>
      <c r="E59" s="321"/>
    </row>
    <row r="60" spans="1:11" s="985" customFormat="1" ht="14.1" customHeight="1">
      <c r="A60" s="321" t="s">
        <v>8987</v>
      </c>
      <c r="B60" s="989"/>
      <c r="C60" s="989"/>
      <c r="D60" s="989"/>
      <c r="E60" s="321"/>
    </row>
    <row r="61" spans="1:11" s="985" customFormat="1" ht="14.1" customHeight="1">
      <c r="A61" s="229" t="s">
        <v>8988</v>
      </c>
      <c r="B61" s="988"/>
      <c r="C61" s="988"/>
      <c r="D61" s="988"/>
      <c r="E61" s="988"/>
      <c r="F61" s="988"/>
    </row>
    <row r="62" spans="1:11" s="985" customFormat="1" ht="14.1" customHeight="1">
      <c r="A62" s="229" t="s">
        <v>8989</v>
      </c>
      <c r="B62" s="987"/>
      <c r="C62" s="987"/>
      <c r="D62" s="986"/>
      <c r="E62" s="986"/>
      <c r="F62" s="986"/>
      <c r="K62" s="406" t="s">
        <v>8992</v>
      </c>
    </row>
    <row r="63" spans="1:11" s="985" customFormat="1" ht="12" customHeight="1"/>
    <row r="64" spans="1:11" s="985" customFormat="1" ht="12" customHeight="1"/>
  </sheetData>
  <mergeCells count="126">
    <mergeCell ref="A58:E58"/>
    <mergeCell ref="A57:E57"/>
    <mergeCell ref="A56:E56"/>
    <mergeCell ref="A49:E49"/>
    <mergeCell ref="A39:E39"/>
    <mergeCell ref="A42:E42"/>
    <mergeCell ref="A43:E43"/>
    <mergeCell ref="A44:E44"/>
    <mergeCell ref="A45:E45"/>
    <mergeCell ref="A50:E50"/>
    <mergeCell ref="A51:E51"/>
    <mergeCell ref="A52:E52"/>
    <mergeCell ref="A53:E53"/>
    <mergeCell ref="A54:E54"/>
    <mergeCell ref="A55:E55"/>
    <mergeCell ref="A46:E46"/>
    <mergeCell ref="A47:E47"/>
    <mergeCell ref="A48:E48"/>
    <mergeCell ref="J33:K34"/>
    <mergeCell ref="A1:C1"/>
    <mergeCell ref="A2:C2"/>
    <mergeCell ref="A35:E35"/>
    <mergeCell ref="A40:E40"/>
    <mergeCell ref="A41:E41"/>
    <mergeCell ref="A26:B26"/>
    <mergeCell ref="A38:E38"/>
    <mergeCell ref="A37:E37"/>
    <mergeCell ref="A36:E36"/>
    <mergeCell ref="A33:E34"/>
    <mergeCell ref="J5:J6"/>
    <mergeCell ref="I5:I6"/>
    <mergeCell ref="F24:H24"/>
    <mergeCell ref="F25:H25"/>
    <mergeCell ref="F12:H12"/>
    <mergeCell ref="F7:H7"/>
    <mergeCell ref="F8:H8"/>
    <mergeCell ref="F9:H9"/>
    <mergeCell ref="F13:H13"/>
    <mergeCell ref="F10:H10"/>
    <mergeCell ref="F11:H11"/>
    <mergeCell ref="J17:J18"/>
    <mergeCell ref="F22:H22"/>
    <mergeCell ref="F38:G38"/>
    <mergeCell ref="F39:G39"/>
    <mergeCell ref="F5:H6"/>
    <mergeCell ref="D5:D6"/>
    <mergeCell ref="A5:B6"/>
    <mergeCell ref="C5:C6"/>
    <mergeCell ref="F33:G34"/>
    <mergeCell ref="H33:I34"/>
    <mergeCell ref="F46:G46"/>
    <mergeCell ref="F23:H23"/>
    <mergeCell ref="F19:H19"/>
    <mergeCell ref="F17:H18"/>
    <mergeCell ref="F20:H20"/>
    <mergeCell ref="F21:H21"/>
    <mergeCell ref="I17:I18"/>
    <mergeCell ref="F35:G35"/>
    <mergeCell ref="F36:G36"/>
    <mergeCell ref="F37:G37"/>
    <mergeCell ref="F47:G47"/>
    <mergeCell ref="F48:G48"/>
    <mergeCell ref="F49:G49"/>
    <mergeCell ref="F40:G40"/>
    <mergeCell ref="F41:G41"/>
    <mergeCell ref="F42:G42"/>
    <mergeCell ref="F43:G43"/>
    <mergeCell ref="F44:G44"/>
    <mergeCell ref="H50:I50"/>
    <mergeCell ref="H51:I51"/>
    <mergeCell ref="F55:G55"/>
    <mergeCell ref="F56:G56"/>
    <mergeCell ref="F57:G57"/>
    <mergeCell ref="F58:G58"/>
    <mergeCell ref="H35:I35"/>
    <mergeCell ref="H36:I36"/>
    <mergeCell ref="H37:I37"/>
    <mergeCell ref="H38:I38"/>
    <mergeCell ref="H39:I39"/>
    <mergeCell ref="H40:I40"/>
    <mergeCell ref="H41:I41"/>
    <mergeCell ref="H42:I42"/>
    <mergeCell ref="H43:I43"/>
    <mergeCell ref="H44:I44"/>
    <mergeCell ref="H45:I45"/>
    <mergeCell ref="H46:I46"/>
    <mergeCell ref="F50:G50"/>
    <mergeCell ref="F51:G51"/>
    <mergeCell ref="F52:G52"/>
    <mergeCell ref="F53:G53"/>
    <mergeCell ref="F54:G54"/>
    <mergeCell ref="F45:G45"/>
    <mergeCell ref="H57:I57"/>
    <mergeCell ref="H58:I58"/>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H52:I52"/>
    <mergeCell ref="H53:I53"/>
    <mergeCell ref="H54:I54"/>
    <mergeCell ref="H55:I55"/>
    <mergeCell ref="H56:I56"/>
    <mergeCell ref="H47:I47"/>
    <mergeCell ref="H48:I48"/>
    <mergeCell ref="H49:I49"/>
    <mergeCell ref="J54:K54"/>
    <mergeCell ref="J55:K55"/>
    <mergeCell ref="J56:K56"/>
    <mergeCell ref="J57:K57"/>
    <mergeCell ref="J58:K58"/>
    <mergeCell ref="J49:K49"/>
    <mergeCell ref="J50:K50"/>
    <mergeCell ref="J51:K51"/>
    <mergeCell ref="J52:K52"/>
    <mergeCell ref="J53:K53"/>
  </mergeCells>
  <phoneticPr fontId="2"/>
  <printOptions horizontalCentered="1"/>
  <pageMargins left="0.78740157480314965" right="0.78740157480314965" top="0.98425196850393704" bottom="0.59055118110236227" header="0.51181102362204722" footer="0.51181102362204722"/>
  <pageSetup paperSize="9" scale="86" fitToHeight="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2"/>
  <sheetViews>
    <sheetView view="pageBreakPreview" zoomScaleNormal="100" zoomScaleSheetLayoutView="100" workbookViewId="0">
      <selection sqref="A1:D1"/>
    </sheetView>
  </sheetViews>
  <sheetFormatPr defaultRowHeight="18.75" customHeight="1"/>
  <cols>
    <col min="1" max="1" width="11.125" style="132" customWidth="1"/>
    <col min="2" max="8" width="11.125" style="80" customWidth="1"/>
    <col min="9" max="9" width="9" style="80"/>
    <col min="10" max="19" width="10.625" style="80" customWidth="1"/>
    <col min="20" max="16384" width="9" style="80"/>
  </cols>
  <sheetData>
    <row r="1" spans="1:19" s="130" customFormat="1" ht="20.100000000000001" customHeight="1">
      <c r="A1" s="2917" t="str">
        <f>HYPERLINK("#目次!A1","【目次に戻る】")</f>
        <v>【目次に戻る】</v>
      </c>
      <c r="B1" s="2917"/>
      <c r="C1" s="2917"/>
      <c r="D1" s="2917"/>
      <c r="E1" s="1327"/>
      <c r="F1" s="1327"/>
      <c r="G1" s="1327"/>
      <c r="H1" s="1327"/>
      <c r="I1" s="1327"/>
      <c r="J1" s="1327"/>
      <c r="K1" s="1327"/>
      <c r="L1" s="1327"/>
      <c r="M1" s="1327"/>
      <c r="N1" s="1327"/>
      <c r="O1" s="1327"/>
      <c r="P1" s="1327"/>
    </row>
    <row r="2" spans="1:19"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1327"/>
      <c r="L2" s="1327"/>
      <c r="M2" s="1327"/>
      <c r="N2" s="1327"/>
      <c r="O2" s="1327"/>
      <c r="P2" s="1327"/>
    </row>
    <row r="3" spans="1:19" s="131" customFormat="1" ht="18" customHeight="1">
      <c r="A3" s="706" t="s">
        <v>2922</v>
      </c>
      <c r="H3" s="85" t="str">
        <f>M3</f>
        <v>（各年度末現在）</v>
      </c>
      <c r="J3" s="1336" t="s">
        <v>6900</v>
      </c>
      <c r="K3" s="1752"/>
      <c r="L3" s="1337" t="s">
        <v>6118</v>
      </c>
      <c r="M3" s="1856" t="s">
        <v>463</v>
      </c>
    </row>
    <row r="4" spans="1:19" ht="18" customHeight="1">
      <c r="A4" s="2914" t="s">
        <v>0</v>
      </c>
      <c r="B4" s="2914" t="s">
        <v>2921</v>
      </c>
      <c r="C4" s="2914"/>
      <c r="D4" s="2914" t="s">
        <v>2920</v>
      </c>
      <c r="E4" s="2914"/>
      <c r="F4" s="3817" t="s">
        <v>2919</v>
      </c>
      <c r="G4" s="3817" t="s">
        <v>2918</v>
      </c>
      <c r="H4" s="4174" t="s">
        <v>2917</v>
      </c>
      <c r="J4" s="1705"/>
      <c r="K4" s="1340"/>
      <c r="L4" s="1337" t="s">
        <v>6119</v>
      </c>
      <c r="M4" s="1789" t="s">
        <v>7980</v>
      </c>
      <c r="N4" s="2160" t="str">
        <f>HYPERLINK("#'["&amp;設定!$A$22&amp;"]"&amp;M4&amp;"'!A1","統計表リンク")</f>
        <v>統計表リンク</v>
      </c>
    </row>
    <row r="5" spans="1:19" ht="24.95" customHeight="1">
      <c r="A5" s="4165"/>
      <c r="B5" s="1524" t="s">
        <v>1705</v>
      </c>
      <c r="C5" s="1524" t="s">
        <v>2916</v>
      </c>
      <c r="D5" s="1524" t="s">
        <v>1705</v>
      </c>
      <c r="E5" s="1524" t="s">
        <v>2916</v>
      </c>
      <c r="F5" s="3332"/>
      <c r="G5" s="3768"/>
      <c r="H5" s="4175"/>
      <c r="J5" s="4106" t="s">
        <v>7981</v>
      </c>
      <c r="K5" s="4166" t="s">
        <v>7982</v>
      </c>
      <c r="L5" s="4167"/>
      <c r="M5" s="4166" t="s">
        <v>7983</v>
      </c>
      <c r="N5" s="4167"/>
      <c r="O5" s="4166" t="s">
        <v>7984</v>
      </c>
      <c r="P5" s="4167"/>
    </row>
    <row r="6" spans="1:19" ht="18" customHeight="1">
      <c r="A6" s="325" t="str">
        <f>J7</f>
        <v>平成30年度</v>
      </c>
      <c r="B6" s="768">
        <f>K7</f>
        <v>1310</v>
      </c>
      <c r="C6" s="2502">
        <f t="shared" ref="C6:E6" si="0">L7</f>
        <v>10987920</v>
      </c>
      <c r="D6" s="2434">
        <f t="shared" si="0"/>
        <v>1175</v>
      </c>
      <c r="E6" s="2502">
        <f t="shared" si="0"/>
        <v>9633330</v>
      </c>
      <c r="F6" s="2435">
        <f t="shared" ref="F6:F10" si="1">ROUND(D6/B6*100,1)</f>
        <v>89.7</v>
      </c>
      <c r="G6" s="124">
        <f>O7</f>
        <v>4800000</v>
      </c>
      <c r="H6" s="1013">
        <f>P7</f>
        <v>200.7</v>
      </c>
      <c r="J6" s="3964"/>
      <c r="K6" s="2426" t="s">
        <v>1678</v>
      </c>
      <c r="L6" s="2426" t="s">
        <v>7985</v>
      </c>
      <c r="M6" s="2426" t="s">
        <v>7986</v>
      </c>
      <c r="N6" s="2426" t="s">
        <v>7987</v>
      </c>
      <c r="O6" s="2426" t="s">
        <v>7988</v>
      </c>
      <c r="P6" s="2501" t="s">
        <v>7989</v>
      </c>
    </row>
    <row r="7" spans="1:19" ht="18" customHeight="1">
      <c r="A7" s="325" t="str">
        <f>J8</f>
        <v>令和元年度</v>
      </c>
      <c r="B7" s="2434">
        <f t="shared" ref="B7:B10" si="2">K8</f>
        <v>1530</v>
      </c>
      <c r="C7" s="2502">
        <f t="shared" ref="C7:C10" si="3">L8</f>
        <v>13130540</v>
      </c>
      <c r="D7" s="2434">
        <f t="shared" ref="D7:D10" si="4">M8</f>
        <v>1257</v>
      </c>
      <c r="E7" s="2502">
        <f t="shared" ref="E7:E10" si="5">N8</f>
        <v>10368400</v>
      </c>
      <c r="F7" s="2435">
        <f t="shared" si="1"/>
        <v>82.2</v>
      </c>
      <c r="G7" s="124">
        <f t="shared" ref="G7:G10" si="6">O8</f>
        <v>4800000</v>
      </c>
      <c r="H7" s="2435">
        <f t="shared" ref="H7:H10" si="7">P8</f>
        <v>216</v>
      </c>
      <c r="J7" s="2428" t="s">
        <v>8528</v>
      </c>
      <c r="K7" s="2405">
        <v>1310</v>
      </c>
      <c r="L7" s="2405">
        <v>10987920</v>
      </c>
      <c r="M7" s="2405">
        <v>1175</v>
      </c>
      <c r="N7" s="2405">
        <v>9633330</v>
      </c>
      <c r="O7" s="2405">
        <v>4800000</v>
      </c>
      <c r="P7" s="2505">
        <v>200.7</v>
      </c>
    </row>
    <row r="8" spans="1:19" ht="18" customHeight="1">
      <c r="A8" s="325">
        <f>J9</f>
        <v>2</v>
      </c>
      <c r="B8" s="2434">
        <f t="shared" si="2"/>
        <v>3838</v>
      </c>
      <c r="C8" s="2502">
        <f t="shared" si="3"/>
        <v>28883500</v>
      </c>
      <c r="D8" s="2434">
        <f t="shared" si="4"/>
        <v>3212</v>
      </c>
      <c r="E8" s="2502">
        <f t="shared" si="5"/>
        <v>22924409</v>
      </c>
      <c r="F8" s="2435">
        <f t="shared" si="1"/>
        <v>83.7</v>
      </c>
      <c r="G8" s="124">
        <f t="shared" si="6"/>
        <v>4800000</v>
      </c>
      <c r="H8" s="2435">
        <f t="shared" si="7"/>
        <v>477.6</v>
      </c>
      <c r="J8" s="2428" t="s">
        <v>8521</v>
      </c>
      <c r="K8" s="2405">
        <v>1530</v>
      </c>
      <c r="L8" s="2405">
        <v>13130540</v>
      </c>
      <c r="M8" s="2405">
        <v>1257</v>
      </c>
      <c r="N8" s="2405">
        <v>10368400</v>
      </c>
      <c r="O8" s="2405">
        <v>4800000</v>
      </c>
      <c r="P8" s="2505">
        <v>216</v>
      </c>
    </row>
    <row r="9" spans="1:19" ht="18" customHeight="1">
      <c r="A9" s="325">
        <f>J10</f>
        <v>3</v>
      </c>
      <c r="B9" s="2434">
        <f t="shared" si="2"/>
        <v>3659</v>
      </c>
      <c r="C9" s="2502">
        <f t="shared" si="3"/>
        <v>38055960</v>
      </c>
      <c r="D9" s="2434">
        <f t="shared" si="4"/>
        <v>3166</v>
      </c>
      <c r="E9" s="2502">
        <f t="shared" si="5"/>
        <v>29640678</v>
      </c>
      <c r="F9" s="2435">
        <f t="shared" si="1"/>
        <v>86.5</v>
      </c>
      <c r="G9" s="124">
        <f t="shared" si="6"/>
        <v>4800000</v>
      </c>
      <c r="H9" s="2435">
        <f t="shared" si="7"/>
        <v>617.5</v>
      </c>
      <c r="J9" s="2428">
        <v>2</v>
      </c>
      <c r="K9" s="2405">
        <v>3838</v>
      </c>
      <c r="L9" s="2405">
        <v>28883500</v>
      </c>
      <c r="M9" s="2405">
        <v>3212</v>
      </c>
      <c r="N9" s="2405">
        <v>22924409</v>
      </c>
      <c r="O9" s="2405">
        <v>4800000</v>
      </c>
      <c r="P9" s="2505">
        <v>477.6</v>
      </c>
    </row>
    <row r="10" spans="1:19" ht="18" customHeight="1">
      <c r="A10" s="325">
        <f>J11</f>
        <v>4</v>
      </c>
      <c r="B10" s="2434">
        <f t="shared" si="2"/>
        <v>2786</v>
      </c>
      <c r="C10" s="2502">
        <f t="shared" si="3"/>
        <v>32392260</v>
      </c>
      <c r="D10" s="2434">
        <f t="shared" si="4"/>
        <v>2408</v>
      </c>
      <c r="E10" s="2502">
        <f t="shared" si="5"/>
        <v>23822370</v>
      </c>
      <c r="F10" s="1013">
        <f t="shared" si="1"/>
        <v>86.4</v>
      </c>
      <c r="G10" s="124">
        <f t="shared" si="6"/>
        <v>4800000</v>
      </c>
      <c r="H10" s="2435">
        <f t="shared" si="7"/>
        <v>496.3</v>
      </c>
      <c r="J10" s="2428">
        <v>3</v>
      </c>
      <c r="K10" s="2405">
        <v>3659</v>
      </c>
      <c r="L10" s="2405">
        <v>38055960</v>
      </c>
      <c r="M10" s="2405">
        <v>3166</v>
      </c>
      <c r="N10" s="2405">
        <v>29640678</v>
      </c>
      <c r="O10" s="2405">
        <v>4800000</v>
      </c>
      <c r="P10" s="2505">
        <v>617.5</v>
      </c>
    </row>
    <row r="11" spans="1:19" ht="18" customHeight="1">
      <c r="H11" s="85" t="s">
        <v>2908</v>
      </c>
      <c r="J11" s="2428">
        <v>4</v>
      </c>
      <c r="K11" s="2405">
        <v>2786</v>
      </c>
      <c r="L11" s="2405">
        <v>32392260</v>
      </c>
      <c r="M11" s="2405">
        <v>2408</v>
      </c>
      <c r="N11" s="2405">
        <v>23822370</v>
      </c>
      <c r="O11" s="2405">
        <v>4800000</v>
      </c>
      <c r="P11" s="2505">
        <v>496.3</v>
      </c>
    </row>
    <row r="12" spans="1:19" ht="18" customHeight="1">
      <c r="H12" s="85"/>
    </row>
    <row r="13" spans="1:19" s="131" customFormat="1" ht="18" customHeight="1">
      <c r="A13" s="706" t="s">
        <v>2915</v>
      </c>
      <c r="G13" s="85" t="str">
        <f>M13</f>
        <v>（各年8月1日現在）</v>
      </c>
      <c r="J13" s="1336" t="s">
        <v>6903</v>
      </c>
      <c r="K13" s="1752"/>
      <c r="L13" s="1337" t="s">
        <v>6118</v>
      </c>
      <c r="M13" s="1856" t="s">
        <v>6901</v>
      </c>
    </row>
    <row r="14" spans="1:19" ht="18" customHeight="1">
      <c r="A14" s="4178" t="s">
        <v>0</v>
      </c>
      <c r="B14" s="3763" t="s">
        <v>2914</v>
      </c>
      <c r="C14" s="4171" t="s">
        <v>2913</v>
      </c>
      <c r="D14" s="2914" t="s">
        <v>2912</v>
      </c>
      <c r="E14" s="3018"/>
      <c r="F14" s="3018"/>
      <c r="G14" s="4176" t="s">
        <v>2911</v>
      </c>
      <c r="J14" s="1705"/>
      <c r="K14" s="1340"/>
      <c r="L14" s="1337" t="s">
        <v>6119</v>
      </c>
      <c r="M14" s="1789" t="s">
        <v>6902</v>
      </c>
      <c r="N14" s="2160" t="str">
        <f>HYPERLINK("#'["&amp;設定!$A$22&amp;"]"&amp;M14&amp;"'!A1","統計表リンク")</f>
        <v>統計表リンク</v>
      </c>
    </row>
    <row r="15" spans="1:19" ht="18" customHeight="1">
      <c r="A15" s="4179"/>
      <c r="B15" s="4170"/>
      <c r="C15" s="4170"/>
      <c r="D15" s="213" t="s">
        <v>979</v>
      </c>
      <c r="E15" s="213" t="s">
        <v>2910</v>
      </c>
      <c r="F15" s="213" t="s">
        <v>2909</v>
      </c>
      <c r="G15" s="4177"/>
      <c r="J15" s="3371" t="s">
        <v>7188</v>
      </c>
      <c r="K15" s="3371" t="s">
        <v>7990</v>
      </c>
      <c r="L15" s="3371" t="s">
        <v>7991</v>
      </c>
      <c r="M15" s="3371" t="s">
        <v>7992</v>
      </c>
      <c r="N15" s="3371"/>
      <c r="O15" s="3371"/>
      <c r="P15" s="3371"/>
      <c r="Q15" s="3371"/>
      <c r="R15" s="3371"/>
      <c r="S15" s="3371" t="s">
        <v>7993</v>
      </c>
    </row>
    <row r="16" spans="1:19" ht="18" customHeight="1">
      <c r="A16" s="4180" t="str">
        <f>J18</f>
        <v>平成30年</v>
      </c>
      <c r="B16" s="4168">
        <f>K18</f>
        <v>170</v>
      </c>
      <c r="C16" s="4168">
        <f>L18</f>
        <v>422</v>
      </c>
      <c r="D16" s="1011">
        <f>M18</f>
        <v>3656</v>
      </c>
      <c r="E16" s="1012" t="str">
        <f>O18</f>
        <v>-</v>
      </c>
      <c r="F16" s="1011">
        <f>Q18</f>
        <v>3656</v>
      </c>
      <c r="G16" s="4172">
        <f>S18</f>
        <v>21.5</v>
      </c>
      <c r="J16" s="3371"/>
      <c r="K16" s="3371"/>
      <c r="L16" s="3371"/>
      <c r="M16" s="3371" t="s">
        <v>979</v>
      </c>
      <c r="N16" s="3371"/>
      <c r="O16" s="3371" t="s">
        <v>7994</v>
      </c>
      <c r="P16" s="3371"/>
      <c r="Q16" s="3371" t="s">
        <v>7995</v>
      </c>
      <c r="R16" s="3371"/>
      <c r="S16" s="3371"/>
    </row>
    <row r="17" spans="1:19" ht="18" customHeight="1">
      <c r="A17" s="3349"/>
      <c r="B17" s="4169"/>
      <c r="C17" s="4169"/>
      <c r="D17" s="1010">
        <f>N18</f>
        <v>5438</v>
      </c>
      <c r="E17" s="1010">
        <f>P18</f>
        <v>4400</v>
      </c>
      <c r="F17" s="1010">
        <f>R18</f>
        <v>1038</v>
      </c>
      <c r="G17" s="4173"/>
      <c r="J17" s="3371"/>
      <c r="K17" s="3371"/>
      <c r="L17" s="3371"/>
      <c r="M17" s="2432" t="s">
        <v>7996</v>
      </c>
      <c r="N17" s="2432" t="s">
        <v>7997</v>
      </c>
      <c r="O17" s="2432" t="s">
        <v>7996</v>
      </c>
      <c r="P17" s="2432" t="s">
        <v>7997</v>
      </c>
      <c r="Q17" s="2432" t="s">
        <v>7996</v>
      </c>
      <c r="R17" s="2432" t="s">
        <v>7997</v>
      </c>
      <c r="S17" s="3371"/>
    </row>
    <row r="18" spans="1:19" ht="18" customHeight="1">
      <c r="A18" s="4180" t="str">
        <f>J19</f>
        <v>令和元年</v>
      </c>
      <c r="B18" s="4168">
        <f>K19</f>
        <v>168</v>
      </c>
      <c r="C18" s="4168">
        <f>L19</f>
        <v>416</v>
      </c>
      <c r="D18" s="1011">
        <f>M19</f>
        <v>3583</v>
      </c>
      <c r="E18" s="1012" t="str">
        <f>O19</f>
        <v>-</v>
      </c>
      <c r="F18" s="1011">
        <f>Q19</f>
        <v>3583</v>
      </c>
      <c r="G18" s="4172">
        <f>S19</f>
        <v>21.3</v>
      </c>
      <c r="J18" s="1826" t="s">
        <v>8585</v>
      </c>
      <c r="K18" s="2503">
        <v>170</v>
      </c>
      <c r="L18" s="2503">
        <v>422</v>
      </c>
      <c r="M18" s="2503">
        <v>3656</v>
      </c>
      <c r="N18" s="2503">
        <v>5438</v>
      </c>
      <c r="O18" s="2503" t="s">
        <v>5184</v>
      </c>
      <c r="P18" s="2503">
        <v>4400</v>
      </c>
      <c r="Q18" s="2503">
        <v>3656</v>
      </c>
      <c r="R18" s="2503">
        <v>1038</v>
      </c>
      <c r="S18" s="2504">
        <v>21.5</v>
      </c>
    </row>
    <row r="19" spans="1:19" ht="18" customHeight="1">
      <c r="A19" s="3349"/>
      <c r="B19" s="4169"/>
      <c r="C19" s="4169"/>
      <c r="D19" s="1010">
        <f>N19</f>
        <v>5438</v>
      </c>
      <c r="E19" s="1010">
        <f>P19</f>
        <v>4400</v>
      </c>
      <c r="F19" s="1010">
        <f>R19</f>
        <v>1038</v>
      </c>
      <c r="G19" s="4173"/>
      <c r="J19" s="1826" t="s">
        <v>8586</v>
      </c>
      <c r="K19" s="2503">
        <v>168</v>
      </c>
      <c r="L19" s="2503">
        <v>416</v>
      </c>
      <c r="M19" s="2503">
        <v>3583</v>
      </c>
      <c r="N19" s="2503">
        <v>5438</v>
      </c>
      <c r="O19" s="2503" t="s">
        <v>5184</v>
      </c>
      <c r="P19" s="2503">
        <v>4400</v>
      </c>
      <c r="Q19" s="2503">
        <v>3583</v>
      </c>
      <c r="R19" s="2503">
        <v>1038</v>
      </c>
      <c r="S19" s="2504">
        <v>21.3</v>
      </c>
    </row>
    <row r="20" spans="1:19" ht="18" customHeight="1">
      <c r="A20" s="4180">
        <f>J20</f>
        <v>2</v>
      </c>
      <c r="B20" s="4168">
        <f>K20</f>
        <v>167</v>
      </c>
      <c r="C20" s="4168">
        <f>L20</f>
        <v>408</v>
      </c>
      <c r="D20" s="1011">
        <f>M20</f>
        <v>3495</v>
      </c>
      <c r="E20" s="1012" t="str">
        <f>O20</f>
        <v>-</v>
      </c>
      <c r="F20" s="1011">
        <f>Q20</f>
        <v>3495</v>
      </c>
      <c r="G20" s="4172">
        <f>S20</f>
        <v>20.9</v>
      </c>
      <c r="J20" s="1826">
        <v>2</v>
      </c>
      <c r="K20" s="2503">
        <v>167</v>
      </c>
      <c r="L20" s="2503">
        <v>408</v>
      </c>
      <c r="M20" s="2503">
        <v>3495</v>
      </c>
      <c r="N20" s="2503">
        <v>5472</v>
      </c>
      <c r="O20" s="2503" t="s">
        <v>5184</v>
      </c>
      <c r="P20" s="2503">
        <v>4366</v>
      </c>
      <c r="Q20" s="2503">
        <v>3495</v>
      </c>
      <c r="R20" s="2503">
        <v>1106</v>
      </c>
      <c r="S20" s="2504">
        <v>20.9</v>
      </c>
    </row>
    <row r="21" spans="1:19" ht="18" customHeight="1">
      <c r="A21" s="3349"/>
      <c r="B21" s="4169"/>
      <c r="C21" s="4169"/>
      <c r="D21" s="1010">
        <f>N20</f>
        <v>5472</v>
      </c>
      <c r="E21" s="1010">
        <f>P20</f>
        <v>4366</v>
      </c>
      <c r="F21" s="1010">
        <f>R20</f>
        <v>1106</v>
      </c>
      <c r="G21" s="4173"/>
      <c r="J21" s="1826">
        <v>3</v>
      </c>
      <c r="K21" s="2503">
        <v>167</v>
      </c>
      <c r="L21" s="2503">
        <v>396</v>
      </c>
      <c r="M21" s="2503">
        <v>3453</v>
      </c>
      <c r="N21" s="2503">
        <v>5467</v>
      </c>
      <c r="O21" s="2503" t="s">
        <v>5184</v>
      </c>
      <c r="P21" s="2503">
        <v>4361</v>
      </c>
      <c r="Q21" s="2503">
        <v>3453</v>
      </c>
      <c r="R21" s="2503">
        <v>1106</v>
      </c>
      <c r="S21" s="2504">
        <v>20.7</v>
      </c>
    </row>
    <row r="22" spans="1:19" ht="18" customHeight="1">
      <c r="A22" s="4180">
        <f>J21</f>
        <v>3</v>
      </c>
      <c r="B22" s="4168">
        <f>K21</f>
        <v>167</v>
      </c>
      <c r="C22" s="4168">
        <f>L21</f>
        <v>396</v>
      </c>
      <c r="D22" s="1011">
        <f>M21</f>
        <v>3453</v>
      </c>
      <c r="E22" s="1012" t="str">
        <f>O21</f>
        <v>-</v>
      </c>
      <c r="F22" s="1011">
        <f>Q21</f>
        <v>3453</v>
      </c>
      <c r="G22" s="4172">
        <f>S21</f>
        <v>20.7</v>
      </c>
      <c r="J22" s="1826">
        <v>4</v>
      </c>
      <c r="K22" s="2503">
        <v>163</v>
      </c>
      <c r="L22" s="2503">
        <v>379</v>
      </c>
      <c r="M22" s="2503">
        <v>3410</v>
      </c>
      <c r="N22" s="2503">
        <v>5432</v>
      </c>
      <c r="O22" s="2503" t="s">
        <v>5184</v>
      </c>
      <c r="P22" s="2503">
        <v>4341</v>
      </c>
      <c r="Q22" s="2503">
        <v>3410</v>
      </c>
      <c r="R22" s="2503">
        <v>1091</v>
      </c>
      <c r="S22" s="2504">
        <v>20.9</v>
      </c>
    </row>
    <row r="23" spans="1:19" ht="18" customHeight="1">
      <c r="A23" s="3349"/>
      <c r="B23" s="4169"/>
      <c r="C23" s="4169"/>
      <c r="D23" s="1010">
        <f>N21</f>
        <v>5467</v>
      </c>
      <c r="E23" s="1010">
        <f>P21</f>
        <v>4361</v>
      </c>
      <c r="F23" s="1010">
        <f>R21</f>
        <v>1106</v>
      </c>
      <c r="G23" s="4173"/>
    </row>
    <row r="24" spans="1:19" ht="18" customHeight="1">
      <c r="A24" s="4180">
        <f>J22</f>
        <v>4</v>
      </c>
      <c r="B24" s="4168">
        <f>K22</f>
        <v>163</v>
      </c>
      <c r="C24" s="4168">
        <f>L22</f>
        <v>379</v>
      </c>
      <c r="D24" s="1011">
        <f>M22</f>
        <v>3410</v>
      </c>
      <c r="E24" s="1012" t="str">
        <f>O22</f>
        <v>-</v>
      </c>
      <c r="F24" s="1011">
        <f>Q22</f>
        <v>3410</v>
      </c>
      <c r="G24" s="4172">
        <f>S22</f>
        <v>20.9</v>
      </c>
    </row>
    <row r="25" spans="1:19" ht="18" customHeight="1">
      <c r="A25" s="3349"/>
      <c r="B25" s="4169"/>
      <c r="C25" s="4169"/>
      <c r="D25" s="1010">
        <f>N22</f>
        <v>5432</v>
      </c>
      <c r="E25" s="1010">
        <f>P22</f>
        <v>4341</v>
      </c>
      <c r="F25" s="1010">
        <f>R22</f>
        <v>1091</v>
      </c>
      <c r="G25" s="4173"/>
    </row>
    <row r="26" spans="1:19" ht="18" customHeight="1">
      <c r="A26" s="86" t="s">
        <v>8942</v>
      </c>
      <c r="D26" s="183"/>
      <c r="E26" s="183"/>
      <c r="G26" s="85" t="s">
        <v>2908</v>
      </c>
    </row>
    <row r="27" spans="1:19" ht="18" customHeight="1"/>
    <row r="28" spans="1:19" ht="18" customHeight="1">
      <c r="A28" s="80" t="s">
        <v>4868</v>
      </c>
      <c r="J28" s="1336" t="s">
        <v>6904</v>
      </c>
      <c r="K28" s="1752"/>
      <c r="L28" s="1337" t="s">
        <v>6118</v>
      </c>
      <c r="M28" s="1856" t="str">
        <f>設定!$B$14</f>
        <v>（令和5年4月1日現在）</v>
      </c>
    </row>
    <row r="29" spans="1:19" ht="18" customHeight="1">
      <c r="A29" s="80"/>
      <c r="C29" s="85" t="str">
        <f>M28</f>
        <v>（令和5年4月1日現在）</v>
      </c>
      <c r="J29" s="1705"/>
      <c r="K29" s="1340"/>
      <c r="L29" s="1337" t="s">
        <v>6119</v>
      </c>
      <c r="M29" s="1789" t="s">
        <v>6905</v>
      </c>
      <c r="N29" s="2160" t="str">
        <f>HYPERLINK("#'["&amp;設定!$A$22&amp;"]"&amp;M29&amp;"'!A1","統計表リンク")</f>
        <v>統計表リンク</v>
      </c>
    </row>
    <row r="30" spans="1:19" ht="18" customHeight="1">
      <c r="A30" s="2942" t="s">
        <v>1950</v>
      </c>
      <c r="B30" s="2942"/>
      <c r="C30" s="334">
        <f>K31</f>
        <v>20641</v>
      </c>
      <c r="J30" s="2426" t="s">
        <v>7188</v>
      </c>
      <c r="K30" s="2426" t="s">
        <v>1761</v>
      </c>
      <c r="L30" s="2426" t="s">
        <v>7860</v>
      </c>
      <c r="M30" s="2426" t="s">
        <v>7998</v>
      </c>
      <c r="N30" s="2426" t="s">
        <v>7999</v>
      </c>
      <c r="O30" s="2307"/>
      <c r="P30" s="2307"/>
      <c r="Q30" s="2307"/>
    </row>
    <row r="31" spans="1:19" ht="18" customHeight="1">
      <c r="A31" s="2942" t="s">
        <v>2705</v>
      </c>
      <c r="B31" s="2942"/>
      <c r="C31" s="334">
        <f>L31</f>
        <v>17</v>
      </c>
      <c r="J31" s="2426" t="s">
        <v>7861</v>
      </c>
      <c r="K31" s="2329">
        <v>20641</v>
      </c>
      <c r="L31" s="2329">
        <v>17</v>
      </c>
      <c r="M31" s="2329">
        <v>903</v>
      </c>
      <c r="N31" s="2329">
        <v>17</v>
      </c>
      <c r="O31" s="2307"/>
      <c r="P31" s="2307"/>
      <c r="Q31" s="2307"/>
    </row>
    <row r="32" spans="1:19" ht="18" customHeight="1">
      <c r="A32" s="2942" t="s">
        <v>2706</v>
      </c>
      <c r="B32" s="2942"/>
      <c r="C32" s="334">
        <f>M31</f>
        <v>903</v>
      </c>
      <c r="J32" s="2307"/>
      <c r="K32" s="2307"/>
      <c r="L32" s="2307"/>
      <c r="M32" s="2307"/>
      <c r="N32" s="2307"/>
      <c r="O32" s="2307"/>
      <c r="P32" s="2307"/>
      <c r="Q32" s="2307"/>
    </row>
    <row r="33" spans="1:17" ht="18" customHeight="1">
      <c r="A33" s="3367" t="s">
        <v>2704</v>
      </c>
      <c r="B33" s="3367"/>
      <c r="C33" s="334">
        <f>N31</f>
        <v>17</v>
      </c>
      <c r="D33" s="86" t="s">
        <v>2703</v>
      </c>
      <c r="J33" s="2307"/>
      <c r="K33" s="2307"/>
      <c r="L33" s="2307"/>
      <c r="M33" s="2307"/>
      <c r="N33" s="2307"/>
      <c r="O33" s="2307"/>
      <c r="P33" s="2307"/>
      <c r="Q33" s="2307"/>
    </row>
    <row r="34" spans="1:17" ht="18" customHeight="1">
      <c r="A34" s="80"/>
    </row>
    <row r="35" spans="1:17" ht="18" customHeight="1">
      <c r="A35" s="80" t="s">
        <v>4869</v>
      </c>
      <c r="J35" s="1336" t="s">
        <v>6906</v>
      </c>
      <c r="K35" s="1752"/>
      <c r="L35" s="1337" t="s">
        <v>6118</v>
      </c>
      <c r="M35" s="1856" t="s">
        <v>4615</v>
      </c>
    </row>
    <row r="36" spans="1:17" ht="18" customHeight="1">
      <c r="A36" s="80" t="s">
        <v>8003</v>
      </c>
      <c r="B36" s="172" t="str">
        <f>M35</f>
        <v>（各年度末現在）</v>
      </c>
      <c r="J36" s="1705"/>
      <c r="K36" s="1340"/>
      <c r="L36" s="1337" t="s">
        <v>6119</v>
      </c>
      <c r="M36" s="1789" t="s">
        <v>6902</v>
      </c>
      <c r="N36" s="2160" t="str">
        <f>HYPERLINK("#'["&amp;設定!$A$22&amp;"]"&amp;M36&amp;"'!A1","統計表リンク")</f>
        <v>統計表リンク</v>
      </c>
    </row>
    <row r="37" spans="1:17" ht="18" customHeight="1">
      <c r="A37" s="1524" t="s">
        <v>605</v>
      </c>
      <c r="B37" s="1524" t="s">
        <v>1751</v>
      </c>
      <c r="J37" s="2426" t="s">
        <v>8001</v>
      </c>
      <c r="K37" s="2426" t="s">
        <v>8002</v>
      </c>
    </row>
    <row r="38" spans="1:17" ht="18" customHeight="1">
      <c r="A38" s="764" t="str">
        <f t="shared" ref="A38:B42" si="8">J38</f>
        <v>平成30年度</v>
      </c>
      <c r="B38" s="428">
        <f t="shared" si="8"/>
        <v>2622</v>
      </c>
      <c r="J38" s="2428" t="s">
        <v>8528</v>
      </c>
      <c r="K38" s="2329">
        <v>2622</v>
      </c>
    </row>
    <row r="39" spans="1:17" ht="18" customHeight="1">
      <c r="A39" s="391" t="str">
        <f t="shared" si="8"/>
        <v>令和元年度</v>
      </c>
      <c r="B39" s="428">
        <f t="shared" si="8"/>
        <v>2584</v>
      </c>
      <c r="J39" s="2428" t="s">
        <v>8521</v>
      </c>
      <c r="K39" s="2329">
        <v>2584</v>
      </c>
    </row>
    <row r="40" spans="1:17" ht="18" customHeight="1">
      <c r="A40" s="391">
        <f t="shared" si="8"/>
        <v>2</v>
      </c>
      <c r="B40" s="428">
        <f t="shared" si="8"/>
        <v>2515</v>
      </c>
      <c r="J40" s="2428">
        <v>2</v>
      </c>
      <c r="K40" s="2329">
        <v>2515</v>
      </c>
    </row>
    <row r="41" spans="1:17" ht="18" customHeight="1">
      <c r="A41" s="764">
        <f t="shared" si="8"/>
        <v>3</v>
      </c>
      <c r="B41" s="428">
        <f t="shared" si="8"/>
        <v>2488</v>
      </c>
      <c r="J41" s="2428">
        <v>3</v>
      </c>
      <c r="K41" s="2329">
        <v>2488</v>
      </c>
    </row>
    <row r="42" spans="1:17" ht="18" customHeight="1">
      <c r="A42" s="764">
        <f t="shared" si="8"/>
        <v>4</v>
      </c>
      <c r="B42" s="428">
        <f t="shared" si="8"/>
        <v>2422</v>
      </c>
      <c r="C42" s="172" t="s">
        <v>1772</v>
      </c>
      <c r="J42" s="2428">
        <v>4</v>
      </c>
      <c r="K42" s="2329">
        <v>2422</v>
      </c>
    </row>
  </sheetData>
  <mergeCells count="49">
    <mergeCell ref="A30:B30"/>
    <mergeCell ref="A31:B31"/>
    <mergeCell ref="A32:B32"/>
    <mergeCell ref="A33:B33"/>
    <mergeCell ref="A14:A15"/>
    <mergeCell ref="A24:A25"/>
    <mergeCell ref="A22:A23"/>
    <mergeCell ref="A20:A21"/>
    <mergeCell ref="B16:B17"/>
    <mergeCell ref="B20:B21"/>
    <mergeCell ref="A18:A19"/>
    <mergeCell ref="B18:B19"/>
    <mergeCell ref="A16:A17"/>
    <mergeCell ref="G24:G25"/>
    <mergeCell ref="H4:H5"/>
    <mergeCell ref="G4:G5"/>
    <mergeCell ref="G14:G15"/>
    <mergeCell ref="G18:G19"/>
    <mergeCell ref="G22:G23"/>
    <mergeCell ref="G20:G21"/>
    <mergeCell ref="G16:G17"/>
    <mergeCell ref="C24:C25"/>
    <mergeCell ref="C18:C19"/>
    <mergeCell ref="C16:C17"/>
    <mergeCell ref="C20:C21"/>
    <mergeCell ref="B24:B25"/>
    <mergeCell ref="B22:B23"/>
    <mergeCell ref="A1:D1"/>
    <mergeCell ref="A2:D2"/>
    <mergeCell ref="C22:C23"/>
    <mergeCell ref="D14:F14"/>
    <mergeCell ref="B14:B15"/>
    <mergeCell ref="C14:C15"/>
    <mergeCell ref="S15:S17"/>
    <mergeCell ref="F4:F5"/>
    <mergeCell ref="B4:C4"/>
    <mergeCell ref="D4:E4"/>
    <mergeCell ref="A4:A5"/>
    <mergeCell ref="O5:P5"/>
    <mergeCell ref="M5:N5"/>
    <mergeCell ref="K5:L5"/>
    <mergeCell ref="J5:J6"/>
    <mergeCell ref="Q16:R16"/>
    <mergeCell ref="O16:P16"/>
    <mergeCell ref="M16:N16"/>
    <mergeCell ref="M15:R15"/>
    <mergeCell ref="L15:L17"/>
    <mergeCell ref="K15:K17"/>
    <mergeCell ref="J15:J17"/>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8"/>
  <sheetViews>
    <sheetView view="pageBreakPreview" topLeftCell="A41" zoomScaleNormal="100" zoomScaleSheetLayoutView="100" workbookViewId="0">
      <selection sqref="A1:D1"/>
    </sheetView>
  </sheetViews>
  <sheetFormatPr defaultRowHeight="26.25" customHeight="1"/>
  <cols>
    <col min="1" max="2" width="10.625" style="2" customWidth="1"/>
    <col min="3" max="6" width="9.875" style="2" customWidth="1"/>
    <col min="7" max="7" width="10.625" style="2" customWidth="1"/>
    <col min="8" max="9" width="9.875" style="2" customWidth="1"/>
    <col min="10" max="10" width="5.625" style="1748" customWidth="1"/>
    <col min="11" max="31" width="10.625" style="1748" customWidth="1"/>
    <col min="32" max="16384" width="9" style="2"/>
  </cols>
  <sheetData>
    <row r="1" spans="1:31" s="209" customFormat="1" ht="20.100000000000001" customHeight="1">
      <c r="A1" s="2943" t="str">
        <f>HYPERLINK("#目次!A1","【目次に戻る】")</f>
        <v>【目次に戻る】</v>
      </c>
      <c r="B1" s="2943"/>
      <c r="C1" s="2943"/>
      <c r="D1" s="2943"/>
      <c r="E1" s="1328"/>
      <c r="F1" s="1328"/>
      <c r="G1" s="1328"/>
      <c r="H1" s="1328"/>
      <c r="I1" s="1328"/>
      <c r="J1" s="1812"/>
      <c r="K1" s="1812"/>
      <c r="L1" s="1812"/>
      <c r="M1" s="1812"/>
      <c r="N1" s="1812"/>
      <c r="O1" s="1812"/>
      <c r="P1" s="1812"/>
      <c r="Q1" s="1812"/>
      <c r="R1" s="1812"/>
      <c r="S1" s="1812"/>
      <c r="T1" s="1812"/>
      <c r="U1" s="1812"/>
      <c r="V1" s="1812"/>
      <c r="W1" s="1812"/>
      <c r="X1" s="1812"/>
      <c r="Y1" s="1812"/>
      <c r="Z1" s="1812"/>
      <c r="AA1" s="1812"/>
      <c r="AB1" s="1812"/>
      <c r="AC1" s="1812"/>
      <c r="AD1" s="1812"/>
      <c r="AE1" s="1812"/>
    </row>
    <row r="2" spans="1:31"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812"/>
      <c r="K2" s="1812"/>
      <c r="L2" s="1812"/>
      <c r="M2" s="1812"/>
      <c r="N2" s="1812"/>
      <c r="O2" s="1812"/>
      <c r="P2" s="1812"/>
      <c r="Q2" s="1812"/>
      <c r="R2" s="1812"/>
      <c r="S2" s="1812"/>
      <c r="T2" s="1812"/>
      <c r="U2" s="1812"/>
      <c r="V2" s="1812"/>
      <c r="W2" s="1812"/>
      <c r="X2" s="1812"/>
      <c r="Y2" s="1812"/>
      <c r="Z2" s="1812"/>
      <c r="AA2" s="1812"/>
      <c r="AB2" s="1812"/>
      <c r="AC2" s="1812"/>
      <c r="AD2" s="1812"/>
      <c r="AE2" s="1812"/>
    </row>
    <row r="3" spans="1:31" s="131" customFormat="1" ht="18" customHeight="1">
      <c r="A3" s="706" t="s">
        <v>4863</v>
      </c>
      <c r="E3" s="455"/>
      <c r="J3" s="1340"/>
      <c r="K3" s="1336" t="s">
        <v>6909</v>
      </c>
      <c r="L3" s="1752"/>
      <c r="M3" s="1337" t="s">
        <v>6118</v>
      </c>
      <c r="N3" s="1856" t="str">
        <f>設定!$B$14</f>
        <v>（令和5年4月1日現在）</v>
      </c>
      <c r="O3" s="1340"/>
      <c r="P3" s="1340"/>
      <c r="Q3" s="1340"/>
      <c r="R3" s="1340"/>
      <c r="S3" s="1340"/>
      <c r="T3" s="1340"/>
      <c r="U3" s="1340"/>
      <c r="V3" s="1340"/>
      <c r="W3" s="1340"/>
      <c r="X3" s="1340"/>
      <c r="Y3" s="1340"/>
      <c r="Z3" s="1340"/>
      <c r="AA3" s="1340"/>
      <c r="AB3" s="1340"/>
      <c r="AC3" s="1340"/>
      <c r="AD3" s="1340"/>
      <c r="AE3" s="1340"/>
    </row>
    <row r="4" spans="1:31" s="80" customFormat="1" ht="18" customHeight="1">
      <c r="A4" s="185" t="s">
        <v>1703</v>
      </c>
      <c r="H4" s="85" t="str">
        <f>N3</f>
        <v>（令和5年4月1日現在）</v>
      </c>
      <c r="J4" s="1340"/>
      <c r="K4" s="1705"/>
      <c r="L4" s="1340"/>
      <c r="M4" s="1337" t="s">
        <v>6119</v>
      </c>
      <c r="N4" s="1789" t="s">
        <v>6838</v>
      </c>
      <c r="O4" s="2320" t="str">
        <f>HYPERLINK("#'["&amp;設定!$A$22&amp;"]"&amp;N4&amp;"'!A1","統計表リンク")</f>
        <v>統計表リンク</v>
      </c>
      <c r="P4" s="1340"/>
      <c r="Q4" s="1340"/>
      <c r="R4" s="1340"/>
      <c r="S4" s="1340"/>
      <c r="T4" s="1340"/>
      <c r="U4" s="1340"/>
      <c r="V4" s="1340"/>
      <c r="W4" s="1340"/>
      <c r="X4" s="1340"/>
      <c r="Y4" s="1340"/>
      <c r="Z4" s="1340"/>
      <c r="AA4" s="1340"/>
      <c r="AB4" s="1340"/>
      <c r="AC4" s="1340"/>
      <c r="AD4" s="1340"/>
      <c r="AE4" s="1340"/>
    </row>
    <row r="5" spans="1:31" s="80" customFormat="1" ht="24.95" customHeight="1">
      <c r="A5" s="3022" t="s">
        <v>746</v>
      </c>
      <c r="B5" s="4196"/>
      <c r="C5" s="3022" t="s">
        <v>493</v>
      </c>
      <c r="D5" s="4196"/>
      <c r="E5" s="1058" t="s">
        <v>492</v>
      </c>
      <c r="F5" s="389" t="s">
        <v>2968</v>
      </c>
      <c r="G5" s="1057" t="s">
        <v>2967</v>
      </c>
      <c r="H5" s="1540" t="s">
        <v>5123</v>
      </c>
      <c r="J5" s="1340"/>
      <c r="K5" s="1340"/>
      <c r="L5" s="1340"/>
      <c r="M5" s="1340"/>
      <c r="N5" s="1340"/>
      <c r="O5" s="1340"/>
      <c r="P5" s="1340"/>
      <c r="Q5" s="1340"/>
      <c r="R5" s="1340"/>
      <c r="S5" s="1340"/>
      <c r="T5" s="1340"/>
      <c r="U5" s="1340"/>
      <c r="V5" s="1340"/>
      <c r="W5" s="1340"/>
      <c r="X5" s="1340"/>
      <c r="Y5" s="1340"/>
      <c r="Z5" s="1340"/>
      <c r="AA5" s="1340"/>
      <c r="AB5" s="1340"/>
      <c r="AC5" s="1340"/>
      <c r="AD5" s="1340"/>
      <c r="AE5" s="1340"/>
    </row>
    <row r="6" spans="1:31" s="80" customFormat="1" ht="18" customHeight="1">
      <c r="A6" s="3374" t="s">
        <v>2966</v>
      </c>
      <c r="B6" s="4192"/>
      <c r="C6" s="4197" t="s">
        <v>2965</v>
      </c>
      <c r="D6" s="4198"/>
      <c r="E6" s="1061">
        <v>32441</v>
      </c>
      <c r="F6" s="347" t="s">
        <v>2964</v>
      </c>
      <c r="G6" s="1054">
        <v>6096.87</v>
      </c>
      <c r="H6" s="428" t="s">
        <v>5124</v>
      </c>
      <c r="J6" s="1340"/>
      <c r="K6" s="1340"/>
      <c r="L6" s="1340"/>
      <c r="M6" s="1340"/>
      <c r="N6" s="1340"/>
      <c r="O6" s="1340"/>
      <c r="P6" s="1340"/>
      <c r="Q6" s="1340"/>
      <c r="R6" s="1340"/>
      <c r="S6" s="1340"/>
      <c r="T6" s="1340"/>
      <c r="U6" s="1340"/>
      <c r="V6" s="1340"/>
      <c r="W6" s="1340"/>
      <c r="X6" s="1340"/>
      <c r="Y6" s="1340"/>
      <c r="Z6" s="1340"/>
      <c r="AA6" s="1340"/>
      <c r="AB6" s="1340"/>
      <c r="AC6" s="1340"/>
      <c r="AD6" s="1340"/>
      <c r="AE6" s="1340"/>
    </row>
    <row r="7" spans="1:31" s="80" customFormat="1" ht="18" customHeight="1">
      <c r="A7" s="132"/>
      <c r="H7" s="85"/>
      <c r="J7" s="1340"/>
      <c r="K7" s="1340"/>
      <c r="L7" s="1340"/>
      <c r="M7" s="1340"/>
      <c r="N7" s="1340"/>
      <c r="O7" s="1340"/>
      <c r="P7" s="1340"/>
      <c r="Q7" s="1340"/>
      <c r="R7" s="1340"/>
      <c r="S7" s="1340"/>
      <c r="T7" s="1340"/>
      <c r="U7" s="1340"/>
      <c r="V7" s="1340"/>
      <c r="W7" s="1340"/>
      <c r="X7" s="1340"/>
      <c r="Y7" s="1340"/>
      <c r="Z7" s="1340"/>
      <c r="AA7" s="1340"/>
      <c r="AB7" s="1340"/>
      <c r="AC7" s="1340"/>
      <c r="AD7" s="1340"/>
      <c r="AE7" s="1340"/>
    </row>
    <row r="8" spans="1:31" s="80" customFormat="1" ht="18" customHeight="1">
      <c r="A8" s="185" t="s">
        <v>1702</v>
      </c>
      <c r="H8" s="85" t="str">
        <f>N8</f>
        <v>（令和4年度）</v>
      </c>
      <c r="J8" s="1340"/>
      <c r="K8" s="1336" t="s">
        <v>6910</v>
      </c>
      <c r="L8" s="1752"/>
      <c r="M8" s="1337" t="s">
        <v>6118</v>
      </c>
      <c r="N8" s="1856" t="str">
        <f>設定!$B$11</f>
        <v>（令和4年度）</v>
      </c>
      <c r="O8" s="1340"/>
      <c r="P8" s="1340"/>
      <c r="Q8" s="1340"/>
      <c r="R8" s="1340"/>
      <c r="S8" s="1340"/>
      <c r="T8" s="1340"/>
      <c r="U8" s="1340"/>
      <c r="V8" s="1340"/>
      <c r="W8" s="1340"/>
      <c r="X8" s="1340"/>
      <c r="Y8" s="1340"/>
      <c r="Z8" s="1340"/>
      <c r="AA8" s="1340"/>
      <c r="AB8" s="1340"/>
      <c r="AC8" s="1340"/>
      <c r="AD8" s="1340"/>
      <c r="AE8" s="1340"/>
    </row>
    <row r="9" spans="1:31" s="80" customFormat="1" ht="24.95" customHeight="1">
      <c r="A9" s="2914" t="s">
        <v>122</v>
      </c>
      <c r="B9" s="2914"/>
      <c r="C9" s="1523" t="s">
        <v>2963</v>
      </c>
      <c r="D9" s="1523" t="s">
        <v>2962</v>
      </c>
      <c r="E9" s="1517" t="s">
        <v>2961</v>
      </c>
      <c r="F9" s="1524" t="s">
        <v>2960</v>
      </c>
      <c r="G9" s="1524" t="s">
        <v>2959</v>
      </c>
      <c r="H9" s="1524" t="s">
        <v>2958</v>
      </c>
      <c r="J9" s="1340"/>
      <c r="K9" s="1705"/>
      <c r="L9" s="1340"/>
      <c r="M9" s="1337" t="s">
        <v>6119</v>
      </c>
      <c r="N9" s="1789" t="s">
        <v>6912</v>
      </c>
      <c r="O9" s="2320" t="str">
        <f>HYPERLINK("#'["&amp;設定!$A$22&amp;"]"&amp;N9&amp;"'!A1","統計表リンク")</f>
        <v>統計表リンク</v>
      </c>
      <c r="P9" s="1340"/>
      <c r="Q9" s="1340"/>
      <c r="R9" s="1340"/>
      <c r="S9" s="1340"/>
      <c r="T9" s="1340"/>
      <c r="U9" s="1340"/>
      <c r="V9" s="1340"/>
      <c r="W9" s="1340"/>
      <c r="X9" s="1340"/>
      <c r="Y9" s="1340"/>
      <c r="Z9" s="1340"/>
      <c r="AA9" s="1340"/>
      <c r="AB9" s="1340"/>
      <c r="AC9" s="1340"/>
      <c r="AD9" s="1340"/>
      <c r="AE9" s="1340"/>
    </row>
    <row r="10" spans="1:31" s="80" customFormat="1" ht="18" customHeight="1">
      <c r="A10" s="3374" t="s">
        <v>5996</v>
      </c>
      <c r="B10" s="4193"/>
      <c r="C10" s="655">
        <f>AB14</f>
        <v>567</v>
      </c>
      <c r="D10" s="655">
        <f>AD14</f>
        <v>506</v>
      </c>
      <c r="E10" s="655">
        <f>L14</f>
        <v>588</v>
      </c>
      <c r="F10" s="655">
        <f>N14</f>
        <v>817</v>
      </c>
      <c r="G10" s="655">
        <f>P14</f>
        <v>274</v>
      </c>
      <c r="H10" s="655">
        <f>R14</f>
        <v>504</v>
      </c>
      <c r="J10" s="1340"/>
      <c r="K10" s="2951" t="s">
        <v>611</v>
      </c>
      <c r="L10" s="2951" t="s">
        <v>8004</v>
      </c>
      <c r="M10" s="2951"/>
      <c r="N10" s="2951" t="s">
        <v>1713</v>
      </c>
      <c r="O10" s="2951"/>
      <c r="P10" s="2951"/>
      <c r="Q10" s="2951"/>
      <c r="R10" s="2951"/>
      <c r="S10" s="2951"/>
      <c r="T10" s="2951"/>
      <c r="U10" s="2951"/>
      <c r="V10" s="2951"/>
      <c r="W10" s="2951"/>
      <c r="X10" s="2951" t="s">
        <v>7160</v>
      </c>
      <c r="Y10" s="2951"/>
      <c r="Z10" s="2951" t="s">
        <v>8005</v>
      </c>
      <c r="AA10" s="2951"/>
      <c r="AB10" s="2951" t="s">
        <v>8006</v>
      </c>
      <c r="AC10" s="2951"/>
      <c r="AD10" s="2951"/>
      <c r="AE10" s="2951"/>
    </row>
    <row r="11" spans="1:31" s="80" customFormat="1" ht="18" customHeight="1">
      <c r="A11" s="3374" t="s">
        <v>5995</v>
      </c>
      <c r="B11" s="4193"/>
      <c r="C11" s="655">
        <f>AC14</f>
        <v>11440</v>
      </c>
      <c r="D11" s="655">
        <f>AE14</f>
        <v>11760</v>
      </c>
      <c r="E11" s="655">
        <f>M14</f>
        <v>108327</v>
      </c>
      <c r="F11" s="655">
        <f>O14</f>
        <v>6929</v>
      </c>
      <c r="G11" s="655">
        <f>Q14</f>
        <v>830</v>
      </c>
      <c r="H11" s="655">
        <f>S14</f>
        <v>3586</v>
      </c>
      <c r="J11" s="1340"/>
      <c r="K11" s="2951"/>
      <c r="L11" s="2951"/>
      <c r="M11" s="2951"/>
      <c r="N11" s="2951" t="s">
        <v>8007</v>
      </c>
      <c r="O11" s="2951"/>
      <c r="P11" s="2951"/>
      <c r="Q11" s="2951"/>
      <c r="R11" s="2951"/>
      <c r="S11" s="2951"/>
      <c r="T11" s="2951" t="s">
        <v>1710</v>
      </c>
      <c r="U11" s="2951"/>
      <c r="V11" s="2951"/>
      <c r="W11" s="2951"/>
      <c r="X11" s="2951"/>
      <c r="Y11" s="2951"/>
      <c r="Z11" s="2951"/>
      <c r="AA11" s="2951"/>
      <c r="AB11" s="2951"/>
      <c r="AC11" s="2951"/>
      <c r="AD11" s="2951"/>
      <c r="AE11" s="2951"/>
    </row>
    <row r="12" spans="1:31" s="80" customFormat="1" ht="18" customHeight="1">
      <c r="A12" s="132"/>
      <c r="J12" s="1340"/>
      <c r="K12" s="2951"/>
      <c r="L12" s="2951"/>
      <c r="M12" s="2951"/>
      <c r="N12" s="2951" t="s">
        <v>8008</v>
      </c>
      <c r="O12" s="2951"/>
      <c r="P12" s="2951" t="s">
        <v>8009</v>
      </c>
      <c r="Q12" s="2951"/>
      <c r="R12" s="2951" t="s">
        <v>8010</v>
      </c>
      <c r="S12" s="2951"/>
      <c r="T12" s="2951" t="s">
        <v>8011</v>
      </c>
      <c r="U12" s="2951"/>
      <c r="V12" s="2951" t="s">
        <v>8012</v>
      </c>
      <c r="W12" s="2951"/>
      <c r="X12" s="2951"/>
      <c r="Y12" s="2951"/>
      <c r="Z12" s="2951"/>
      <c r="AA12" s="2951"/>
      <c r="AB12" s="2951" t="s">
        <v>8013</v>
      </c>
      <c r="AC12" s="2951"/>
      <c r="AD12" s="2951" t="s">
        <v>8014</v>
      </c>
      <c r="AE12" s="2951"/>
    </row>
    <row r="13" spans="1:31" s="80" customFormat="1" ht="24.95" customHeight="1">
      <c r="A13" s="2914" t="s">
        <v>122</v>
      </c>
      <c r="B13" s="2914"/>
      <c r="C13" s="1517" t="s">
        <v>2957</v>
      </c>
      <c r="D13" s="1517" t="s">
        <v>2956</v>
      </c>
      <c r="E13" s="1517" t="s">
        <v>2955</v>
      </c>
      <c r="F13" s="386" t="s">
        <v>2954</v>
      </c>
      <c r="J13" s="1340"/>
      <c r="K13" s="2951"/>
      <c r="L13" s="2426" t="s">
        <v>1678</v>
      </c>
      <c r="M13" s="2426" t="s">
        <v>538</v>
      </c>
      <c r="N13" s="2426" t="s">
        <v>1678</v>
      </c>
      <c r="O13" s="2426" t="s">
        <v>538</v>
      </c>
      <c r="P13" s="2426" t="s">
        <v>1678</v>
      </c>
      <c r="Q13" s="2426" t="s">
        <v>538</v>
      </c>
      <c r="R13" s="2426" t="s">
        <v>1678</v>
      </c>
      <c r="S13" s="2426" t="s">
        <v>538</v>
      </c>
      <c r="T13" s="2426" t="s">
        <v>1678</v>
      </c>
      <c r="U13" s="2426" t="s">
        <v>538</v>
      </c>
      <c r="V13" s="2426" t="s">
        <v>1678</v>
      </c>
      <c r="W13" s="2426" t="s">
        <v>538</v>
      </c>
      <c r="X13" s="2426" t="s">
        <v>1678</v>
      </c>
      <c r="Y13" s="2426" t="s">
        <v>538</v>
      </c>
      <c r="Z13" s="2426" t="s">
        <v>1678</v>
      </c>
      <c r="AA13" s="2426" t="s">
        <v>538</v>
      </c>
      <c r="AB13" s="2426" t="s">
        <v>1678</v>
      </c>
      <c r="AC13" s="2426" t="s">
        <v>538</v>
      </c>
      <c r="AD13" s="2426" t="s">
        <v>1678</v>
      </c>
      <c r="AE13" s="2426" t="s">
        <v>538</v>
      </c>
    </row>
    <row r="14" spans="1:31" s="80" customFormat="1" ht="18" customHeight="1">
      <c r="A14" s="3374" t="s">
        <v>5997</v>
      </c>
      <c r="B14" s="4193"/>
      <c r="C14" s="655">
        <f>T14</f>
        <v>298</v>
      </c>
      <c r="D14" s="655">
        <f>V14</f>
        <v>294</v>
      </c>
      <c r="E14" s="1059">
        <f>X14</f>
        <v>516</v>
      </c>
      <c r="F14" s="1060" t="str">
        <f>Z14</f>
        <v>-</v>
      </c>
      <c r="J14" s="1340"/>
      <c r="K14" s="2426" t="s">
        <v>8000</v>
      </c>
      <c r="L14" s="2322">
        <v>588</v>
      </c>
      <c r="M14" s="2322">
        <v>108327</v>
      </c>
      <c r="N14" s="2322">
        <v>817</v>
      </c>
      <c r="O14" s="2322">
        <v>6929</v>
      </c>
      <c r="P14" s="2322">
        <v>274</v>
      </c>
      <c r="Q14" s="2322">
        <v>830</v>
      </c>
      <c r="R14" s="2322">
        <v>504</v>
      </c>
      <c r="S14" s="2322">
        <v>3586</v>
      </c>
      <c r="T14" s="2322">
        <v>298</v>
      </c>
      <c r="U14" s="2322">
        <v>207</v>
      </c>
      <c r="V14" s="2322">
        <v>294</v>
      </c>
      <c r="W14" s="2322">
        <v>188</v>
      </c>
      <c r="X14" s="2322">
        <v>516</v>
      </c>
      <c r="Y14" s="2322">
        <v>5675</v>
      </c>
      <c r="Z14" s="2322" t="s">
        <v>5184</v>
      </c>
      <c r="AA14" s="2322" t="s">
        <v>5184</v>
      </c>
      <c r="AB14" s="2322">
        <v>567</v>
      </c>
      <c r="AC14" s="2322">
        <v>11440</v>
      </c>
      <c r="AD14" s="2322">
        <v>506</v>
      </c>
      <c r="AE14" s="2322">
        <v>11760</v>
      </c>
    </row>
    <row r="15" spans="1:31" s="80" customFormat="1" ht="18" customHeight="1">
      <c r="A15" s="3374" t="s">
        <v>5998</v>
      </c>
      <c r="B15" s="4193"/>
      <c r="C15" s="655">
        <f>U14</f>
        <v>207</v>
      </c>
      <c r="D15" s="655">
        <f>W14</f>
        <v>188</v>
      </c>
      <c r="E15" s="1059">
        <f>Y14</f>
        <v>5675</v>
      </c>
      <c r="F15" s="655" t="str">
        <f>AA14</f>
        <v>-</v>
      </c>
      <c r="H15" s="85"/>
      <c r="J15" s="1340"/>
      <c r="K15" s="1340"/>
      <c r="L15" s="1340"/>
      <c r="M15" s="1340"/>
      <c r="N15" s="1340"/>
      <c r="O15" s="1340"/>
      <c r="P15" s="1340"/>
      <c r="Q15" s="1340"/>
      <c r="R15" s="1340"/>
      <c r="S15" s="1340"/>
      <c r="T15" s="1340"/>
      <c r="U15" s="1340"/>
      <c r="V15" s="1340"/>
      <c r="W15" s="1340"/>
      <c r="X15" s="1340"/>
      <c r="Y15" s="1340"/>
      <c r="Z15" s="1340"/>
      <c r="AA15" s="1340"/>
      <c r="AB15" s="1340"/>
      <c r="AC15" s="1340"/>
      <c r="AD15" s="1340"/>
      <c r="AE15" s="1340"/>
    </row>
    <row r="16" spans="1:31" s="80" customFormat="1" ht="18" customHeight="1">
      <c r="A16" s="216" t="s">
        <v>8943</v>
      </c>
      <c r="B16" s="216"/>
      <c r="C16" s="216"/>
      <c r="D16" s="216"/>
      <c r="E16" s="216"/>
      <c r="F16" s="216"/>
      <c r="H16" s="86" t="s">
        <v>9034</v>
      </c>
      <c r="I16" s="85"/>
      <c r="J16" s="1340"/>
      <c r="K16" s="1340"/>
      <c r="L16" s="1340"/>
      <c r="M16" s="1340"/>
      <c r="N16" s="1340"/>
      <c r="O16" s="1340"/>
      <c r="P16" s="1340"/>
      <c r="Q16" s="1340"/>
      <c r="R16" s="1340"/>
      <c r="S16" s="1340"/>
      <c r="T16" s="1340"/>
      <c r="U16" s="1340"/>
      <c r="V16" s="1340"/>
      <c r="W16" s="1340"/>
      <c r="X16" s="1340"/>
      <c r="Y16" s="1340"/>
      <c r="Z16" s="1340"/>
      <c r="AA16" s="1340"/>
      <c r="AB16" s="1340"/>
      <c r="AC16" s="1340"/>
      <c r="AD16" s="1340"/>
      <c r="AE16" s="1340"/>
    </row>
    <row r="17" spans="1:31" s="80" customFormat="1" ht="18" customHeight="1">
      <c r="A17" s="216"/>
      <c r="B17" s="216"/>
      <c r="C17" s="216"/>
      <c r="D17" s="216"/>
      <c r="E17" s="216"/>
      <c r="F17" s="216"/>
      <c r="J17" s="1340"/>
      <c r="K17" s="1340"/>
      <c r="L17" s="1340"/>
      <c r="M17" s="1340"/>
      <c r="N17" s="1340"/>
      <c r="O17" s="1340"/>
      <c r="P17" s="1340"/>
      <c r="Q17" s="1340"/>
      <c r="R17" s="1340"/>
      <c r="S17" s="1340"/>
      <c r="T17" s="1340"/>
      <c r="U17" s="1340"/>
      <c r="V17" s="1340"/>
      <c r="W17" s="1340"/>
      <c r="X17" s="1340"/>
      <c r="Y17" s="1340"/>
      <c r="Z17" s="1340"/>
      <c r="AA17" s="1340"/>
      <c r="AB17" s="1340"/>
      <c r="AC17" s="1340"/>
      <c r="AD17" s="1340"/>
      <c r="AE17" s="1340"/>
    </row>
    <row r="18" spans="1:31" s="24" customFormat="1" ht="18" customHeight="1">
      <c r="A18" s="706" t="s">
        <v>4864</v>
      </c>
      <c r="B18" s="131"/>
      <c r="C18" s="131"/>
      <c r="D18" s="131"/>
      <c r="E18" s="131"/>
      <c r="F18" s="131"/>
      <c r="J18" s="1748"/>
      <c r="K18" s="1336" t="s">
        <v>6911</v>
      </c>
      <c r="L18" s="1752"/>
      <c r="M18" s="1337" t="s">
        <v>6118</v>
      </c>
      <c r="N18" s="1856" t="str">
        <f>設定!$B$14</f>
        <v>（令和5年4月1日現在）</v>
      </c>
      <c r="O18" s="1748"/>
      <c r="P18" s="1748"/>
      <c r="Q18" s="1748"/>
      <c r="R18" s="1748"/>
      <c r="S18" s="1748"/>
      <c r="T18" s="1748"/>
      <c r="U18" s="1748"/>
      <c r="V18" s="1748"/>
      <c r="W18" s="1748"/>
      <c r="X18" s="1748"/>
      <c r="Y18" s="1748"/>
      <c r="Z18" s="1748"/>
      <c r="AA18" s="1748"/>
      <c r="AB18" s="1748"/>
      <c r="AC18" s="1748"/>
      <c r="AD18" s="1748"/>
      <c r="AE18" s="1748"/>
    </row>
    <row r="19" spans="1:31" ht="18" customHeight="1">
      <c r="A19" s="185" t="s">
        <v>1703</v>
      </c>
      <c r="B19" s="80"/>
      <c r="C19" s="80"/>
      <c r="D19" s="80"/>
      <c r="E19" s="80"/>
      <c r="F19" s="80"/>
      <c r="G19" s="85" t="str">
        <f>N18</f>
        <v>（令和5年4月1日現在）</v>
      </c>
      <c r="K19" s="1705"/>
      <c r="L19" s="1340"/>
      <c r="M19" s="1337" t="s">
        <v>6119</v>
      </c>
      <c r="N19" s="1789" t="s">
        <v>6838</v>
      </c>
      <c r="O19" s="2320" t="str">
        <f>HYPERLINK("#'["&amp;設定!$A$22&amp;"]"&amp;N19&amp;"'!A1","統計表リンク")</f>
        <v>統計表リンク</v>
      </c>
    </row>
    <row r="20" spans="1:31" s="1030" customFormat="1" ht="24.95" customHeight="1">
      <c r="A20" s="3022" t="s">
        <v>746</v>
      </c>
      <c r="B20" s="4196"/>
      <c r="C20" s="4199" t="s">
        <v>493</v>
      </c>
      <c r="D20" s="3959"/>
      <c r="E20" s="1058" t="s">
        <v>492</v>
      </c>
      <c r="F20" s="350" t="s">
        <v>491</v>
      </c>
      <c r="G20" s="1057" t="s">
        <v>2953</v>
      </c>
      <c r="J20" s="2506"/>
      <c r="K20" s="2506"/>
      <c r="L20" s="2506"/>
      <c r="M20" s="2506"/>
      <c r="N20" s="2506"/>
      <c r="O20" s="2506"/>
      <c r="P20" s="2506"/>
      <c r="Q20" s="2506"/>
      <c r="R20" s="2506"/>
      <c r="S20" s="2506"/>
      <c r="T20" s="2506"/>
      <c r="U20" s="2506"/>
      <c r="V20" s="2506"/>
      <c r="W20" s="2506"/>
      <c r="X20" s="2506"/>
      <c r="Y20" s="2506"/>
      <c r="Z20" s="2506"/>
      <c r="AA20" s="2506"/>
      <c r="AB20" s="2506"/>
      <c r="AC20" s="2506"/>
      <c r="AD20" s="2506"/>
      <c r="AE20" s="2506"/>
    </row>
    <row r="21" spans="1:31" ht="18" customHeight="1">
      <c r="A21" s="3374" t="s">
        <v>2952</v>
      </c>
      <c r="B21" s="4192"/>
      <c r="C21" s="4194" t="s">
        <v>2951</v>
      </c>
      <c r="D21" s="4195"/>
      <c r="E21" s="1056">
        <v>27283</v>
      </c>
      <c r="F21" s="1055" t="s">
        <v>2950</v>
      </c>
      <c r="G21" s="1054">
        <v>1367.67</v>
      </c>
      <c r="H21" s="86"/>
    </row>
    <row r="22" spans="1:31" ht="18" customHeight="1">
      <c r="A22" s="80" t="s">
        <v>8944</v>
      </c>
      <c r="C22" s="80"/>
      <c r="D22" s="80"/>
      <c r="E22" s="80"/>
      <c r="F22" s="80"/>
      <c r="G22" s="85"/>
    </row>
    <row r="23" spans="1:31" ht="18" customHeight="1">
      <c r="A23" s="132"/>
      <c r="B23" s="80"/>
      <c r="C23" s="80"/>
      <c r="D23" s="80"/>
      <c r="E23" s="80"/>
      <c r="F23" s="80"/>
    </row>
    <row r="24" spans="1:31" ht="18" customHeight="1">
      <c r="A24" s="185" t="s">
        <v>1702</v>
      </c>
      <c r="B24" s="80"/>
      <c r="C24" s="80"/>
      <c r="D24" s="80"/>
      <c r="E24" s="80"/>
      <c r="F24" s="85"/>
      <c r="G24" s="85" t="str">
        <f>N24</f>
        <v>（令和4年度）</v>
      </c>
      <c r="K24" s="1336" t="s">
        <v>6908</v>
      </c>
      <c r="L24" s="1752"/>
      <c r="M24" s="1337" t="s">
        <v>6118</v>
      </c>
      <c r="N24" s="1856" t="str">
        <f>設定!$B$11</f>
        <v>（令和4年度）</v>
      </c>
    </row>
    <row r="25" spans="1:31" s="1030" customFormat="1" ht="24.95" customHeight="1">
      <c r="A25" s="3757" t="s">
        <v>644</v>
      </c>
      <c r="B25" s="3758"/>
      <c r="C25" s="1053" t="s">
        <v>2949</v>
      </c>
      <c r="D25" s="1518" t="s">
        <v>1710</v>
      </c>
      <c r="E25" s="1052" t="s">
        <v>2948</v>
      </c>
      <c r="F25" s="1529" t="s">
        <v>2947</v>
      </c>
      <c r="G25" s="1522" t="s">
        <v>2946</v>
      </c>
      <c r="J25" s="2506"/>
      <c r="K25" s="1705"/>
      <c r="L25" s="1340"/>
      <c r="M25" s="1337" t="s">
        <v>6119</v>
      </c>
      <c r="N25" s="1789" t="s">
        <v>7127</v>
      </c>
      <c r="O25" s="2320" t="str">
        <f>HYPERLINK("#'["&amp;設定!$A$22&amp;"]"&amp;N25&amp;"'!A1","統計表リンク")</f>
        <v>統計表リンク</v>
      </c>
      <c r="P25" s="2506"/>
      <c r="Q25" s="2506"/>
      <c r="R25" s="2506"/>
      <c r="S25" s="2506"/>
      <c r="T25" s="2506"/>
      <c r="U25" s="2506"/>
      <c r="V25" s="2506"/>
      <c r="W25" s="2506"/>
      <c r="X25" s="2506"/>
      <c r="Y25" s="2506"/>
      <c r="Z25" s="2506"/>
      <c r="AA25" s="2506"/>
      <c r="AB25" s="2506"/>
      <c r="AC25" s="2506"/>
      <c r="AD25" s="2506"/>
      <c r="AE25" s="2506"/>
    </row>
    <row r="26" spans="1:31" ht="18" customHeight="1">
      <c r="A26" s="3374" t="s">
        <v>2945</v>
      </c>
      <c r="B26" s="4192"/>
      <c r="C26" s="1051">
        <f>SUM(L29,N29)</f>
        <v>16</v>
      </c>
      <c r="D26" s="1020">
        <f>P29</f>
        <v>1</v>
      </c>
      <c r="E26" s="1050">
        <f>SUM(R29,X29)</f>
        <v>278</v>
      </c>
      <c r="F26" s="1049">
        <f>V29</f>
        <v>369</v>
      </c>
      <c r="G26" s="1048">
        <f>T29</f>
        <v>5</v>
      </c>
      <c r="K26" s="4181" t="s">
        <v>611</v>
      </c>
      <c r="L26" s="2906" t="s">
        <v>8015</v>
      </c>
      <c r="M26" s="3965"/>
      <c r="N26" s="3965"/>
      <c r="O26" s="3965"/>
      <c r="P26" s="3965"/>
      <c r="Q26" s="3965"/>
      <c r="R26" s="3965"/>
      <c r="S26" s="3965"/>
      <c r="T26" s="3965"/>
      <c r="U26" s="2907"/>
      <c r="V26" s="2906" t="s">
        <v>8016</v>
      </c>
      <c r="W26" s="3965"/>
      <c r="X26" s="3965"/>
      <c r="Y26" s="2907"/>
    </row>
    <row r="27" spans="1:31" ht="18" customHeight="1">
      <c r="A27" s="450"/>
      <c r="B27" s="373"/>
      <c r="C27" s="1047"/>
      <c r="D27" s="1047"/>
      <c r="E27" s="1047"/>
      <c r="F27" s="1047"/>
      <c r="G27" s="2528"/>
      <c r="H27" s="86" t="s">
        <v>9034</v>
      </c>
      <c r="I27" s="85"/>
      <c r="K27" s="3962"/>
      <c r="L27" s="2906" t="s">
        <v>8017</v>
      </c>
      <c r="M27" s="2907"/>
      <c r="N27" s="2906" t="s">
        <v>8018</v>
      </c>
      <c r="O27" s="2907"/>
      <c r="P27" s="2906" t="s">
        <v>1710</v>
      </c>
      <c r="Q27" s="2907"/>
      <c r="R27" s="2906" t="s">
        <v>8019</v>
      </c>
      <c r="S27" s="2907"/>
      <c r="T27" s="2906" t="s">
        <v>8020</v>
      </c>
      <c r="U27" s="2907"/>
      <c r="V27" s="2906" t="s">
        <v>2947</v>
      </c>
      <c r="W27" s="2907"/>
      <c r="X27" s="2906" t="s">
        <v>8021</v>
      </c>
      <c r="Y27" s="2907"/>
    </row>
    <row r="28" spans="1:31" ht="18" customHeight="1">
      <c r="B28" s="80"/>
      <c r="C28" s="80"/>
      <c r="D28" s="80"/>
      <c r="E28" s="1046"/>
      <c r="F28" s="1046"/>
      <c r="H28" s="1046"/>
      <c r="K28" s="3654"/>
      <c r="L28" s="2426" t="s">
        <v>1678</v>
      </c>
      <c r="M28" s="2426" t="s">
        <v>538</v>
      </c>
      <c r="N28" s="2426" t="s">
        <v>1678</v>
      </c>
      <c r="O28" s="2426" t="s">
        <v>538</v>
      </c>
      <c r="P28" s="2426" t="s">
        <v>1678</v>
      </c>
      <c r="Q28" s="2426" t="s">
        <v>538</v>
      </c>
      <c r="R28" s="2426" t="s">
        <v>1678</v>
      </c>
      <c r="S28" s="2426" t="s">
        <v>538</v>
      </c>
      <c r="T28" s="2426" t="s">
        <v>1678</v>
      </c>
      <c r="U28" s="2426" t="s">
        <v>538</v>
      </c>
      <c r="V28" s="2426" t="s">
        <v>7671</v>
      </c>
      <c r="W28" s="2426" t="s">
        <v>538</v>
      </c>
      <c r="X28" s="2426" t="s">
        <v>7671</v>
      </c>
      <c r="Y28" s="2426" t="s">
        <v>538</v>
      </c>
    </row>
    <row r="29" spans="1:31" s="24" customFormat="1" ht="18" customHeight="1">
      <c r="A29" s="221" t="s">
        <v>4865</v>
      </c>
      <c r="B29" s="221"/>
      <c r="C29" s="221"/>
      <c r="D29" s="221"/>
      <c r="E29" s="1040"/>
      <c r="F29" s="1040"/>
      <c r="G29" s="25"/>
      <c r="H29" s="1040"/>
      <c r="I29" s="639" t="str">
        <f>N31</f>
        <v>（令和4年度末現在）</v>
      </c>
      <c r="J29" s="1748"/>
      <c r="K29" s="2426" t="s">
        <v>8000</v>
      </c>
      <c r="L29" s="2322">
        <v>6</v>
      </c>
      <c r="M29" s="2322">
        <v>243</v>
      </c>
      <c r="N29" s="2322">
        <v>10</v>
      </c>
      <c r="O29" s="2322">
        <v>139</v>
      </c>
      <c r="P29" s="2322">
        <v>1</v>
      </c>
      <c r="Q29" s="2322">
        <v>30</v>
      </c>
      <c r="R29" s="2322">
        <v>4</v>
      </c>
      <c r="S29" s="2322">
        <v>135</v>
      </c>
      <c r="T29" s="2322">
        <v>5</v>
      </c>
      <c r="U29" s="2322">
        <v>275</v>
      </c>
      <c r="V29" s="2322">
        <v>369</v>
      </c>
      <c r="W29" s="2322">
        <v>21791</v>
      </c>
      <c r="X29" s="2322">
        <v>274</v>
      </c>
      <c r="Y29" s="2322">
        <v>2658</v>
      </c>
      <c r="Z29" s="1748"/>
      <c r="AA29" s="1856"/>
      <c r="AB29" s="1856"/>
      <c r="AC29" s="1856"/>
      <c r="AD29" s="1856"/>
      <c r="AE29" s="1856"/>
    </row>
    <row r="30" spans="1:31" s="24" customFormat="1" ht="15" customHeight="1">
      <c r="A30" s="3321" t="s">
        <v>746</v>
      </c>
      <c r="B30" s="3321"/>
      <c r="C30" s="3321" t="s">
        <v>493</v>
      </c>
      <c r="D30" s="3321"/>
      <c r="E30" s="3387" t="s">
        <v>492</v>
      </c>
      <c r="F30" s="3321" t="s">
        <v>491</v>
      </c>
      <c r="G30" s="3387" t="s">
        <v>2936</v>
      </c>
      <c r="H30" s="4183" t="s">
        <v>2941</v>
      </c>
      <c r="I30" s="1038" t="s">
        <v>642</v>
      </c>
      <c r="J30" s="1748"/>
      <c r="K30" s="1748"/>
      <c r="L30" s="1748"/>
      <c r="M30" s="1748"/>
      <c r="N30" s="1748"/>
      <c r="O30" s="1748"/>
      <c r="P30" s="1748"/>
      <c r="Q30" s="1748"/>
      <c r="R30" s="1748"/>
      <c r="S30" s="1748"/>
      <c r="T30" s="1748"/>
      <c r="U30" s="1748"/>
      <c r="V30" s="1748"/>
      <c r="W30" s="1748"/>
      <c r="X30" s="1748"/>
      <c r="Y30" s="1748"/>
      <c r="Z30" s="1748"/>
      <c r="AA30" s="1748"/>
      <c r="AB30" s="1748"/>
      <c r="AC30" s="1748"/>
      <c r="AD30" s="1748"/>
      <c r="AE30" s="1748"/>
    </row>
    <row r="31" spans="1:31" s="1030" customFormat="1" ht="15" customHeight="1">
      <c r="A31" s="3321"/>
      <c r="B31" s="3321"/>
      <c r="C31" s="3321"/>
      <c r="D31" s="3321"/>
      <c r="E31" s="3387"/>
      <c r="F31" s="3321"/>
      <c r="G31" s="3388"/>
      <c r="H31" s="4183"/>
      <c r="I31" s="1032" t="s">
        <v>2932</v>
      </c>
      <c r="J31" s="1748"/>
      <c r="K31" s="1336" t="s">
        <v>6913</v>
      </c>
      <c r="L31" s="1752"/>
      <c r="M31" s="1337" t="s">
        <v>6118</v>
      </c>
      <c r="N31" s="1856" t="str">
        <f>設定!$B$9</f>
        <v>（令和4年度末現在）</v>
      </c>
      <c r="O31" s="1748"/>
      <c r="P31" s="1337"/>
      <c r="Q31" s="1856"/>
      <c r="R31" s="1856"/>
      <c r="S31" s="1856"/>
      <c r="T31" s="1856"/>
      <c r="U31" s="1856"/>
      <c r="V31" s="1856"/>
      <c r="W31" s="1856"/>
      <c r="X31" s="1748"/>
      <c r="Y31" s="1748"/>
      <c r="Z31" s="1748"/>
      <c r="AA31" s="1748"/>
      <c r="AB31" s="2506"/>
      <c r="AC31" s="2506"/>
      <c r="AD31" s="2506"/>
      <c r="AE31" s="2506"/>
    </row>
    <row r="32" spans="1:31" ht="18" customHeight="1">
      <c r="A32" s="4186" t="s">
        <v>2944</v>
      </c>
      <c r="B32" s="4187"/>
      <c r="C32" s="4188" t="s">
        <v>2943</v>
      </c>
      <c r="D32" s="4189"/>
      <c r="E32" s="1037">
        <v>36251</v>
      </c>
      <c r="F32" s="1037" t="s">
        <v>2942</v>
      </c>
      <c r="G32" s="1045">
        <v>3912.91</v>
      </c>
      <c r="H32" s="1034">
        <v>25</v>
      </c>
      <c r="I32" s="1034">
        <v>24</v>
      </c>
      <c r="K32" s="1705"/>
      <c r="L32" s="1340"/>
      <c r="M32" s="1337" t="s">
        <v>6119</v>
      </c>
      <c r="N32" s="1789" t="s">
        <v>7128</v>
      </c>
      <c r="O32" s="2320" t="str">
        <f>HYPERLINK("#'["&amp;設定!$A$22&amp;"]"&amp;N32&amp;"'!A1","統計表リンク")</f>
        <v>統計表リンク</v>
      </c>
      <c r="X32" s="1856"/>
      <c r="Y32" s="1856"/>
      <c r="Z32" s="1856"/>
    </row>
    <row r="33" spans="1:31" ht="18" customHeight="1">
      <c r="A33" s="450"/>
      <c r="B33" s="304"/>
      <c r="C33" s="450"/>
      <c r="D33" s="1044"/>
      <c r="E33" s="1043"/>
      <c r="F33" s="1033"/>
      <c r="G33" s="9"/>
      <c r="H33" s="1033"/>
      <c r="I33" s="85" t="s">
        <v>2938</v>
      </c>
      <c r="K33" s="2506"/>
      <c r="L33" s="2506"/>
      <c r="M33" s="2506"/>
      <c r="N33" s="1789" t="s">
        <v>6838</v>
      </c>
      <c r="O33" s="2320" t="str">
        <f>HYPERLINK("#'["&amp;設定!$A$22&amp;"]"&amp;N33&amp;"'!A1","統計表リンク")</f>
        <v>統計表リンク</v>
      </c>
      <c r="P33" s="2506"/>
      <c r="Q33" s="2506"/>
      <c r="R33" s="2506"/>
      <c r="S33" s="2506"/>
      <c r="T33" s="2506"/>
      <c r="U33" s="2506"/>
      <c r="V33" s="2506"/>
      <c r="W33" s="2506"/>
      <c r="AA33" s="1856"/>
    </row>
    <row r="34" spans="1:31" ht="18" customHeight="1">
      <c r="A34" s="9"/>
      <c r="B34" s="9"/>
      <c r="C34" s="303"/>
      <c r="D34" s="303"/>
      <c r="E34" s="303"/>
      <c r="F34" s="1042"/>
      <c r="G34" s="1042"/>
      <c r="H34" s="9"/>
      <c r="I34" s="9"/>
      <c r="J34" s="2506"/>
      <c r="X34" s="2506"/>
      <c r="Y34" s="2506"/>
      <c r="Z34" s="2506"/>
    </row>
    <row r="35" spans="1:31" s="24" customFormat="1" ht="18" customHeight="1">
      <c r="A35" s="452" t="s">
        <v>4866</v>
      </c>
      <c r="B35" s="452"/>
      <c r="C35" s="1041"/>
      <c r="D35" s="1041"/>
      <c r="E35" s="1041"/>
      <c r="F35" s="1040"/>
      <c r="G35" s="1040"/>
      <c r="H35" s="1039"/>
      <c r="I35" s="639" t="str">
        <f>N37</f>
        <v>（令和4年度末現在）</v>
      </c>
      <c r="J35" s="1748"/>
      <c r="K35" s="1748"/>
      <c r="L35" s="1748"/>
      <c r="M35" s="1748"/>
      <c r="N35" s="1748"/>
      <c r="O35" s="1748"/>
      <c r="P35" s="1748"/>
      <c r="Q35" s="1748"/>
      <c r="R35" s="1748"/>
      <c r="S35" s="1748"/>
      <c r="T35" s="1748"/>
      <c r="U35" s="1748"/>
      <c r="V35" s="1748"/>
      <c r="W35" s="1748"/>
      <c r="X35" s="1748"/>
      <c r="Y35" s="1748"/>
      <c r="Z35" s="1748"/>
      <c r="AA35" s="2506"/>
      <c r="AB35" s="1856"/>
      <c r="AC35" s="1856"/>
      <c r="AD35" s="1856"/>
      <c r="AE35" s="1856"/>
    </row>
    <row r="36" spans="1:31" s="24" customFormat="1" ht="15" customHeight="1">
      <c r="A36" s="3321" t="s">
        <v>746</v>
      </c>
      <c r="B36" s="3321"/>
      <c r="C36" s="3321" t="s">
        <v>493</v>
      </c>
      <c r="D36" s="3321"/>
      <c r="E36" s="3387" t="s">
        <v>492</v>
      </c>
      <c r="F36" s="3321" t="s">
        <v>491</v>
      </c>
      <c r="G36" s="3387" t="s">
        <v>2936</v>
      </c>
      <c r="H36" s="4183" t="s">
        <v>2941</v>
      </c>
      <c r="I36" s="1038" t="s">
        <v>642</v>
      </c>
      <c r="J36" s="1748"/>
      <c r="K36" s="1748"/>
      <c r="L36" s="1748"/>
      <c r="M36" s="1748"/>
      <c r="N36" s="1748"/>
      <c r="O36" s="1748"/>
      <c r="P36" s="1748"/>
      <c r="Q36" s="1748"/>
      <c r="R36" s="1748"/>
      <c r="S36" s="1748"/>
      <c r="T36" s="1748"/>
      <c r="U36" s="1748"/>
      <c r="V36" s="1748"/>
      <c r="W36" s="1748"/>
      <c r="X36" s="1748"/>
      <c r="Y36" s="1748"/>
      <c r="Z36" s="1748"/>
      <c r="AA36" s="1748"/>
      <c r="AB36" s="1748"/>
      <c r="AC36" s="1748"/>
      <c r="AD36" s="1748"/>
      <c r="AE36" s="1748"/>
    </row>
    <row r="37" spans="1:31" s="1030" customFormat="1" ht="15" customHeight="1">
      <c r="A37" s="3321"/>
      <c r="B37" s="3321"/>
      <c r="C37" s="3321"/>
      <c r="D37" s="3321"/>
      <c r="E37" s="3387"/>
      <c r="F37" s="3321"/>
      <c r="G37" s="3388"/>
      <c r="H37" s="4183"/>
      <c r="I37" s="1032" t="s">
        <v>2932</v>
      </c>
      <c r="J37" s="1748"/>
      <c r="K37" s="1336" t="s">
        <v>6914</v>
      </c>
      <c r="L37" s="1752"/>
      <c r="M37" s="1337" t="s">
        <v>6118</v>
      </c>
      <c r="N37" s="1856" t="str">
        <f>設定!$B$9</f>
        <v>（令和4年度末現在）</v>
      </c>
      <c r="O37" s="1748"/>
      <c r="P37" s="1337"/>
      <c r="Q37" s="1856"/>
      <c r="R37" s="1856"/>
      <c r="S37" s="1856"/>
      <c r="T37" s="1856"/>
      <c r="U37" s="1856"/>
      <c r="V37" s="1856"/>
      <c r="W37" s="1856"/>
      <c r="X37" s="1748"/>
      <c r="Y37" s="1748"/>
      <c r="Z37" s="1748"/>
      <c r="AA37" s="1748"/>
      <c r="AB37" s="2506"/>
      <c r="AC37" s="2506"/>
      <c r="AD37" s="2506"/>
      <c r="AE37" s="2506"/>
    </row>
    <row r="38" spans="1:31" ht="18" customHeight="1">
      <c r="A38" s="4190" t="s">
        <v>2940</v>
      </c>
      <c r="B38" s="4191"/>
      <c r="C38" s="4184" t="s">
        <v>2939</v>
      </c>
      <c r="D38" s="4185"/>
      <c r="E38" s="1037">
        <v>38018</v>
      </c>
      <c r="F38" s="1037" t="s">
        <v>1654</v>
      </c>
      <c r="G38" s="1036">
        <v>911.85</v>
      </c>
      <c r="H38" s="1035">
        <v>14</v>
      </c>
      <c r="I38" s="1034">
        <v>9</v>
      </c>
      <c r="K38" s="1705"/>
      <c r="L38" s="1340"/>
      <c r="M38" s="1337" t="s">
        <v>6119</v>
      </c>
      <c r="N38" s="1789" t="s">
        <v>7129</v>
      </c>
      <c r="O38" s="2320" t="str">
        <f>HYPERLINK("#'["&amp;設定!$A$22&amp;"]"&amp;N38&amp;"'!A1","統計表リンク")</f>
        <v>統計表リンク</v>
      </c>
    </row>
    <row r="39" spans="1:31" ht="18" customHeight="1">
      <c r="A39" s="450"/>
      <c r="B39" s="216"/>
      <c r="C39" s="216"/>
      <c r="D39" s="216"/>
      <c r="E39" s="216"/>
      <c r="F39" s="9"/>
      <c r="G39" s="1033"/>
      <c r="H39" s="9"/>
      <c r="I39" s="85" t="s">
        <v>2938</v>
      </c>
      <c r="K39" s="2506"/>
      <c r="L39" s="2506"/>
      <c r="M39" s="2506"/>
      <c r="N39" s="1789" t="s">
        <v>6838</v>
      </c>
      <c r="O39" s="2320" t="str">
        <f>HYPERLINK("#'["&amp;設定!$A$22&amp;"]"&amp;N39&amp;"'!A1","統計表リンク")</f>
        <v>統計表リンク</v>
      </c>
      <c r="P39" s="2506"/>
      <c r="Q39" s="2506"/>
      <c r="R39" s="2506"/>
      <c r="S39" s="2506"/>
      <c r="T39" s="2506"/>
      <c r="U39" s="2506"/>
      <c r="V39" s="2506"/>
      <c r="W39" s="2506"/>
    </row>
    <row r="40" spans="1:31" ht="18" customHeight="1">
      <c r="A40" s="9"/>
      <c r="B40" s="9"/>
      <c r="C40" s="303"/>
      <c r="D40" s="303"/>
      <c r="E40" s="303"/>
      <c r="F40" s="1042"/>
      <c r="G40" s="1042"/>
      <c r="H40" s="9"/>
      <c r="I40" s="9"/>
    </row>
    <row r="41" spans="1:31" s="24" customFormat="1" ht="18" customHeight="1">
      <c r="A41" s="452" t="s">
        <v>4867</v>
      </c>
      <c r="B41" s="450"/>
      <c r="C41" s="303"/>
      <c r="D41" s="303"/>
      <c r="E41" s="303"/>
      <c r="F41" s="1042"/>
      <c r="G41" s="1042"/>
      <c r="H41" s="639"/>
      <c r="J41" s="2506"/>
      <c r="K41" s="1748"/>
      <c r="L41" s="1748"/>
      <c r="M41" s="1748"/>
      <c r="N41" s="1748"/>
      <c r="O41" s="1748"/>
      <c r="P41" s="1748"/>
      <c r="Q41" s="1748"/>
      <c r="R41" s="1748"/>
      <c r="S41" s="1748"/>
      <c r="T41" s="1748"/>
      <c r="U41" s="1748"/>
      <c r="V41" s="1748"/>
      <c r="W41" s="1748"/>
      <c r="X41" s="2506"/>
      <c r="Y41" s="2506"/>
      <c r="Z41" s="2506"/>
      <c r="AA41" s="1748"/>
      <c r="AB41" s="1748"/>
      <c r="AC41" s="1748"/>
      <c r="AD41" s="1748"/>
      <c r="AE41" s="1748"/>
    </row>
    <row r="42" spans="1:31" s="24" customFormat="1" ht="18" customHeight="1">
      <c r="A42" s="450" t="s">
        <v>612</v>
      </c>
      <c r="B42" s="450"/>
      <c r="C42" s="639" t="str">
        <f>N43</f>
        <v>（令和4年度末現在）</v>
      </c>
      <c r="D42" s="303"/>
      <c r="E42" s="303"/>
      <c r="J42" s="1748"/>
      <c r="K42" s="1748"/>
      <c r="L42" s="1748"/>
      <c r="M42" s="1748"/>
      <c r="N42" s="1748"/>
      <c r="O42" s="1748"/>
      <c r="P42" s="1748"/>
      <c r="Q42" s="1748"/>
      <c r="R42" s="1748"/>
      <c r="S42" s="1748"/>
      <c r="T42" s="1748"/>
      <c r="U42" s="1748"/>
      <c r="V42" s="1748"/>
      <c r="W42" s="1748"/>
      <c r="X42" s="1748"/>
      <c r="Y42" s="1748"/>
      <c r="Z42" s="1748"/>
      <c r="AA42" s="2506"/>
      <c r="AB42" s="1748"/>
      <c r="AC42" s="1748"/>
      <c r="AD42" s="1748"/>
      <c r="AE42" s="1748"/>
    </row>
    <row r="43" spans="1:31" s="24" customFormat="1" ht="18" customHeight="1">
      <c r="A43" s="1525"/>
      <c r="B43" s="1453" t="s">
        <v>4597</v>
      </c>
      <c r="C43" s="1453" t="s">
        <v>4598</v>
      </c>
      <c r="D43" s="2"/>
      <c r="E43" s="2"/>
      <c r="J43" s="1748"/>
      <c r="K43" s="1336" t="s">
        <v>6915</v>
      </c>
      <c r="L43" s="1752"/>
      <c r="M43" s="1337" t="s">
        <v>6118</v>
      </c>
      <c r="N43" s="1856" t="str">
        <f>設定!$B$9</f>
        <v>（令和4年度末現在）</v>
      </c>
      <c r="O43" s="1748"/>
      <c r="P43" s="1748"/>
      <c r="Q43" s="1748"/>
      <c r="R43" s="1748"/>
      <c r="S43" s="1748"/>
      <c r="T43" s="1748"/>
      <c r="U43" s="1748"/>
      <c r="V43" s="1748"/>
      <c r="W43" s="1748"/>
      <c r="X43" s="1748"/>
      <c r="Y43" s="1748"/>
      <c r="Z43" s="1748"/>
      <c r="AA43" s="1748"/>
      <c r="AB43" s="1748"/>
      <c r="AC43" s="1748"/>
      <c r="AD43" s="1748"/>
      <c r="AE43" s="1748"/>
    </row>
    <row r="44" spans="1:31" s="1030" customFormat="1" ht="18" customHeight="1">
      <c r="A44" s="1519" t="s">
        <v>4596</v>
      </c>
      <c r="B44" s="1637">
        <v>3</v>
      </c>
      <c r="C44" s="1637">
        <v>96</v>
      </c>
      <c r="D44" s="86" t="s">
        <v>4599</v>
      </c>
      <c r="J44" s="1748"/>
      <c r="K44" s="1705"/>
      <c r="L44" s="1340"/>
      <c r="M44" s="1337" t="s">
        <v>6119</v>
      </c>
      <c r="N44" s="1789" t="s">
        <v>6907</v>
      </c>
      <c r="O44" s="2320" t="str">
        <f>HYPERLINK("#'["&amp;設定!$A$22&amp;"]"&amp;N44&amp;"'!A1","統計表リンク")</f>
        <v>統計表リンク</v>
      </c>
      <c r="P44" s="1748"/>
      <c r="Q44" s="1748"/>
      <c r="R44" s="1748"/>
      <c r="S44" s="1748"/>
      <c r="T44" s="1748"/>
      <c r="U44" s="1748"/>
      <c r="V44" s="1748"/>
      <c r="W44" s="1748"/>
      <c r="X44" s="1748"/>
      <c r="Y44" s="1748"/>
      <c r="Z44" s="1748"/>
      <c r="AA44" s="1748"/>
      <c r="AB44" s="2506"/>
      <c r="AC44" s="2506"/>
      <c r="AD44" s="2506"/>
      <c r="AE44" s="2506"/>
    </row>
    <row r="45" spans="1:31" ht="18" customHeight="1">
      <c r="A45" s="450"/>
      <c r="B45" s="216"/>
      <c r="C45" s="216"/>
      <c r="E45" s="216"/>
    </row>
    <row r="46" spans="1:31" ht="18" customHeight="1">
      <c r="A46" s="4182" t="s">
        <v>5156</v>
      </c>
      <c r="B46" s="4182"/>
      <c r="C46" s="4182"/>
      <c r="D46" s="4182"/>
      <c r="E46" s="4182"/>
      <c r="F46" s="4182"/>
      <c r="G46" s="4182"/>
      <c r="H46" s="4182"/>
      <c r="I46" s="4182"/>
      <c r="K46" s="2506"/>
      <c r="L46" s="2506"/>
      <c r="M46" s="2506"/>
      <c r="N46" s="2506"/>
      <c r="O46" s="2506"/>
      <c r="P46" s="2506"/>
      <c r="Q46" s="2506"/>
      <c r="R46" s="2506"/>
      <c r="S46" s="2506"/>
      <c r="T46" s="2506"/>
      <c r="U46" s="2506"/>
      <c r="V46" s="2506"/>
      <c r="W46" s="2506"/>
    </row>
    <row r="47" spans="1:31" ht="18" customHeight="1">
      <c r="A47" s="4182" t="s">
        <v>5157</v>
      </c>
      <c r="B47" s="4182"/>
      <c r="C47" s="4182"/>
      <c r="D47" s="4182"/>
      <c r="E47" s="4182"/>
      <c r="F47" s="4182"/>
      <c r="G47" s="4182"/>
      <c r="H47" s="4182"/>
      <c r="I47" s="4182"/>
    </row>
    <row r="56" ht="20.100000000000001" customHeight="1"/>
    <row r="57" ht="20.100000000000001" customHeight="1"/>
    <row r="58" ht="20.100000000000001" customHeight="1"/>
  </sheetData>
  <mergeCells count="61">
    <mergeCell ref="A14:B14"/>
    <mergeCell ref="A15:B15"/>
    <mergeCell ref="A1:D1"/>
    <mergeCell ref="A2:D2"/>
    <mergeCell ref="C21:D21"/>
    <mergeCell ref="C5:D5"/>
    <mergeCell ref="C6:D6"/>
    <mergeCell ref="A10:B10"/>
    <mergeCell ref="A11:B11"/>
    <mergeCell ref="C20:D20"/>
    <mergeCell ref="A20:B20"/>
    <mergeCell ref="A6:B6"/>
    <mergeCell ref="A5:B5"/>
    <mergeCell ref="A9:B9"/>
    <mergeCell ref="A13:B13"/>
    <mergeCell ref="A36:B37"/>
    <mergeCell ref="A30:B31"/>
    <mergeCell ref="A25:B25"/>
    <mergeCell ref="A26:B26"/>
    <mergeCell ref="A21:B21"/>
    <mergeCell ref="A47:I47"/>
    <mergeCell ref="A46:I46"/>
    <mergeCell ref="G36:G37"/>
    <mergeCell ref="H30:H31"/>
    <mergeCell ref="H36:H37"/>
    <mergeCell ref="E36:E37"/>
    <mergeCell ref="G30:G31"/>
    <mergeCell ref="F36:F37"/>
    <mergeCell ref="F30:F31"/>
    <mergeCell ref="C38:D38"/>
    <mergeCell ref="A32:B32"/>
    <mergeCell ref="C32:D32"/>
    <mergeCell ref="A38:B38"/>
    <mergeCell ref="E30:E31"/>
    <mergeCell ref="C36:D37"/>
    <mergeCell ref="C30:D31"/>
    <mergeCell ref="AD12:AE12"/>
    <mergeCell ref="AB12:AC12"/>
    <mergeCell ref="Z10:AA12"/>
    <mergeCell ref="X10:Y12"/>
    <mergeCell ref="AB10:AE11"/>
    <mergeCell ref="T11:W11"/>
    <mergeCell ref="N11:S11"/>
    <mergeCell ref="N10:W10"/>
    <mergeCell ref="L10:M12"/>
    <mergeCell ref="K10:K13"/>
    <mergeCell ref="V12:W12"/>
    <mergeCell ref="T12:U12"/>
    <mergeCell ref="R12:S12"/>
    <mergeCell ref="P12:Q12"/>
    <mergeCell ref="N12:O12"/>
    <mergeCell ref="N27:O27"/>
    <mergeCell ref="L27:M27"/>
    <mergeCell ref="V26:Y26"/>
    <mergeCell ref="L26:U26"/>
    <mergeCell ref="K26:K28"/>
    <mergeCell ref="X27:Y27"/>
    <mergeCell ref="V27:W27"/>
    <mergeCell ref="T27:U27"/>
    <mergeCell ref="R27:S27"/>
    <mergeCell ref="P27:Q27"/>
  </mergeCells>
  <phoneticPr fontId="2"/>
  <printOptions horizontalCentered="1"/>
  <pageMargins left="0.78740157480314965" right="0.78740157480314965" top="0.98425196850393704" bottom="0.78740157480314965" header="0.51181102362204722" footer="0.51181102362204722"/>
  <pageSetup paperSize="9" scale="85" fitToHeight="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8"/>
  <sheetViews>
    <sheetView view="pageBreakPreview" zoomScaleNormal="100" zoomScaleSheetLayoutView="100" workbookViewId="0">
      <selection sqref="A1:D1"/>
    </sheetView>
  </sheetViews>
  <sheetFormatPr defaultRowHeight="19.5" customHeight="1"/>
  <cols>
    <col min="1" max="1" width="12.625" style="80" customWidth="1"/>
    <col min="2" max="9" width="9.625" style="80" customWidth="1"/>
    <col min="10" max="10" width="5.625" style="80" customWidth="1"/>
    <col min="11" max="24" width="10.625" style="1340" customWidth="1"/>
    <col min="25" max="16384" width="9" style="80"/>
  </cols>
  <sheetData>
    <row r="1" spans="1:26" s="130" customFormat="1" ht="20.100000000000001" customHeight="1">
      <c r="A1" s="2917" t="str">
        <f>HYPERLINK("#目次!A1","【目次に戻る】")</f>
        <v>【目次に戻る】</v>
      </c>
      <c r="B1" s="2917"/>
      <c r="C1" s="2917"/>
      <c r="D1" s="2917"/>
      <c r="E1" s="1327"/>
      <c r="F1" s="1327"/>
      <c r="G1" s="1327"/>
      <c r="H1" s="1327"/>
      <c r="I1" s="1327"/>
      <c r="J1" s="1327"/>
      <c r="K1" s="2351"/>
      <c r="L1" s="2351"/>
      <c r="M1" s="2351"/>
      <c r="N1" s="2351"/>
      <c r="O1" s="2351"/>
      <c r="P1" s="2351"/>
      <c r="Q1" s="2351"/>
      <c r="R1" s="2351"/>
      <c r="S1" s="2351"/>
      <c r="T1" s="2351"/>
      <c r="U1" s="2351"/>
      <c r="V1" s="2351"/>
      <c r="W1" s="2351"/>
      <c r="X1" s="2351"/>
      <c r="Y1" s="1327"/>
      <c r="Z1" s="1327"/>
    </row>
    <row r="2" spans="1:26" s="130" customFormat="1" ht="20.100000000000001" customHeight="1">
      <c r="A2" s="2917" t="str">
        <f>HYPERLINK("#業務所管課別目次!A1","【業務所管課別目次に戻る】")</f>
        <v>【業務所管課別目次に戻る】</v>
      </c>
      <c r="B2" s="2917"/>
      <c r="C2" s="2917"/>
      <c r="D2" s="2917"/>
      <c r="E2" s="1327"/>
      <c r="F2" s="1327"/>
      <c r="G2" s="1327"/>
      <c r="H2" s="1327"/>
      <c r="I2" s="1327"/>
      <c r="J2" s="1327"/>
      <c r="K2" s="2351"/>
      <c r="L2" s="2351"/>
      <c r="M2" s="2351"/>
      <c r="N2" s="2351"/>
      <c r="O2" s="2351"/>
      <c r="P2" s="2351"/>
      <c r="Q2" s="2351"/>
      <c r="R2" s="2351"/>
      <c r="S2" s="2351"/>
      <c r="T2" s="2351"/>
      <c r="U2" s="2351"/>
      <c r="V2" s="2351"/>
      <c r="W2" s="2351"/>
      <c r="X2" s="2351"/>
      <c r="Y2" s="1327"/>
      <c r="Z2" s="1327"/>
    </row>
    <row r="3" spans="1:26" s="101" customFormat="1" ht="15" customHeight="1">
      <c r="A3" s="190" t="s">
        <v>4600</v>
      </c>
      <c r="K3" s="1340"/>
      <c r="L3" s="1340"/>
      <c r="M3" s="1340"/>
      <c r="N3" s="1340"/>
      <c r="O3" s="1340"/>
      <c r="P3" s="1340"/>
      <c r="Q3" s="1340"/>
      <c r="R3" s="1340"/>
      <c r="S3" s="1340"/>
      <c r="T3" s="1340"/>
      <c r="U3" s="1340"/>
      <c r="V3" s="1340"/>
      <c r="W3" s="1340"/>
      <c r="X3" s="1340"/>
    </row>
    <row r="4" spans="1:26" s="40" customFormat="1" ht="19.5" customHeight="1">
      <c r="A4" s="27" t="s">
        <v>4654</v>
      </c>
      <c r="B4" s="27"/>
      <c r="C4" s="27"/>
      <c r="D4" s="27"/>
      <c r="E4" s="27"/>
      <c r="F4" s="27"/>
      <c r="G4" s="27"/>
      <c r="H4" s="27"/>
      <c r="I4" s="27"/>
      <c r="K4" s="1336" t="s">
        <v>6435</v>
      </c>
      <c r="L4" s="1752"/>
      <c r="M4" s="1337" t="s">
        <v>6118</v>
      </c>
      <c r="N4" s="1856" t="str">
        <f>設定!$B$14</f>
        <v>（令和5年4月1日現在）</v>
      </c>
      <c r="O4" s="1748"/>
      <c r="P4" s="1337" t="s">
        <v>6807</v>
      </c>
      <c r="Q4" s="1856" t="str">
        <f>設定!$B$5&amp;設定!$C$5&amp;"年度"</f>
        <v>令和4年度</v>
      </c>
      <c r="R4" s="1748"/>
      <c r="S4" s="1748"/>
      <c r="T4" s="1748"/>
      <c r="U4" s="1748"/>
      <c r="V4" s="1748"/>
      <c r="W4" s="1748"/>
      <c r="X4" s="1748"/>
    </row>
    <row r="5" spans="1:26" s="2" customFormat="1" ht="15" customHeight="1">
      <c r="A5" s="32" t="s">
        <v>2937</v>
      </c>
      <c r="B5" s="9"/>
      <c r="C5" s="9"/>
      <c r="D5" s="9"/>
      <c r="E5" s="9"/>
      <c r="F5" s="9"/>
      <c r="G5" s="9"/>
      <c r="H5" s="9"/>
      <c r="I5" s="85" t="str">
        <f>N4</f>
        <v>（令和5年4月1日現在）</v>
      </c>
      <c r="K5" s="1705"/>
      <c r="L5" s="1340"/>
      <c r="M5" s="1337" t="s">
        <v>6119</v>
      </c>
      <c r="N5" s="1789" t="s">
        <v>8209</v>
      </c>
      <c r="O5" s="2320" t="str">
        <f>HYPERLINK("#'["&amp;設定!$A$22&amp;"]"&amp;N5&amp;"'!A1","統計表リンク")</f>
        <v>統計表リンク</v>
      </c>
      <c r="P5" s="1748" t="s">
        <v>8029</v>
      </c>
      <c r="Q5" s="1748"/>
      <c r="R5" s="1748"/>
      <c r="S5" s="1748"/>
      <c r="T5" s="1748"/>
      <c r="U5" s="1748"/>
      <c r="V5" s="1748"/>
      <c r="W5" s="1748"/>
      <c r="X5" s="1748"/>
    </row>
    <row r="6" spans="1:26" s="2" customFormat="1" ht="15" customHeight="1">
      <c r="A6" s="3523" t="s">
        <v>494</v>
      </c>
      <c r="B6" s="3523" t="s">
        <v>493</v>
      </c>
      <c r="C6" s="3387" t="s">
        <v>492</v>
      </c>
      <c r="D6" s="3523" t="s">
        <v>491</v>
      </c>
      <c r="E6" s="3387" t="s">
        <v>2936</v>
      </c>
      <c r="F6" s="4183" t="s">
        <v>2935</v>
      </c>
      <c r="G6" s="4205" t="s">
        <v>642</v>
      </c>
      <c r="H6" s="4205"/>
      <c r="I6" s="4205"/>
      <c r="K6" s="1748"/>
      <c r="L6" s="1748"/>
      <c r="M6" s="1748"/>
      <c r="N6" s="1789" t="s">
        <v>8205</v>
      </c>
      <c r="O6" s="2320" t="str">
        <f>HYPERLINK("#'["&amp;設定!$A$22&amp;"]"&amp;N6&amp;"'!A1","統計表リンク")</f>
        <v>統計表リンク</v>
      </c>
      <c r="P6" s="1748" t="s">
        <v>8035</v>
      </c>
      <c r="Q6" s="2506"/>
      <c r="R6" s="2506"/>
      <c r="S6" s="2506"/>
      <c r="T6" s="2506"/>
      <c r="U6" s="1748"/>
      <c r="V6" s="1748"/>
      <c r="W6" s="1748"/>
      <c r="X6" s="1748"/>
    </row>
    <row r="7" spans="1:26" s="1030" customFormat="1" ht="15" customHeight="1">
      <c r="A7" s="3523"/>
      <c r="B7" s="3523"/>
      <c r="C7" s="3387"/>
      <c r="D7" s="3523"/>
      <c r="E7" s="3388"/>
      <c r="F7" s="4183"/>
      <c r="G7" s="1032" t="s">
        <v>2934</v>
      </c>
      <c r="H7" s="1031" t="s">
        <v>2932</v>
      </c>
      <c r="I7" s="1031" t="s">
        <v>2933</v>
      </c>
      <c r="K7" s="2506"/>
      <c r="L7" s="2506"/>
      <c r="M7" s="2506"/>
      <c r="N7" s="1789" t="s">
        <v>6838</v>
      </c>
      <c r="O7" s="2320" t="str">
        <f>HYPERLINK("#'["&amp;設定!$A$22&amp;"]"&amp;N7&amp;"'!A1","統計表リンク")</f>
        <v>統計表リンク</v>
      </c>
      <c r="P7" s="1748"/>
      <c r="Q7" s="1748"/>
      <c r="R7" s="1748"/>
      <c r="S7" s="1748"/>
      <c r="T7" s="1748"/>
      <c r="U7" s="2506"/>
      <c r="V7" s="2506"/>
      <c r="W7" s="2506"/>
      <c r="X7" s="2506"/>
    </row>
    <row r="8" spans="1:26" s="2" customFormat="1" ht="24.95" customHeight="1">
      <c r="A8" s="1029" t="s">
        <v>2931</v>
      </c>
      <c r="B8" s="1028" t="s">
        <v>2105</v>
      </c>
      <c r="C8" s="1027">
        <v>22068</v>
      </c>
      <c r="D8" s="1026" t="s">
        <v>2930</v>
      </c>
      <c r="E8" s="1025">
        <v>403.96</v>
      </c>
      <c r="F8" s="1024">
        <v>5</v>
      </c>
      <c r="G8" s="955">
        <f>L16</f>
        <v>71</v>
      </c>
      <c r="H8" s="1023">
        <f>M16</f>
        <v>129</v>
      </c>
      <c r="I8" s="956">
        <f>N16</f>
        <v>733</v>
      </c>
      <c r="K8" s="1748" t="s">
        <v>8022</v>
      </c>
      <c r="L8" s="1748"/>
      <c r="M8" s="1748"/>
      <c r="N8" s="1748"/>
      <c r="O8" s="1748"/>
      <c r="P8" s="1748"/>
      <c r="Q8" s="1748"/>
      <c r="R8" s="1748"/>
      <c r="S8" s="1748"/>
      <c r="T8" s="1748"/>
      <c r="U8" s="1748"/>
      <c r="V8" s="1748"/>
      <c r="W8" s="1748"/>
      <c r="X8" s="1748"/>
    </row>
    <row r="9" spans="1:26" s="2" customFormat="1" ht="24.95" customHeight="1">
      <c r="A9" s="957" t="s">
        <v>2929</v>
      </c>
      <c r="B9" s="1018" t="s">
        <v>2928</v>
      </c>
      <c r="C9" s="1017">
        <v>33330</v>
      </c>
      <c r="D9" s="952" t="s">
        <v>2851</v>
      </c>
      <c r="E9" s="1022">
        <v>635.36</v>
      </c>
      <c r="F9" s="1021" t="s">
        <v>2927</v>
      </c>
      <c r="G9" s="1020">
        <f>IF(SUM(N11,Q11)=0,"-",SUM(N11,Q11))</f>
        <v>9</v>
      </c>
      <c r="H9" s="1020">
        <f>IF(SUM(P11,S11)=0,"-",SUM(P11,S11))</f>
        <v>9</v>
      </c>
      <c r="I9" s="1020">
        <f>IF(SUM(O11,R11)=0,"-",SUM(O11,R11))</f>
        <v>138</v>
      </c>
      <c r="K9" s="4202" t="s">
        <v>611</v>
      </c>
      <c r="L9" s="4202" t="s">
        <v>8023</v>
      </c>
      <c r="M9" s="2430" t="s">
        <v>8024</v>
      </c>
      <c r="N9" s="4069" t="s">
        <v>8025</v>
      </c>
      <c r="O9" s="4070"/>
      <c r="P9" s="4071"/>
      <c r="Q9" s="4069" t="s">
        <v>8026</v>
      </c>
      <c r="R9" s="4070"/>
      <c r="S9" s="4071"/>
      <c r="T9" s="1748"/>
      <c r="U9" s="1748"/>
      <c r="V9" s="1748"/>
      <c r="W9" s="1748"/>
      <c r="X9" s="1748"/>
    </row>
    <row r="10" spans="1:26" s="2" customFormat="1" ht="24.95" customHeight="1">
      <c r="A10" s="1019" t="s">
        <v>2926</v>
      </c>
      <c r="B10" s="1018" t="s">
        <v>2925</v>
      </c>
      <c r="C10" s="1017">
        <v>35750</v>
      </c>
      <c r="D10" s="1016" t="s">
        <v>2924</v>
      </c>
      <c r="E10" s="1015">
        <v>1985.73</v>
      </c>
      <c r="F10" s="1014"/>
      <c r="G10" s="1014"/>
      <c r="H10" s="1014"/>
      <c r="I10" s="1014"/>
      <c r="K10" s="4203"/>
      <c r="L10" s="4203"/>
      <c r="M10" s="2429" t="s">
        <v>8027</v>
      </c>
      <c r="N10" s="2430" t="s">
        <v>1678</v>
      </c>
      <c r="O10" s="2430" t="s">
        <v>538</v>
      </c>
      <c r="P10" s="2430" t="s">
        <v>8028</v>
      </c>
      <c r="Q10" s="2430" t="s">
        <v>1678</v>
      </c>
      <c r="R10" s="2430" t="s">
        <v>538</v>
      </c>
      <c r="S10" s="2430" t="s">
        <v>8028</v>
      </c>
      <c r="T10" s="1748"/>
      <c r="U10" s="1748"/>
      <c r="V10" s="1748"/>
      <c r="W10" s="1748"/>
      <c r="X10" s="1748"/>
    </row>
    <row r="11" spans="1:26" s="2" customFormat="1" ht="15.95" customHeight="1">
      <c r="A11" s="450" t="str">
        <f>"注：利用状況は"&amp;Q4&amp;"のもの。"</f>
        <v>注：利用状況は令和4年度のもの。</v>
      </c>
      <c r="B11" s="9"/>
      <c r="C11" s="9"/>
      <c r="D11" s="9"/>
      <c r="E11" s="9"/>
      <c r="F11" s="9"/>
      <c r="G11" s="9"/>
      <c r="H11" s="9"/>
      <c r="I11" s="22" t="s">
        <v>2923</v>
      </c>
      <c r="K11" s="1804" t="s">
        <v>8000</v>
      </c>
      <c r="L11" s="2452">
        <v>59262</v>
      </c>
      <c r="M11" s="2452">
        <v>59262</v>
      </c>
      <c r="N11" s="2490">
        <v>0</v>
      </c>
      <c r="O11" s="2490">
        <v>0</v>
      </c>
      <c r="P11" s="2490">
        <v>0</v>
      </c>
      <c r="Q11" s="2490">
        <v>9</v>
      </c>
      <c r="R11" s="2490">
        <v>138</v>
      </c>
      <c r="S11" s="2490">
        <v>9</v>
      </c>
      <c r="T11" s="1748"/>
      <c r="U11" s="1748"/>
      <c r="V11" s="1748"/>
      <c r="W11" s="1748"/>
      <c r="X11" s="1748"/>
    </row>
    <row r="12" spans="1:26" s="2" customFormat="1" ht="15.95" customHeight="1">
      <c r="A12" s="450"/>
      <c r="B12" s="9"/>
      <c r="C12" s="9"/>
      <c r="D12" s="9"/>
      <c r="E12" s="9"/>
      <c r="F12" s="9"/>
      <c r="G12" s="9"/>
      <c r="H12" s="9"/>
      <c r="I12" s="22"/>
      <c r="K12" s="1748" t="s">
        <v>8036</v>
      </c>
      <c r="L12" s="1748"/>
      <c r="M12" s="1748"/>
      <c r="N12" s="1748"/>
      <c r="O12" s="1748"/>
      <c r="P12" s="1748"/>
      <c r="Q12" s="1748"/>
      <c r="R12" s="1748"/>
      <c r="S12" s="1748"/>
      <c r="T12" s="1748"/>
      <c r="U12" s="1748"/>
      <c r="V12" s="1748"/>
      <c r="W12" s="1748"/>
      <c r="X12" s="1748"/>
    </row>
    <row r="13" spans="1:26" s="95" customFormat="1" ht="19.5" customHeight="1">
      <c r="A13" s="95" t="s">
        <v>4601</v>
      </c>
      <c r="B13" s="761"/>
      <c r="C13" s="761"/>
      <c r="D13" s="761"/>
      <c r="E13" s="761"/>
      <c r="F13" s="761"/>
      <c r="G13" s="761"/>
      <c r="H13" s="761"/>
      <c r="I13" s="761"/>
      <c r="J13" s="2"/>
      <c r="K13" s="4202" t="s">
        <v>611</v>
      </c>
      <c r="L13" s="4069" t="s">
        <v>8030</v>
      </c>
      <c r="M13" s="4070"/>
      <c r="N13" s="4071"/>
      <c r="O13" s="1748"/>
      <c r="P13" s="1748"/>
      <c r="Q13" s="1748"/>
      <c r="R13" s="1748"/>
      <c r="S13" s="1748"/>
      <c r="T13" s="1748"/>
      <c r="U13" s="1748"/>
      <c r="V13" s="1748"/>
      <c r="W13" s="1340"/>
      <c r="X13" s="1340"/>
    </row>
    <row r="14" spans="1:26" s="131" customFormat="1" ht="15.95" customHeight="1">
      <c r="A14" s="131" t="s">
        <v>3382</v>
      </c>
      <c r="B14" s="721"/>
      <c r="C14" s="721"/>
      <c r="D14" s="80" t="s">
        <v>4604</v>
      </c>
      <c r="E14" s="721"/>
      <c r="F14" s="721"/>
      <c r="I14" s="85" t="str">
        <f>N18</f>
        <v>（令和5年4月1日現在）</v>
      </c>
      <c r="J14" s="2"/>
      <c r="K14" s="4204"/>
      <c r="L14" s="4069" t="s">
        <v>8031</v>
      </c>
      <c r="M14" s="4070"/>
      <c r="N14" s="4071"/>
      <c r="O14" s="1748"/>
      <c r="P14" s="1748"/>
      <c r="Q14" s="1748"/>
      <c r="R14" s="1748"/>
      <c r="S14" s="1748"/>
      <c r="T14" s="1748"/>
      <c r="U14" s="1748"/>
      <c r="V14" s="1748"/>
      <c r="W14" s="1340"/>
      <c r="X14" s="1340"/>
    </row>
    <row r="15" spans="1:26" ht="24.95" customHeight="1">
      <c r="A15" s="213" t="s">
        <v>122</v>
      </c>
      <c r="B15" s="213" t="s">
        <v>572</v>
      </c>
      <c r="C15" s="1437" t="s">
        <v>3381</v>
      </c>
      <c r="D15" s="1437" t="s">
        <v>3380</v>
      </c>
      <c r="E15" s="1437" t="s">
        <v>3379</v>
      </c>
      <c r="F15" s="1437" t="s">
        <v>3378</v>
      </c>
      <c r="G15" s="213" t="s">
        <v>3377</v>
      </c>
      <c r="H15" s="213" t="s">
        <v>3376</v>
      </c>
      <c r="I15" s="1437" t="s">
        <v>3375</v>
      </c>
      <c r="J15" s="2"/>
      <c r="K15" s="4203"/>
      <c r="L15" s="2430" t="s">
        <v>8032</v>
      </c>
      <c r="M15" s="2430" t="s">
        <v>8033</v>
      </c>
      <c r="N15" s="2430" t="s">
        <v>8034</v>
      </c>
      <c r="O15" s="1748"/>
      <c r="P15" s="1748"/>
      <c r="Q15" s="1748"/>
      <c r="R15" s="1748"/>
      <c r="S15" s="1748"/>
      <c r="T15" s="1748"/>
      <c r="U15" s="1748"/>
      <c r="V15" s="1748"/>
    </row>
    <row r="16" spans="1:26" ht="15.95" customHeight="1">
      <c r="A16" s="177" t="s">
        <v>3374</v>
      </c>
      <c r="B16" s="285">
        <f>L22</f>
        <v>94</v>
      </c>
      <c r="C16" s="285">
        <f t="shared" ref="C16:I16" si="0">M22</f>
        <v>60</v>
      </c>
      <c r="D16" s="285">
        <f t="shared" si="0"/>
        <v>2</v>
      </c>
      <c r="E16" s="285">
        <f t="shared" si="0"/>
        <v>19</v>
      </c>
      <c r="F16" s="285">
        <f t="shared" si="0"/>
        <v>2</v>
      </c>
      <c r="G16" s="285">
        <f t="shared" si="0"/>
        <v>4</v>
      </c>
      <c r="H16" s="285">
        <f t="shared" si="0"/>
        <v>1</v>
      </c>
      <c r="I16" s="285">
        <f t="shared" si="0"/>
        <v>6</v>
      </c>
      <c r="J16" s="2"/>
      <c r="K16" s="1804" t="s">
        <v>8000</v>
      </c>
      <c r="L16" s="2490">
        <v>71</v>
      </c>
      <c r="M16" s="2490">
        <v>129</v>
      </c>
      <c r="N16" s="2490">
        <v>733</v>
      </c>
      <c r="O16" s="1748"/>
      <c r="P16" s="1748"/>
      <c r="Q16" s="1748"/>
      <c r="R16" s="1748"/>
      <c r="S16" s="1748"/>
      <c r="T16" s="1748"/>
      <c r="U16" s="1748"/>
      <c r="V16" s="1748"/>
    </row>
    <row r="17" spans="1:24" ht="15.95" customHeight="1">
      <c r="A17" s="177" t="s">
        <v>3373</v>
      </c>
      <c r="B17" s="285">
        <f>L25</f>
        <v>104</v>
      </c>
      <c r="C17" s="285">
        <f t="shared" ref="C17:I17" si="1">M25</f>
        <v>65</v>
      </c>
      <c r="D17" s="285" t="str">
        <f t="shared" si="1"/>
        <v>-</v>
      </c>
      <c r="E17" s="285">
        <f t="shared" si="1"/>
        <v>32</v>
      </c>
      <c r="F17" s="285">
        <f t="shared" si="1"/>
        <v>2</v>
      </c>
      <c r="G17" s="285">
        <f t="shared" si="1"/>
        <v>1</v>
      </c>
      <c r="H17" s="285" t="str">
        <f t="shared" si="1"/>
        <v>-</v>
      </c>
      <c r="I17" s="285">
        <f t="shared" si="1"/>
        <v>4</v>
      </c>
      <c r="J17" s="2"/>
      <c r="U17" s="1748"/>
    </row>
    <row r="18" spans="1:24" ht="15.95" customHeight="1">
      <c r="B18" s="182"/>
      <c r="C18" s="183"/>
      <c r="D18" s="183"/>
      <c r="E18" s="183"/>
      <c r="F18" s="183"/>
      <c r="G18" s="183"/>
      <c r="H18" s="183"/>
      <c r="I18" s="85" t="s">
        <v>3372</v>
      </c>
      <c r="J18" s="2"/>
      <c r="K18" s="1336" t="s">
        <v>6916</v>
      </c>
      <c r="L18" s="1752"/>
      <c r="M18" s="1337" t="s">
        <v>6118</v>
      </c>
      <c r="N18" s="1856" t="str">
        <f>設定!$B$14</f>
        <v>（令和5年4月1日現在）</v>
      </c>
      <c r="X18" s="80"/>
    </row>
    <row r="19" spans="1:24" s="131" customFormat="1" ht="15.95" customHeight="1">
      <c r="A19" s="131" t="s">
        <v>5898</v>
      </c>
      <c r="B19" s="721"/>
      <c r="C19" s="721"/>
      <c r="D19" s="721"/>
      <c r="E19" s="721"/>
      <c r="F19" s="455"/>
      <c r="G19" s="721"/>
      <c r="J19" s="2"/>
      <c r="K19" s="1705"/>
      <c r="L19" s="1340"/>
      <c r="M19" s="1337" t="s">
        <v>6119</v>
      </c>
      <c r="N19" s="1789" t="s">
        <v>6917</v>
      </c>
      <c r="O19" s="2320" t="str">
        <f>HYPERLINK("#'["&amp;設定!$A$22&amp;"]"&amp;N19&amp;"'!A1","統計表リンク")</f>
        <v>統計表リンク</v>
      </c>
      <c r="P19" s="1340"/>
      <c r="Q19" s="1340"/>
      <c r="R19" s="1340"/>
      <c r="S19" s="1340"/>
      <c r="T19" s="1340"/>
      <c r="U19" s="1340"/>
      <c r="V19" s="1340"/>
      <c r="W19" s="1340"/>
    </row>
    <row r="20" spans="1:24" ht="15.95" customHeight="1">
      <c r="A20" s="185" t="s">
        <v>1703</v>
      </c>
      <c r="B20" s="183"/>
      <c r="C20" s="183"/>
      <c r="D20" s="183"/>
      <c r="E20" s="183"/>
      <c r="F20" s="85"/>
      <c r="G20" s="183"/>
      <c r="H20" s="85" t="str">
        <f>N27</f>
        <v>（令和5年4月1日現在）</v>
      </c>
      <c r="J20" s="2"/>
      <c r="K20" s="2507" t="s">
        <v>8042</v>
      </c>
      <c r="L20" s="2307"/>
      <c r="M20" s="2307"/>
      <c r="N20" s="2308"/>
      <c r="O20" s="2314"/>
      <c r="P20" s="2307"/>
      <c r="Q20" s="2307"/>
      <c r="R20" s="2307"/>
      <c r="S20" s="2307"/>
      <c r="X20" s="80"/>
    </row>
    <row r="21" spans="1:24" ht="15.95" customHeight="1">
      <c r="A21" s="2914" t="s">
        <v>493</v>
      </c>
      <c r="B21" s="2911" t="s">
        <v>967</v>
      </c>
      <c r="C21" s="4201" t="s">
        <v>3345</v>
      </c>
      <c r="D21" s="4201" t="s">
        <v>918</v>
      </c>
      <c r="E21" s="3817" t="s">
        <v>3371</v>
      </c>
      <c r="F21" s="3768"/>
      <c r="G21" s="2914" t="s">
        <v>3370</v>
      </c>
      <c r="H21" s="2914"/>
      <c r="I21" s="183"/>
      <c r="J21" s="2"/>
      <c r="K21" s="2317" t="s">
        <v>6987</v>
      </c>
      <c r="L21" s="2426" t="s">
        <v>979</v>
      </c>
      <c r="M21" s="2426" t="s">
        <v>8037</v>
      </c>
      <c r="N21" s="2449" t="s">
        <v>8038</v>
      </c>
      <c r="O21" s="2316" t="s">
        <v>8039</v>
      </c>
      <c r="P21" s="2426" t="s">
        <v>8040</v>
      </c>
      <c r="Q21" s="2426" t="s">
        <v>3377</v>
      </c>
      <c r="R21" s="2426" t="s">
        <v>3376</v>
      </c>
      <c r="S21" s="2426" t="s">
        <v>8041</v>
      </c>
      <c r="X21" s="80"/>
    </row>
    <row r="22" spans="1:24" ht="15.95" customHeight="1">
      <c r="A22" s="2914"/>
      <c r="B22" s="2923"/>
      <c r="C22" s="4201"/>
      <c r="D22" s="4201"/>
      <c r="E22" s="213" t="s">
        <v>3369</v>
      </c>
      <c r="F22" s="213" t="s">
        <v>3368</v>
      </c>
      <c r="G22" s="213" t="s">
        <v>2961</v>
      </c>
      <c r="H22" s="213" t="s">
        <v>3367</v>
      </c>
      <c r="J22" s="95"/>
      <c r="K22" s="2317" t="s">
        <v>8000</v>
      </c>
      <c r="L22" s="1855">
        <v>94</v>
      </c>
      <c r="M22" s="1855">
        <v>60</v>
      </c>
      <c r="N22" s="2327">
        <v>2</v>
      </c>
      <c r="O22" s="2328">
        <v>19</v>
      </c>
      <c r="P22" s="1855">
        <v>2</v>
      </c>
      <c r="Q22" s="1855">
        <v>4</v>
      </c>
      <c r="R22" s="1855">
        <v>1</v>
      </c>
      <c r="S22" s="1855">
        <v>6</v>
      </c>
    </row>
    <row r="23" spans="1:24" ht="15.95" customHeight="1">
      <c r="A23" s="323" t="s">
        <v>3366</v>
      </c>
      <c r="B23" s="1064" t="s">
        <v>3365</v>
      </c>
      <c r="C23" s="391" t="s">
        <v>3364</v>
      </c>
      <c r="D23" s="1189">
        <v>18841.349999999999</v>
      </c>
      <c r="E23" s="1188">
        <v>14044.68</v>
      </c>
      <c r="F23" s="1188">
        <v>4796.67</v>
      </c>
      <c r="G23" s="428">
        <v>1318</v>
      </c>
      <c r="H23" s="428">
        <v>298</v>
      </c>
      <c r="J23" s="131"/>
      <c r="K23" s="2307" t="s">
        <v>8043</v>
      </c>
      <c r="L23" s="2307"/>
      <c r="M23" s="2307"/>
      <c r="N23" s="2307"/>
      <c r="O23" s="2307"/>
      <c r="P23" s="2307"/>
      <c r="Q23" s="2307"/>
      <c r="R23" s="2307"/>
      <c r="S23" s="2307"/>
    </row>
    <row r="24" spans="1:24" ht="15.95" customHeight="1">
      <c r="A24" s="184"/>
      <c r="B24" s="1187"/>
      <c r="C24" s="184"/>
      <c r="D24" s="184"/>
      <c r="E24" s="184"/>
      <c r="F24" s="184"/>
      <c r="G24" s="183"/>
      <c r="H24" s="85" t="s">
        <v>8283</v>
      </c>
      <c r="I24" s="85"/>
      <c r="K24" s="2317" t="s">
        <v>6987</v>
      </c>
      <c r="L24" s="2426" t="s">
        <v>979</v>
      </c>
      <c r="M24" s="2426" t="s">
        <v>8037</v>
      </c>
      <c r="N24" s="2449" t="s">
        <v>8038</v>
      </c>
      <c r="O24" s="2316" t="s">
        <v>8039</v>
      </c>
      <c r="P24" s="2426" t="s">
        <v>8040</v>
      </c>
      <c r="Q24" s="2426" t="s">
        <v>3377</v>
      </c>
      <c r="R24" s="2426" t="s">
        <v>3376</v>
      </c>
      <c r="S24" s="2426" t="s">
        <v>8041</v>
      </c>
    </row>
    <row r="25" spans="1:24" ht="15.95" customHeight="1">
      <c r="A25" s="185" t="s">
        <v>1702</v>
      </c>
      <c r="B25" s="183"/>
      <c r="C25" s="86" t="s">
        <v>3339</v>
      </c>
      <c r="D25" s="183"/>
      <c r="E25" s="183"/>
      <c r="G25" s="183"/>
      <c r="I25" s="182" t="str">
        <f>N30</f>
        <v>（令和4年度）</v>
      </c>
      <c r="K25" s="2426" t="s">
        <v>8000</v>
      </c>
      <c r="L25" s="1855">
        <v>104</v>
      </c>
      <c r="M25" s="1855">
        <v>65</v>
      </c>
      <c r="N25" s="1855" t="s">
        <v>5184</v>
      </c>
      <c r="O25" s="1855">
        <v>32</v>
      </c>
      <c r="P25" s="1855">
        <v>2</v>
      </c>
      <c r="Q25" s="1855">
        <v>1</v>
      </c>
      <c r="R25" s="1855" t="s">
        <v>5184</v>
      </c>
      <c r="S25" s="1855">
        <v>4</v>
      </c>
    </row>
    <row r="26" spans="1:24" ht="24.95" customHeight="1">
      <c r="A26" s="339" t="s">
        <v>122</v>
      </c>
      <c r="B26" s="1460" t="s">
        <v>2961</v>
      </c>
      <c r="C26" s="1435" t="s">
        <v>3363</v>
      </c>
      <c r="D26" s="1594" t="s">
        <v>5904</v>
      </c>
      <c r="E26" s="1053" t="s">
        <v>3362</v>
      </c>
      <c r="F26" s="1456" t="s">
        <v>3361</v>
      </c>
      <c r="G26" s="1456" t="s">
        <v>4602</v>
      </c>
      <c r="H26" s="1457" t="s">
        <v>4603</v>
      </c>
      <c r="I26" s="1632" t="s">
        <v>3360</v>
      </c>
    </row>
    <row r="27" spans="1:24" ht="15.95" customHeight="1">
      <c r="A27" s="774" t="s">
        <v>3359</v>
      </c>
      <c r="B27" s="1180">
        <f>T35</f>
        <v>262</v>
      </c>
      <c r="C27" s="675">
        <f>T37</f>
        <v>264</v>
      </c>
      <c r="D27" s="1414">
        <f>T36</f>
        <v>203</v>
      </c>
      <c r="E27" s="1186">
        <f>T38</f>
        <v>204</v>
      </c>
      <c r="F27" s="1020">
        <f>T39</f>
        <v>175</v>
      </c>
      <c r="G27" s="1020">
        <f>T40</f>
        <v>226</v>
      </c>
      <c r="H27" s="1180">
        <f>T41</f>
        <v>210</v>
      </c>
      <c r="I27" s="675">
        <f>T42</f>
        <v>219</v>
      </c>
      <c r="K27" s="1336" t="s">
        <v>6918</v>
      </c>
      <c r="L27" s="1752"/>
      <c r="M27" s="1337" t="s">
        <v>6118</v>
      </c>
      <c r="N27" s="1856" t="str">
        <f>設定!$B$14</f>
        <v>（令和5年4月1日現在）</v>
      </c>
    </row>
    <row r="28" spans="1:24" ht="9.9499999999999993" customHeight="1">
      <c r="B28" s="183"/>
      <c r="C28" s="183"/>
      <c r="D28" s="183"/>
      <c r="E28" s="183"/>
      <c r="F28" s="183"/>
      <c r="G28" s="183"/>
      <c r="H28" s="183"/>
      <c r="J28" s="131"/>
      <c r="K28" s="1705"/>
      <c r="M28" s="1337" t="s">
        <v>6119</v>
      </c>
      <c r="N28" s="1789" t="s">
        <v>6838</v>
      </c>
      <c r="O28" s="2320" t="str">
        <f>HYPERLINK("#'["&amp;設定!$A$22&amp;"]"&amp;N28&amp;"'!A1","統計表リンク")</f>
        <v>統計表リンク</v>
      </c>
    </row>
    <row r="29" spans="1:24" ht="24.95" customHeight="1">
      <c r="A29" s="350" t="s">
        <v>122</v>
      </c>
      <c r="B29" s="1462" t="s">
        <v>3354</v>
      </c>
      <c r="C29" s="1435" t="s">
        <v>3353</v>
      </c>
      <c r="D29" s="1435" t="s">
        <v>3352</v>
      </c>
      <c r="E29" s="1463" t="s">
        <v>3351</v>
      </c>
      <c r="F29" s="1463" t="s">
        <v>3350</v>
      </c>
      <c r="G29" s="1463" t="s">
        <v>3349</v>
      </c>
      <c r="H29" s="1464" t="s">
        <v>3348</v>
      </c>
      <c r="I29" s="1648" t="s">
        <v>3347</v>
      </c>
    </row>
    <row r="30" spans="1:24" ht="15.95" customHeight="1">
      <c r="A30" s="1182" t="s">
        <v>3336</v>
      </c>
      <c r="B30" s="1184">
        <f>T43</f>
        <v>193</v>
      </c>
      <c r="C30" s="675">
        <f>T44</f>
        <v>275</v>
      </c>
      <c r="D30" s="675">
        <f>T45</f>
        <v>173</v>
      </c>
      <c r="E30" s="1181">
        <f>T46</f>
        <v>188</v>
      </c>
      <c r="F30" s="1180">
        <f>T47</f>
        <v>188</v>
      </c>
      <c r="G30" s="1180">
        <f>T48</f>
        <v>103</v>
      </c>
      <c r="H30" s="1180">
        <f>T49</f>
        <v>137</v>
      </c>
      <c r="I30" s="1649">
        <f>T50</f>
        <v>154</v>
      </c>
      <c r="K30" s="1336" t="s">
        <v>6919</v>
      </c>
      <c r="L30" s="1752"/>
      <c r="M30" s="1337" t="s">
        <v>6118</v>
      </c>
      <c r="N30" s="1856" t="str">
        <f>設定!$B$11</f>
        <v>（令和4年度）</v>
      </c>
    </row>
    <row r="31" spans="1:24" ht="9.9499999999999993" customHeight="1">
      <c r="B31" s="183"/>
      <c r="C31" s="183"/>
      <c r="D31" s="183"/>
      <c r="E31" s="183"/>
      <c r="F31" s="183"/>
      <c r="G31" s="183"/>
      <c r="H31" s="183"/>
      <c r="K31" s="2307" t="s">
        <v>8044</v>
      </c>
      <c r="M31" s="1337" t="s">
        <v>6119</v>
      </c>
      <c r="N31" s="1789" t="s">
        <v>6922</v>
      </c>
      <c r="O31" s="2320" t="str">
        <f>HYPERLINK("#'["&amp;設定!$A$22&amp;"]"&amp;N31&amp;"'!A1","統計表リンク")</f>
        <v>統計表リンク</v>
      </c>
      <c r="Q31" s="1340" t="s">
        <v>8083</v>
      </c>
    </row>
    <row r="32" spans="1:24" ht="24.95" customHeight="1">
      <c r="A32" s="350" t="s">
        <v>122</v>
      </c>
      <c r="B32" s="1465" t="s">
        <v>3346</v>
      </c>
      <c r="C32" s="712" t="s">
        <v>3358</v>
      </c>
      <c r="D32" s="712" t="s">
        <v>3357</v>
      </c>
      <c r="E32" s="1461" t="s">
        <v>3356</v>
      </c>
      <c r="F32" s="1461" t="s">
        <v>3355</v>
      </c>
      <c r="G32" s="1183"/>
      <c r="K32" s="1337" t="s">
        <v>8045</v>
      </c>
      <c r="L32" s="2509" t="s">
        <v>8045</v>
      </c>
      <c r="M32" s="2509" t="s">
        <v>8045</v>
      </c>
      <c r="N32" s="2509" t="s">
        <v>8045</v>
      </c>
      <c r="O32" s="2509" t="s">
        <v>8045</v>
      </c>
      <c r="P32" s="2509" t="s">
        <v>8045</v>
      </c>
      <c r="Q32" s="2951" t="s">
        <v>8046</v>
      </c>
      <c r="R32" s="2951"/>
      <c r="S32" s="2951" t="s">
        <v>8055</v>
      </c>
      <c r="T32" s="2951"/>
      <c r="U32" s="2951"/>
    </row>
    <row r="33" spans="1:24" ht="15.95" customHeight="1">
      <c r="A33" s="1182" t="s">
        <v>3336</v>
      </c>
      <c r="B33" s="1179">
        <f>T51</f>
        <v>211</v>
      </c>
      <c r="C33" s="675">
        <f>T52</f>
        <v>169</v>
      </c>
      <c r="D33" s="675">
        <f>T53</f>
        <v>194</v>
      </c>
      <c r="E33" s="675">
        <f>T54</f>
        <v>144</v>
      </c>
      <c r="F33" s="675">
        <f>T55</f>
        <v>33</v>
      </c>
      <c r="I33" s="182"/>
      <c r="Q33" s="2951"/>
      <c r="R33" s="2951"/>
      <c r="S33" s="2426" t="s">
        <v>8047</v>
      </c>
      <c r="T33" s="2426" t="s">
        <v>8048</v>
      </c>
      <c r="U33" s="2426" t="s">
        <v>8049</v>
      </c>
    </row>
    <row r="34" spans="1:24" ht="15.95" customHeight="1">
      <c r="A34" s="183"/>
      <c r="C34" s="183"/>
      <c r="D34" s="183"/>
      <c r="E34" s="183"/>
      <c r="F34" s="182" t="s">
        <v>8283</v>
      </c>
      <c r="G34" s="183"/>
      <c r="H34" s="182"/>
      <c r="K34" s="1336" t="s">
        <v>6920</v>
      </c>
      <c r="L34" s="1752"/>
      <c r="M34" s="1337" t="s">
        <v>6118</v>
      </c>
      <c r="N34" s="1856" t="str">
        <f>設定!$B$14</f>
        <v>（令和5年4月1日現在）</v>
      </c>
      <c r="Q34" s="2951"/>
      <c r="R34" s="2951"/>
      <c r="S34" s="2426" t="s">
        <v>8050</v>
      </c>
      <c r="T34" s="2426" t="s">
        <v>8051</v>
      </c>
      <c r="U34" s="2426" t="s">
        <v>8052</v>
      </c>
    </row>
    <row r="35" spans="1:24" s="1747" customFormat="1" ht="15.95" customHeight="1">
      <c r="A35" s="183"/>
      <c r="C35" s="183"/>
      <c r="D35" s="183"/>
      <c r="E35" s="183"/>
      <c r="F35" s="183"/>
      <c r="G35" s="183"/>
      <c r="H35" s="182"/>
      <c r="J35" s="131"/>
      <c r="K35" s="1705"/>
      <c r="L35" s="1340"/>
      <c r="M35" s="1337" t="s">
        <v>6119</v>
      </c>
      <c r="N35" s="1789" t="s">
        <v>6838</v>
      </c>
      <c r="O35" s="2320" t="str">
        <f>HYPERLINK("#'["&amp;設定!$A$22&amp;"]"&amp;N35&amp;"'!A1","統計表リンク")</f>
        <v>統計表リンク</v>
      </c>
      <c r="P35" s="1340"/>
      <c r="Q35" s="4200" t="s">
        <v>8004</v>
      </c>
      <c r="R35" s="4200"/>
      <c r="S35" s="2322">
        <v>308</v>
      </c>
      <c r="T35" s="2329">
        <v>262</v>
      </c>
      <c r="U35" s="2322">
        <v>85.1</v>
      </c>
      <c r="V35" s="1340"/>
      <c r="W35" s="1340"/>
      <c r="X35" s="1340"/>
    </row>
    <row r="36" spans="1:24" s="131" customFormat="1" ht="15.95" customHeight="1">
      <c r="A36" s="131" t="s">
        <v>5899</v>
      </c>
      <c r="B36" s="721"/>
      <c r="C36" s="721"/>
      <c r="D36" s="721"/>
      <c r="J36" s="80"/>
      <c r="K36" s="1340"/>
      <c r="L36" s="1340"/>
      <c r="M36" s="1340"/>
      <c r="N36" s="1340"/>
      <c r="O36" s="1340"/>
      <c r="P36" s="1340"/>
      <c r="Q36" s="4200" t="s">
        <v>8056</v>
      </c>
      <c r="R36" s="4200"/>
      <c r="S36" s="2322">
        <v>337</v>
      </c>
      <c r="T36" s="2329">
        <v>203</v>
      </c>
      <c r="U36" s="2322">
        <v>60.2</v>
      </c>
      <c r="V36" s="1340"/>
      <c r="W36" s="1340"/>
      <c r="X36" s="1340"/>
    </row>
    <row r="37" spans="1:24" ht="15.95" customHeight="1">
      <c r="A37" s="185" t="s">
        <v>1703</v>
      </c>
      <c r="B37" s="183"/>
      <c r="C37" s="183"/>
      <c r="D37" s="183"/>
      <c r="F37" s="85" t="str">
        <f>N34</f>
        <v>（令和5年4月1日現在）</v>
      </c>
      <c r="Q37" s="4200" t="s">
        <v>8057</v>
      </c>
      <c r="R37" s="4200"/>
      <c r="S37" s="2322">
        <v>311</v>
      </c>
      <c r="T37" s="2329">
        <v>264</v>
      </c>
      <c r="U37" s="2322">
        <v>84.9</v>
      </c>
    </row>
    <row r="38" spans="1:24" ht="35.1" customHeight="1">
      <c r="A38" s="1432" t="s">
        <v>493</v>
      </c>
      <c r="B38" s="1440" t="s">
        <v>967</v>
      </c>
      <c r="C38" s="1432" t="s">
        <v>3345</v>
      </c>
      <c r="D38" s="1438" t="s">
        <v>1518</v>
      </c>
      <c r="E38" s="2913" t="s">
        <v>3344</v>
      </c>
      <c r="F38" s="2913"/>
      <c r="Q38" s="4200" t="s">
        <v>8058</v>
      </c>
      <c r="R38" s="4200"/>
      <c r="S38" s="2322">
        <v>337</v>
      </c>
      <c r="T38" s="2329">
        <v>204</v>
      </c>
      <c r="U38" s="2322">
        <v>60.5</v>
      </c>
    </row>
    <row r="39" spans="1:24" ht="15.95" customHeight="1">
      <c r="A39" s="1178" t="s">
        <v>3343</v>
      </c>
      <c r="B39" s="1177" t="s">
        <v>3342</v>
      </c>
      <c r="C39" s="128" t="s">
        <v>3341</v>
      </c>
      <c r="D39" s="1176">
        <v>6408.91</v>
      </c>
      <c r="E39" s="1175">
        <v>640</v>
      </c>
      <c r="F39" s="1174" t="s">
        <v>3340</v>
      </c>
      <c r="K39" s="1336" t="s">
        <v>6921</v>
      </c>
      <c r="L39" s="1752"/>
      <c r="M39" s="1337" t="s">
        <v>6118</v>
      </c>
      <c r="N39" s="1856" t="str">
        <f>設定!$B$11</f>
        <v>（令和4年度）</v>
      </c>
      <c r="Q39" s="4200" t="s">
        <v>8059</v>
      </c>
      <c r="R39" s="4200"/>
      <c r="S39" s="2322">
        <v>337</v>
      </c>
      <c r="T39" s="2329">
        <v>175</v>
      </c>
      <c r="U39" s="2322">
        <v>51.9</v>
      </c>
    </row>
    <row r="40" spans="1:24" ht="15.95" customHeight="1">
      <c r="A40" s="172" t="s">
        <v>8974</v>
      </c>
      <c r="B40" s="1187"/>
      <c r="C40" s="723"/>
      <c r="D40" s="1458"/>
      <c r="E40" s="1459"/>
      <c r="F40" s="182" t="s">
        <v>8283</v>
      </c>
      <c r="G40" s="172"/>
      <c r="K40" s="1705"/>
      <c r="M40" s="1337" t="s">
        <v>6119</v>
      </c>
      <c r="N40" s="1789" t="s">
        <v>6689</v>
      </c>
      <c r="O40" s="2320" t="str">
        <f>HYPERLINK("#'["&amp;設定!$A$22&amp;"]"&amp;N40&amp;"'!A1","統計表リンク")</f>
        <v>統計表リンク</v>
      </c>
      <c r="Q40" s="4200" t="s">
        <v>8060</v>
      </c>
      <c r="R40" s="4200"/>
      <c r="S40" s="2322">
        <v>336</v>
      </c>
      <c r="T40" s="2329">
        <v>226</v>
      </c>
      <c r="U40" s="2322">
        <v>67.3</v>
      </c>
    </row>
    <row r="41" spans="1:24" ht="15.95" customHeight="1">
      <c r="B41" s="183"/>
      <c r="C41" s="183"/>
      <c r="D41" s="183"/>
      <c r="E41" s="183"/>
      <c r="G41" s="183"/>
      <c r="K41" s="2951" t="s">
        <v>8046</v>
      </c>
      <c r="L41" s="2951" t="s">
        <v>8055</v>
      </c>
      <c r="M41" s="2951"/>
      <c r="N41" s="2951"/>
      <c r="Q41" s="4200" t="s">
        <v>8061</v>
      </c>
      <c r="R41" s="4200"/>
      <c r="S41" s="2322">
        <v>336</v>
      </c>
      <c r="T41" s="2329">
        <v>210</v>
      </c>
      <c r="U41" s="2322">
        <v>62.5</v>
      </c>
      <c r="V41" s="80"/>
    </row>
    <row r="42" spans="1:24" ht="15.95" customHeight="1">
      <c r="A42" s="185" t="s">
        <v>1702</v>
      </c>
      <c r="E42" s="183"/>
      <c r="F42" s="183"/>
      <c r="G42" s="183"/>
      <c r="H42" s="183"/>
      <c r="I42" s="183"/>
      <c r="K42" s="2951"/>
      <c r="L42" s="2426" t="s">
        <v>8047</v>
      </c>
      <c r="M42" s="2426" t="s">
        <v>8048</v>
      </c>
      <c r="N42" s="2426" t="s">
        <v>8049</v>
      </c>
      <c r="Q42" s="4200" t="s">
        <v>8062</v>
      </c>
      <c r="R42" s="4200"/>
      <c r="S42" s="2322">
        <v>336</v>
      </c>
      <c r="T42" s="2329">
        <v>219</v>
      </c>
      <c r="U42" s="2322">
        <v>65.2</v>
      </c>
      <c r="V42" s="80"/>
      <c r="W42" s="80"/>
      <c r="X42" s="80"/>
    </row>
    <row r="43" spans="1:24" ht="15.95" customHeight="1">
      <c r="A43" s="86" t="s">
        <v>3339</v>
      </c>
      <c r="C43" s="182" t="str">
        <f>N39</f>
        <v>（令和4年度）</v>
      </c>
      <c r="E43" s="183"/>
      <c r="F43" s="183"/>
      <c r="G43" s="183"/>
      <c r="H43" s="183"/>
      <c r="I43" s="183"/>
      <c r="K43" s="2951"/>
      <c r="L43" s="2426" t="s">
        <v>8050</v>
      </c>
      <c r="M43" s="2426" t="s">
        <v>8051</v>
      </c>
      <c r="N43" s="2426" t="s">
        <v>8052</v>
      </c>
      <c r="Q43" s="2950" t="s">
        <v>1713</v>
      </c>
      <c r="R43" s="2510" t="s">
        <v>8063</v>
      </c>
      <c r="S43" s="2322">
        <v>336</v>
      </c>
      <c r="T43" s="2329">
        <v>193</v>
      </c>
      <c r="U43" s="2322">
        <v>57.4</v>
      </c>
      <c r="V43" s="80"/>
      <c r="W43" s="80"/>
      <c r="X43" s="80"/>
    </row>
    <row r="44" spans="1:24" ht="15.95" customHeight="1">
      <c r="A44" s="213" t="s">
        <v>122</v>
      </c>
      <c r="B44" s="213" t="s">
        <v>3338</v>
      </c>
      <c r="C44" s="213" t="s">
        <v>3337</v>
      </c>
      <c r="D44" s="183"/>
      <c r="E44" s="183"/>
      <c r="F44" s="183"/>
      <c r="G44" s="183"/>
      <c r="H44" s="183"/>
      <c r="I44" s="183"/>
      <c r="K44" s="2425" t="s">
        <v>8053</v>
      </c>
      <c r="L44" s="1696">
        <v>323</v>
      </c>
      <c r="M44" s="1819">
        <v>272</v>
      </c>
      <c r="N44" s="1696">
        <v>84.2</v>
      </c>
      <c r="Q44" s="2950"/>
      <c r="R44" s="2510" t="s">
        <v>8064</v>
      </c>
      <c r="S44" s="2322">
        <v>336</v>
      </c>
      <c r="T44" s="2329">
        <v>275</v>
      </c>
      <c r="U44" s="2322">
        <v>81.8</v>
      </c>
      <c r="V44" s="80"/>
      <c r="W44" s="80"/>
      <c r="X44" s="80"/>
    </row>
    <row r="45" spans="1:24" ht="15.95" customHeight="1">
      <c r="A45" s="177" t="s">
        <v>3336</v>
      </c>
      <c r="B45" s="675">
        <f>M44</f>
        <v>272</v>
      </c>
      <c r="C45" s="675">
        <f>M45</f>
        <v>136</v>
      </c>
      <c r="D45" s="80" t="s">
        <v>8283</v>
      </c>
      <c r="E45" s="183"/>
      <c r="F45" s="182"/>
      <c r="G45" s="182"/>
      <c r="H45" s="183"/>
      <c r="I45" s="183"/>
      <c r="K45" s="2425" t="s">
        <v>8054</v>
      </c>
      <c r="L45" s="1696">
        <v>338</v>
      </c>
      <c r="M45" s="1819">
        <v>136</v>
      </c>
      <c r="N45" s="1696">
        <v>40.200000000000003</v>
      </c>
      <c r="Q45" s="2950"/>
      <c r="R45" s="2510" t="s">
        <v>8065</v>
      </c>
      <c r="S45" s="2322">
        <v>336</v>
      </c>
      <c r="T45" s="2329">
        <v>173</v>
      </c>
      <c r="U45" s="2322">
        <v>51.5</v>
      </c>
      <c r="V45" s="80"/>
      <c r="W45" s="80"/>
      <c r="X45" s="80"/>
    </row>
    <row r="46" spans="1:24" ht="19.5" customHeight="1">
      <c r="B46" s="183"/>
      <c r="C46" s="183"/>
      <c r="D46" s="183"/>
      <c r="E46" s="183"/>
      <c r="F46" s="183"/>
      <c r="G46" s="183"/>
      <c r="H46" s="183"/>
      <c r="I46" s="183"/>
      <c r="Q46" s="2950"/>
      <c r="R46" s="2510" t="s">
        <v>8066</v>
      </c>
      <c r="S46" s="2322">
        <v>336</v>
      </c>
      <c r="T46" s="2329">
        <v>188</v>
      </c>
      <c r="U46" s="2322">
        <v>56</v>
      </c>
      <c r="V46" s="80"/>
      <c r="W46" s="80"/>
      <c r="X46" s="80"/>
    </row>
    <row r="47" spans="1:24" ht="19.5" customHeight="1">
      <c r="A47" s="3565" t="s">
        <v>8986</v>
      </c>
      <c r="B47" s="3565"/>
      <c r="C47" s="3565"/>
      <c r="D47" s="3565"/>
      <c r="E47" s="3565"/>
      <c r="F47" s="3565"/>
      <c r="G47" s="3565"/>
      <c r="H47" s="3565"/>
      <c r="I47" s="3565"/>
      <c r="Q47" s="2950"/>
      <c r="R47" s="2510" t="s">
        <v>8067</v>
      </c>
      <c r="S47" s="2322">
        <v>336</v>
      </c>
      <c r="T47" s="2329">
        <v>188</v>
      </c>
      <c r="U47" s="2322">
        <v>56</v>
      </c>
      <c r="W47" s="80"/>
      <c r="X47" s="80"/>
    </row>
    <row r="48" spans="1:24" ht="19.5" customHeight="1">
      <c r="B48" s="183"/>
      <c r="C48" s="183"/>
      <c r="D48" s="183"/>
      <c r="E48" s="183"/>
      <c r="F48" s="183"/>
      <c r="G48" s="183"/>
      <c r="H48" s="183"/>
      <c r="I48" s="183"/>
      <c r="Q48" s="2950"/>
      <c r="R48" s="2510" t="s">
        <v>8068</v>
      </c>
      <c r="S48" s="2322">
        <v>336</v>
      </c>
      <c r="T48" s="2329">
        <v>103</v>
      </c>
      <c r="U48" s="2322">
        <v>30.7</v>
      </c>
      <c r="X48" s="80"/>
    </row>
    <row r="49" spans="2:21" ht="19.5" customHeight="1">
      <c r="B49" s="183"/>
      <c r="C49" s="183"/>
      <c r="D49" s="183"/>
      <c r="E49" s="183"/>
      <c r="F49" s="183"/>
      <c r="G49" s="183"/>
      <c r="H49" s="183"/>
      <c r="I49" s="183"/>
      <c r="Q49" s="2950"/>
      <c r="R49" s="2510" t="s">
        <v>3348</v>
      </c>
      <c r="S49" s="2322">
        <v>336</v>
      </c>
      <c r="T49" s="2329">
        <v>137</v>
      </c>
      <c r="U49" s="2322">
        <v>40.799999999999997</v>
      </c>
    </row>
    <row r="50" spans="2:21" ht="19.5" customHeight="1">
      <c r="B50" s="183"/>
      <c r="C50" s="183"/>
      <c r="D50" s="183"/>
      <c r="E50" s="183"/>
      <c r="F50" s="183"/>
      <c r="G50" s="183"/>
      <c r="H50" s="183"/>
      <c r="I50" s="183"/>
      <c r="Q50" s="2950"/>
      <c r="R50" s="2510" t="s">
        <v>8069</v>
      </c>
      <c r="S50" s="2322">
        <v>336</v>
      </c>
      <c r="T50" s="2329">
        <v>154</v>
      </c>
      <c r="U50" s="2322">
        <v>45.8</v>
      </c>
    </row>
    <row r="51" spans="2:21" ht="19.5" customHeight="1">
      <c r="B51" s="183"/>
      <c r="C51" s="183"/>
      <c r="D51" s="183"/>
      <c r="E51" s="183"/>
      <c r="F51" s="183"/>
      <c r="G51" s="183"/>
      <c r="H51" s="183"/>
      <c r="I51" s="183"/>
      <c r="Q51" s="2950"/>
      <c r="R51" s="2510" t="s">
        <v>8070</v>
      </c>
      <c r="S51" s="2322">
        <v>336</v>
      </c>
      <c r="T51" s="2329">
        <v>211</v>
      </c>
      <c r="U51" s="2322">
        <v>62.8</v>
      </c>
    </row>
    <row r="52" spans="2:21" ht="19.5" customHeight="1">
      <c r="B52" s="183"/>
      <c r="C52" s="183"/>
      <c r="D52" s="183"/>
      <c r="E52" s="183"/>
      <c r="F52" s="183"/>
      <c r="G52" s="183"/>
      <c r="H52" s="183"/>
      <c r="I52" s="183"/>
      <c r="Q52" s="2950"/>
      <c r="R52" s="2510" t="s">
        <v>8071</v>
      </c>
      <c r="S52" s="2322">
        <v>336</v>
      </c>
      <c r="T52" s="2329">
        <v>169</v>
      </c>
      <c r="U52" s="2322">
        <v>50.3</v>
      </c>
    </row>
    <row r="53" spans="2:21" ht="19.5" customHeight="1">
      <c r="B53" s="183"/>
      <c r="C53" s="183"/>
      <c r="D53" s="183"/>
      <c r="E53" s="183"/>
      <c r="F53" s="183"/>
      <c r="G53" s="183"/>
      <c r="H53" s="183"/>
      <c r="I53" s="183"/>
      <c r="Q53" s="2950"/>
      <c r="R53" s="2510" t="s">
        <v>8072</v>
      </c>
      <c r="S53" s="2322">
        <v>336</v>
      </c>
      <c r="T53" s="2329">
        <v>194</v>
      </c>
      <c r="U53" s="2322">
        <v>57.7</v>
      </c>
    </row>
    <row r="54" spans="2:21" ht="19.5" customHeight="1">
      <c r="B54" s="183"/>
      <c r="C54" s="183"/>
      <c r="D54" s="183"/>
      <c r="E54" s="183"/>
      <c r="F54" s="183"/>
      <c r="G54" s="183"/>
      <c r="H54" s="183"/>
      <c r="I54" s="183"/>
      <c r="Q54" s="2950"/>
      <c r="R54" s="2510" t="s">
        <v>8073</v>
      </c>
      <c r="S54" s="2322">
        <v>336</v>
      </c>
      <c r="T54" s="2329">
        <v>144</v>
      </c>
      <c r="U54" s="2322">
        <v>42.9</v>
      </c>
    </row>
    <row r="55" spans="2:21" ht="19.5" customHeight="1">
      <c r="B55" s="183"/>
      <c r="C55" s="183"/>
      <c r="D55" s="183"/>
      <c r="E55" s="183"/>
      <c r="F55" s="183"/>
      <c r="G55" s="183"/>
      <c r="H55" s="183"/>
      <c r="I55" s="183"/>
      <c r="Q55" s="2950"/>
      <c r="R55" s="2510" t="s">
        <v>8074</v>
      </c>
      <c r="S55" s="2322">
        <v>336</v>
      </c>
      <c r="T55" s="2329">
        <v>33</v>
      </c>
      <c r="U55" s="2322">
        <v>9.8000000000000007</v>
      </c>
    </row>
    <row r="56" spans="2:21" ht="19.5" customHeight="1">
      <c r="B56" s="183"/>
      <c r="C56" s="183"/>
      <c r="D56" s="183"/>
      <c r="E56" s="183"/>
      <c r="F56" s="183"/>
      <c r="G56" s="183"/>
      <c r="H56" s="183"/>
      <c r="I56" s="183"/>
      <c r="Q56" s="2950" t="s">
        <v>8075</v>
      </c>
      <c r="R56" s="2510" t="s">
        <v>8076</v>
      </c>
      <c r="S56" s="2322">
        <v>336</v>
      </c>
      <c r="T56" s="2322">
        <v>331</v>
      </c>
      <c r="U56" s="2322">
        <v>98.5</v>
      </c>
    </row>
    <row r="57" spans="2:21" ht="19.5" customHeight="1">
      <c r="B57" s="183"/>
      <c r="C57" s="183"/>
      <c r="D57" s="183"/>
      <c r="E57" s="183"/>
      <c r="F57" s="183"/>
      <c r="G57" s="183"/>
      <c r="H57" s="183"/>
      <c r="I57" s="183"/>
      <c r="Q57" s="2950"/>
      <c r="R57" s="2510" t="s">
        <v>8077</v>
      </c>
      <c r="S57" s="2322">
        <v>336</v>
      </c>
      <c r="T57" s="2322">
        <v>294</v>
      </c>
      <c r="U57" s="2322">
        <v>87.5</v>
      </c>
    </row>
    <row r="58" spans="2:21" ht="19.5" customHeight="1">
      <c r="B58" s="183"/>
      <c r="C58" s="183"/>
      <c r="D58" s="183"/>
      <c r="E58" s="183"/>
      <c r="F58" s="183"/>
      <c r="G58" s="183"/>
      <c r="H58" s="183"/>
      <c r="I58" s="183"/>
      <c r="Q58" s="2950"/>
      <c r="R58" s="2510" t="s">
        <v>8078</v>
      </c>
      <c r="S58" s="2322">
        <v>337</v>
      </c>
      <c r="T58" s="2322">
        <v>321</v>
      </c>
      <c r="U58" s="2322">
        <v>95.3</v>
      </c>
    </row>
    <row r="59" spans="2:21" ht="19.5" customHeight="1">
      <c r="B59" s="183"/>
      <c r="C59" s="183"/>
      <c r="D59" s="183"/>
      <c r="E59" s="183"/>
      <c r="F59" s="183"/>
      <c r="G59" s="183"/>
      <c r="H59" s="183"/>
      <c r="I59" s="183"/>
      <c r="Q59" s="2950" t="s">
        <v>8079</v>
      </c>
      <c r="R59" s="2510" t="s">
        <v>8080</v>
      </c>
      <c r="S59" s="2322">
        <v>335</v>
      </c>
      <c r="T59" s="2322">
        <v>318</v>
      </c>
      <c r="U59" s="2322">
        <v>94.9</v>
      </c>
    </row>
    <row r="60" spans="2:21" ht="19.5" customHeight="1">
      <c r="B60" s="183"/>
      <c r="C60" s="183"/>
      <c r="D60" s="183"/>
      <c r="E60" s="183"/>
      <c r="F60" s="183"/>
      <c r="G60" s="183"/>
      <c r="H60" s="183"/>
      <c r="I60" s="183"/>
      <c r="Q60" s="2950"/>
      <c r="R60" s="2510" t="s">
        <v>8081</v>
      </c>
      <c r="S60" s="2322">
        <v>336</v>
      </c>
      <c r="T60" s="2322">
        <v>333</v>
      </c>
      <c r="U60" s="2322">
        <v>99.1</v>
      </c>
    </row>
    <row r="61" spans="2:21" ht="19.5" customHeight="1">
      <c r="B61" s="183"/>
      <c r="C61" s="183"/>
      <c r="D61" s="183"/>
      <c r="E61" s="183"/>
      <c r="F61" s="183"/>
      <c r="G61" s="183"/>
      <c r="H61" s="183"/>
      <c r="I61" s="183"/>
      <c r="Q61" s="2950"/>
      <c r="R61" s="2510" t="s">
        <v>8082</v>
      </c>
      <c r="S61" s="2322">
        <v>336</v>
      </c>
      <c r="T61" s="2322">
        <v>326</v>
      </c>
      <c r="U61" s="2322">
        <v>97</v>
      </c>
    </row>
    <row r="62" spans="2:21" ht="19.5" customHeight="1">
      <c r="B62" s="183"/>
      <c r="C62" s="183"/>
      <c r="D62" s="183"/>
      <c r="E62" s="183"/>
      <c r="F62" s="183"/>
      <c r="G62" s="183"/>
      <c r="H62" s="183"/>
      <c r="I62" s="183"/>
      <c r="Q62" s="2508"/>
      <c r="R62" s="2508"/>
      <c r="S62" s="2508"/>
      <c r="T62" s="2508"/>
      <c r="U62" s="2508"/>
    </row>
    <row r="63" spans="2:21" ht="19.5" customHeight="1">
      <c r="B63" s="183"/>
      <c r="C63" s="183"/>
      <c r="D63" s="183"/>
      <c r="E63" s="183"/>
      <c r="F63" s="183"/>
      <c r="G63" s="183"/>
      <c r="H63" s="183"/>
      <c r="I63" s="183"/>
      <c r="Q63" s="2508"/>
      <c r="R63" s="2508"/>
      <c r="S63" s="2508"/>
      <c r="T63" s="2508"/>
      <c r="U63" s="2508"/>
    </row>
    <row r="64" spans="2:21" ht="19.5" customHeight="1">
      <c r="B64" s="183"/>
      <c r="C64" s="183"/>
      <c r="D64" s="183"/>
      <c r="E64" s="183"/>
      <c r="F64" s="183"/>
      <c r="G64" s="183"/>
      <c r="H64" s="183"/>
      <c r="I64" s="183"/>
    </row>
    <row r="65" spans="2:9" ht="19.5" customHeight="1">
      <c r="B65" s="183"/>
      <c r="C65" s="183"/>
      <c r="D65" s="183"/>
      <c r="E65" s="183"/>
      <c r="F65" s="183"/>
      <c r="G65" s="183"/>
      <c r="H65" s="183"/>
      <c r="I65" s="183"/>
    </row>
    <row r="66" spans="2:9" ht="19.5" customHeight="1">
      <c r="B66" s="183"/>
      <c r="C66" s="183"/>
      <c r="D66" s="183"/>
      <c r="E66" s="183"/>
      <c r="F66" s="183"/>
      <c r="G66" s="183"/>
      <c r="H66" s="183"/>
      <c r="I66" s="183"/>
    </row>
    <row r="67" spans="2:9" ht="19.5" customHeight="1">
      <c r="B67" s="183"/>
      <c r="C67" s="183"/>
      <c r="D67" s="183"/>
      <c r="E67" s="183"/>
      <c r="F67" s="183"/>
      <c r="G67" s="183"/>
      <c r="H67" s="183"/>
      <c r="I67" s="183"/>
    </row>
    <row r="68" spans="2:9" ht="19.5" customHeight="1">
      <c r="B68" s="183"/>
      <c r="C68" s="183"/>
      <c r="D68" s="183"/>
      <c r="E68" s="183"/>
      <c r="F68" s="183"/>
      <c r="G68" s="183"/>
      <c r="H68" s="183"/>
      <c r="I68" s="183"/>
    </row>
    <row r="69" spans="2:9" ht="19.5" customHeight="1">
      <c r="B69" s="183"/>
      <c r="C69" s="183"/>
      <c r="D69" s="183"/>
      <c r="E69" s="183"/>
      <c r="F69" s="183"/>
      <c r="G69" s="183"/>
      <c r="H69" s="183"/>
      <c r="I69" s="183"/>
    </row>
    <row r="70" spans="2:9" ht="19.5" customHeight="1">
      <c r="B70" s="183"/>
      <c r="C70" s="183"/>
      <c r="D70" s="183"/>
      <c r="E70" s="183"/>
      <c r="F70" s="183"/>
      <c r="G70" s="183"/>
      <c r="H70" s="183"/>
      <c r="I70" s="183"/>
    </row>
    <row r="71" spans="2:9" ht="19.5" customHeight="1">
      <c r="B71" s="183"/>
      <c r="C71" s="183"/>
      <c r="D71" s="183"/>
      <c r="E71" s="183"/>
      <c r="F71" s="183"/>
      <c r="G71" s="183"/>
      <c r="H71" s="183"/>
      <c r="I71" s="183"/>
    </row>
    <row r="72" spans="2:9" ht="19.5" customHeight="1">
      <c r="B72" s="183"/>
      <c r="C72" s="183"/>
      <c r="D72" s="183"/>
      <c r="E72" s="183"/>
      <c r="F72" s="183"/>
      <c r="G72" s="183"/>
      <c r="H72" s="183"/>
      <c r="I72" s="183"/>
    </row>
    <row r="73" spans="2:9" ht="19.5" customHeight="1">
      <c r="B73" s="183"/>
      <c r="C73" s="183"/>
      <c r="D73" s="183"/>
      <c r="E73" s="183"/>
      <c r="F73" s="183"/>
      <c r="G73" s="183"/>
      <c r="H73" s="183"/>
      <c r="I73" s="183"/>
    </row>
    <row r="74" spans="2:9" ht="19.5" customHeight="1">
      <c r="B74" s="183"/>
      <c r="C74" s="183"/>
      <c r="D74" s="183"/>
      <c r="E74" s="183"/>
      <c r="F74" s="183"/>
      <c r="G74" s="183"/>
      <c r="H74" s="183"/>
      <c r="I74" s="183"/>
    </row>
    <row r="75" spans="2:9" ht="19.5" customHeight="1">
      <c r="B75" s="183"/>
      <c r="C75" s="183"/>
      <c r="D75" s="183"/>
      <c r="E75" s="183"/>
      <c r="F75" s="183"/>
      <c r="G75" s="183"/>
      <c r="H75" s="183"/>
      <c r="I75" s="183"/>
    </row>
    <row r="76" spans="2:9" ht="19.5" customHeight="1">
      <c r="B76" s="183"/>
      <c r="C76" s="183"/>
      <c r="D76" s="183"/>
      <c r="E76" s="183"/>
      <c r="F76" s="183"/>
      <c r="G76" s="183"/>
      <c r="H76" s="183"/>
      <c r="I76" s="183"/>
    </row>
    <row r="77" spans="2:9" ht="19.5" customHeight="1">
      <c r="B77" s="183"/>
      <c r="C77" s="183"/>
      <c r="D77" s="183"/>
      <c r="E77" s="183"/>
      <c r="F77" s="183"/>
      <c r="G77" s="183"/>
      <c r="H77" s="183"/>
      <c r="I77" s="183"/>
    </row>
    <row r="78" spans="2:9" ht="19.5" customHeight="1">
      <c r="B78" s="183"/>
      <c r="C78" s="183"/>
      <c r="D78" s="183"/>
      <c r="E78" s="183"/>
      <c r="F78" s="183"/>
      <c r="G78" s="183"/>
      <c r="H78" s="183"/>
      <c r="I78" s="183"/>
    </row>
    <row r="79" spans="2:9" ht="19.5" customHeight="1">
      <c r="B79" s="183"/>
      <c r="C79" s="183"/>
      <c r="D79" s="183"/>
      <c r="E79" s="183"/>
      <c r="F79" s="183"/>
      <c r="G79" s="183"/>
      <c r="H79" s="183"/>
      <c r="I79" s="183"/>
    </row>
    <row r="80" spans="2:9" ht="19.5" customHeight="1">
      <c r="B80" s="183"/>
      <c r="C80" s="183"/>
      <c r="D80" s="183"/>
      <c r="E80" s="183"/>
      <c r="F80" s="183"/>
      <c r="G80" s="183"/>
      <c r="H80" s="183"/>
      <c r="I80" s="183"/>
    </row>
    <row r="81" spans="2:9" ht="19.5" customHeight="1">
      <c r="B81" s="183"/>
      <c r="C81" s="183"/>
      <c r="D81" s="183"/>
      <c r="E81" s="183"/>
      <c r="F81" s="183"/>
      <c r="G81" s="183"/>
      <c r="H81" s="183"/>
      <c r="I81" s="183"/>
    </row>
    <row r="82" spans="2:9" ht="19.5" customHeight="1">
      <c r="B82" s="183"/>
      <c r="C82" s="183"/>
      <c r="D82" s="183"/>
      <c r="E82" s="183"/>
      <c r="F82" s="183"/>
      <c r="G82" s="183"/>
      <c r="H82" s="183"/>
      <c r="I82" s="183"/>
    </row>
    <row r="83" spans="2:9" ht="19.5" customHeight="1">
      <c r="B83" s="183"/>
      <c r="C83" s="183"/>
      <c r="D83" s="183"/>
      <c r="E83" s="183"/>
      <c r="F83" s="183"/>
      <c r="G83" s="183"/>
      <c r="H83" s="183"/>
      <c r="I83" s="183"/>
    </row>
    <row r="84" spans="2:9" ht="19.5" customHeight="1">
      <c r="B84" s="183"/>
      <c r="C84" s="183"/>
      <c r="D84" s="183"/>
      <c r="E84" s="183"/>
      <c r="F84" s="183"/>
      <c r="G84" s="183"/>
      <c r="H84" s="183"/>
      <c r="I84" s="183"/>
    </row>
    <row r="85" spans="2:9" ht="19.5" customHeight="1">
      <c r="B85" s="183"/>
      <c r="C85" s="183"/>
      <c r="D85" s="183"/>
      <c r="E85" s="183"/>
      <c r="F85" s="183"/>
      <c r="G85" s="183"/>
      <c r="H85" s="183"/>
      <c r="I85" s="183"/>
    </row>
    <row r="86" spans="2:9" ht="19.5" customHeight="1">
      <c r="B86" s="183"/>
      <c r="C86" s="183"/>
      <c r="D86" s="183"/>
      <c r="E86" s="183"/>
      <c r="F86" s="183"/>
      <c r="G86" s="183"/>
      <c r="H86" s="183"/>
      <c r="I86" s="183"/>
    </row>
    <row r="87" spans="2:9" ht="19.5" customHeight="1">
      <c r="B87" s="183"/>
      <c r="C87" s="183"/>
      <c r="D87" s="183"/>
      <c r="E87" s="183"/>
      <c r="F87" s="183"/>
      <c r="G87" s="183"/>
      <c r="H87" s="183"/>
      <c r="I87" s="183"/>
    </row>
    <row r="88" spans="2:9" ht="19.5" customHeight="1">
      <c r="B88" s="183"/>
      <c r="C88" s="183"/>
      <c r="D88" s="183"/>
      <c r="E88" s="183"/>
      <c r="F88" s="183"/>
      <c r="G88" s="183"/>
      <c r="H88" s="183"/>
      <c r="I88" s="183"/>
    </row>
    <row r="89" spans="2:9" ht="19.5" customHeight="1">
      <c r="B89" s="183"/>
      <c r="C89" s="183"/>
      <c r="D89" s="183"/>
      <c r="E89" s="183"/>
      <c r="F89" s="183"/>
      <c r="G89" s="183"/>
      <c r="H89" s="183"/>
      <c r="I89" s="183"/>
    </row>
    <row r="90" spans="2:9" ht="19.5" customHeight="1">
      <c r="B90" s="183"/>
      <c r="C90" s="183"/>
      <c r="D90" s="183"/>
      <c r="E90" s="183"/>
      <c r="F90" s="183"/>
      <c r="G90" s="183"/>
      <c r="H90" s="183"/>
      <c r="I90" s="183"/>
    </row>
    <row r="91" spans="2:9" ht="19.5" customHeight="1">
      <c r="B91" s="183"/>
      <c r="C91" s="183"/>
      <c r="D91" s="183"/>
      <c r="E91" s="183"/>
      <c r="F91" s="183"/>
      <c r="G91" s="183"/>
      <c r="H91" s="183"/>
      <c r="I91" s="183"/>
    </row>
    <row r="92" spans="2:9" ht="19.5" customHeight="1">
      <c r="B92" s="183"/>
      <c r="C92" s="183"/>
      <c r="D92" s="183"/>
      <c r="E92" s="183"/>
      <c r="F92" s="183"/>
      <c r="G92" s="183"/>
      <c r="H92" s="183"/>
      <c r="I92" s="183"/>
    </row>
    <row r="93" spans="2:9" ht="19.5" customHeight="1">
      <c r="B93" s="183"/>
      <c r="C93" s="183"/>
      <c r="D93" s="183"/>
      <c r="E93" s="183"/>
      <c r="F93" s="183"/>
      <c r="G93" s="183"/>
      <c r="H93" s="183"/>
      <c r="I93" s="183"/>
    </row>
    <row r="94" spans="2:9" ht="19.5" customHeight="1">
      <c r="B94" s="183"/>
      <c r="C94" s="183"/>
      <c r="D94" s="183"/>
      <c r="E94" s="183"/>
      <c r="F94" s="183"/>
      <c r="G94" s="183"/>
      <c r="H94" s="183"/>
      <c r="I94" s="183"/>
    </row>
    <row r="95" spans="2:9" ht="19.5" customHeight="1">
      <c r="B95" s="183"/>
      <c r="C95" s="183"/>
      <c r="D95" s="183"/>
      <c r="E95" s="183"/>
      <c r="F95" s="183"/>
      <c r="G95" s="183"/>
      <c r="H95" s="183"/>
      <c r="I95" s="183"/>
    </row>
    <row r="96" spans="2:9" ht="19.5" customHeight="1">
      <c r="B96" s="183"/>
      <c r="C96" s="183"/>
      <c r="D96" s="183"/>
      <c r="E96" s="183"/>
      <c r="F96" s="183"/>
      <c r="G96" s="183"/>
      <c r="H96" s="183"/>
      <c r="I96" s="183"/>
    </row>
    <row r="97" spans="2:9" ht="19.5" customHeight="1">
      <c r="B97" s="183"/>
      <c r="C97" s="183"/>
      <c r="D97" s="183"/>
      <c r="E97" s="183"/>
      <c r="F97" s="183"/>
      <c r="G97" s="183"/>
      <c r="H97" s="183"/>
      <c r="I97" s="183"/>
    </row>
    <row r="98" spans="2:9" ht="19.5" customHeight="1">
      <c r="B98" s="183"/>
      <c r="C98" s="183"/>
      <c r="D98" s="183"/>
      <c r="E98" s="183"/>
      <c r="F98" s="183"/>
      <c r="G98" s="183"/>
      <c r="H98" s="183"/>
      <c r="I98" s="183"/>
    </row>
    <row r="99" spans="2:9" ht="19.5" customHeight="1">
      <c r="B99" s="183"/>
      <c r="C99" s="183"/>
      <c r="D99" s="183"/>
      <c r="E99" s="183"/>
      <c r="F99" s="183"/>
      <c r="G99" s="183"/>
      <c r="H99" s="183"/>
      <c r="I99" s="183"/>
    </row>
    <row r="100" spans="2:9" ht="19.5" customHeight="1">
      <c r="B100" s="183"/>
      <c r="C100" s="183"/>
      <c r="D100" s="183"/>
      <c r="E100" s="183"/>
      <c r="F100" s="183"/>
      <c r="G100" s="183"/>
      <c r="H100" s="183"/>
      <c r="I100" s="183"/>
    </row>
    <row r="101" spans="2:9" ht="19.5" customHeight="1">
      <c r="B101" s="183"/>
      <c r="C101" s="183"/>
      <c r="D101" s="183"/>
      <c r="E101" s="183"/>
      <c r="F101" s="183"/>
      <c r="G101" s="183"/>
      <c r="H101" s="183"/>
      <c r="I101" s="183"/>
    </row>
    <row r="102" spans="2:9" ht="19.5" customHeight="1">
      <c r="B102" s="183"/>
      <c r="C102" s="183"/>
      <c r="D102" s="183"/>
      <c r="E102" s="183"/>
      <c r="F102" s="183"/>
      <c r="G102" s="183"/>
      <c r="H102" s="183"/>
      <c r="I102" s="183"/>
    </row>
    <row r="103" spans="2:9" ht="19.5" customHeight="1">
      <c r="B103" s="183"/>
      <c r="C103" s="183"/>
      <c r="D103" s="183"/>
      <c r="E103" s="183"/>
      <c r="F103" s="183"/>
      <c r="G103" s="183"/>
      <c r="H103" s="183"/>
      <c r="I103" s="183"/>
    </row>
    <row r="104" spans="2:9" ht="19.5" customHeight="1">
      <c r="B104" s="183"/>
      <c r="C104" s="183"/>
      <c r="D104" s="183"/>
      <c r="E104" s="183"/>
      <c r="F104" s="183"/>
      <c r="G104" s="183"/>
      <c r="H104" s="183"/>
      <c r="I104" s="183"/>
    </row>
    <row r="105" spans="2:9" ht="19.5" customHeight="1">
      <c r="B105" s="183"/>
      <c r="C105" s="183"/>
      <c r="D105" s="183"/>
      <c r="E105" s="183"/>
      <c r="F105" s="183"/>
      <c r="G105" s="183"/>
      <c r="H105" s="183"/>
      <c r="I105" s="183"/>
    </row>
    <row r="106" spans="2:9" ht="19.5" customHeight="1">
      <c r="B106" s="183"/>
      <c r="C106" s="183"/>
      <c r="D106" s="183"/>
      <c r="E106" s="183"/>
      <c r="F106" s="183"/>
      <c r="G106" s="183"/>
      <c r="H106" s="183"/>
      <c r="I106" s="183"/>
    </row>
    <row r="107" spans="2:9" ht="19.5" customHeight="1">
      <c r="B107" s="183"/>
      <c r="C107" s="183"/>
      <c r="D107" s="183"/>
      <c r="E107" s="183"/>
      <c r="F107" s="183"/>
      <c r="G107" s="183"/>
      <c r="H107" s="183"/>
      <c r="I107" s="183"/>
    </row>
    <row r="108" spans="2:9" ht="19.5" customHeight="1">
      <c r="B108" s="183"/>
      <c r="C108" s="183"/>
      <c r="D108" s="183"/>
      <c r="E108" s="183"/>
      <c r="F108" s="183"/>
      <c r="G108" s="183"/>
      <c r="H108" s="183"/>
      <c r="I108" s="183"/>
    </row>
    <row r="109" spans="2:9" ht="19.5" customHeight="1">
      <c r="B109" s="183"/>
      <c r="C109" s="183"/>
      <c r="D109" s="183"/>
      <c r="E109" s="183"/>
      <c r="F109" s="183"/>
      <c r="G109" s="183"/>
      <c r="H109" s="183"/>
      <c r="I109" s="183"/>
    </row>
    <row r="110" spans="2:9" ht="19.5" customHeight="1">
      <c r="B110" s="183"/>
      <c r="C110" s="183"/>
      <c r="D110" s="183"/>
      <c r="E110" s="183"/>
      <c r="F110" s="183"/>
      <c r="G110" s="183"/>
      <c r="H110" s="183"/>
      <c r="I110" s="183"/>
    </row>
    <row r="111" spans="2:9" ht="19.5" customHeight="1">
      <c r="B111" s="183"/>
      <c r="C111" s="183"/>
      <c r="D111" s="183"/>
      <c r="E111" s="183"/>
      <c r="F111" s="183"/>
      <c r="G111" s="183"/>
      <c r="H111" s="183"/>
      <c r="I111" s="183"/>
    </row>
    <row r="112" spans="2:9" ht="19.5" customHeight="1">
      <c r="B112" s="183"/>
      <c r="C112" s="183"/>
      <c r="D112" s="183"/>
      <c r="E112" s="183"/>
      <c r="F112" s="183"/>
      <c r="G112" s="183"/>
      <c r="H112" s="183"/>
      <c r="I112" s="183"/>
    </row>
    <row r="113" spans="2:9" ht="19.5" customHeight="1">
      <c r="B113" s="183"/>
      <c r="C113" s="183"/>
      <c r="D113" s="183"/>
      <c r="E113" s="183"/>
      <c r="F113" s="183"/>
      <c r="G113" s="183"/>
      <c r="H113" s="183"/>
      <c r="I113" s="183"/>
    </row>
    <row r="114" spans="2:9" ht="19.5" customHeight="1">
      <c r="B114" s="183"/>
      <c r="C114" s="183"/>
      <c r="D114" s="183"/>
      <c r="E114" s="183"/>
      <c r="F114" s="183"/>
      <c r="G114" s="183"/>
      <c r="H114" s="183"/>
      <c r="I114" s="183"/>
    </row>
    <row r="115" spans="2:9" ht="19.5" customHeight="1">
      <c r="B115" s="183"/>
      <c r="C115" s="183"/>
      <c r="D115" s="183"/>
      <c r="E115" s="183"/>
      <c r="F115" s="183"/>
      <c r="G115" s="183"/>
      <c r="H115" s="183"/>
      <c r="I115" s="183"/>
    </row>
    <row r="116" spans="2:9" ht="19.5" customHeight="1">
      <c r="B116" s="183"/>
      <c r="C116" s="183"/>
      <c r="D116" s="183"/>
      <c r="E116" s="183"/>
      <c r="F116" s="183"/>
      <c r="G116" s="183"/>
      <c r="H116" s="183"/>
      <c r="I116" s="183"/>
    </row>
    <row r="117" spans="2:9" ht="19.5" customHeight="1">
      <c r="B117" s="183"/>
      <c r="C117" s="183"/>
      <c r="D117" s="183"/>
      <c r="E117" s="183"/>
      <c r="F117" s="183"/>
      <c r="G117" s="183"/>
      <c r="H117" s="183"/>
      <c r="I117" s="183"/>
    </row>
    <row r="118" spans="2:9" ht="19.5" customHeight="1">
      <c r="B118" s="183"/>
      <c r="C118" s="183"/>
      <c r="D118" s="183"/>
      <c r="E118" s="183"/>
      <c r="F118" s="183"/>
      <c r="G118" s="183"/>
      <c r="H118" s="183"/>
      <c r="I118" s="183"/>
    </row>
  </sheetData>
  <mergeCells count="39">
    <mergeCell ref="C21:C22"/>
    <mergeCell ref="A1:D1"/>
    <mergeCell ref="A2:D2"/>
    <mergeCell ref="A47:I47"/>
    <mergeCell ref="E38:F38"/>
    <mergeCell ref="A21:A22"/>
    <mergeCell ref="B21:B22"/>
    <mergeCell ref="A6:A7"/>
    <mergeCell ref="G6:I6"/>
    <mergeCell ref="F6:F7"/>
    <mergeCell ref="E6:E7"/>
    <mergeCell ref="D6:D7"/>
    <mergeCell ref="C6:C7"/>
    <mergeCell ref="B6:B7"/>
    <mergeCell ref="G21:H21"/>
    <mergeCell ref="E21:F21"/>
    <mergeCell ref="D21:D22"/>
    <mergeCell ref="Q9:S9"/>
    <mergeCell ref="N9:P9"/>
    <mergeCell ref="L9:L10"/>
    <mergeCell ref="K9:K10"/>
    <mergeCell ref="K13:K15"/>
    <mergeCell ref="L13:N13"/>
    <mergeCell ref="L14:N14"/>
    <mergeCell ref="Q38:R38"/>
    <mergeCell ref="Q39:R39"/>
    <mergeCell ref="Q40:R40"/>
    <mergeCell ref="Q41:R41"/>
    <mergeCell ref="Q42:R42"/>
    <mergeCell ref="S32:U32"/>
    <mergeCell ref="Q32:R34"/>
    <mergeCell ref="Q35:R35"/>
    <mergeCell ref="Q36:R36"/>
    <mergeCell ref="Q37:R37"/>
    <mergeCell ref="Q59:Q61"/>
    <mergeCell ref="Q56:Q58"/>
    <mergeCell ref="Q43:Q55"/>
    <mergeCell ref="L41:N41"/>
    <mergeCell ref="K41:K43"/>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view="pageBreakPreview" zoomScaleNormal="85" zoomScaleSheetLayoutView="100" workbookViewId="0">
      <selection sqref="A1:D1"/>
    </sheetView>
  </sheetViews>
  <sheetFormatPr defaultRowHeight="14.25" customHeight="1"/>
  <cols>
    <col min="1" max="1" width="2.625" style="2" customWidth="1"/>
    <col min="2" max="3" width="10.625" style="2" customWidth="1"/>
    <col min="4" max="4" width="14.625" style="1" customWidth="1"/>
    <col min="5" max="6" width="10.625" style="552" customWidth="1"/>
    <col min="7" max="7" width="10.625" style="1190" customWidth="1"/>
    <col min="8" max="9" width="10.625" style="2" customWidth="1"/>
    <col min="10" max="10" width="5.625" style="2" customWidth="1"/>
    <col min="11" max="17" width="10.625" style="2" customWidth="1"/>
    <col min="18" max="16384" width="9" style="2"/>
  </cols>
  <sheetData>
    <row r="1" spans="1:26" s="209"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ht="19.5" customHeight="1">
      <c r="A3" s="40" t="s">
        <v>4943</v>
      </c>
    </row>
    <row r="4" spans="1:26" ht="19.5" customHeight="1">
      <c r="A4" s="24" t="s">
        <v>3425</v>
      </c>
      <c r="B4" s="24"/>
      <c r="D4" s="5"/>
      <c r="I4" s="4" t="str">
        <f>N4</f>
        <v>（令和5年4月1日現在）</v>
      </c>
      <c r="K4" s="1336" t="s">
        <v>6923</v>
      </c>
      <c r="L4" s="1752"/>
      <c r="M4" s="1337" t="s">
        <v>6118</v>
      </c>
      <c r="N4" s="1856" t="str">
        <f>設定!$B$14</f>
        <v>（令和5年4月1日現在）</v>
      </c>
      <c r="P4" s="1337" t="s">
        <v>6807</v>
      </c>
      <c r="Q4" s="1856" t="str">
        <f>設定!$B$5&amp;設定!$C$5&amp;"年度"</f>
        <v>令和4年度</v>
      </c>
    </row>
    <row r="5" spans="1:26" ht="15" customHeight="1">
      <c r="A5" s="3685"/>
      <c r="B5" s="3018" t="s">
        <v>746</v>
      </c>
      <c r="C5" s="3018"/>
      <c r="D5" s="3018" t="s">
        <v>493</v>
      </c>
      <c r="E5" s="3064" t="s">
        <v>967</v>
      </c>
      <c r="F5" s="3018" t="s">
        <v>491</v>
      </c>
      <c r="G5" s="4206" t="s">
        <v>918</v>
      </c>
      <c r="H5" s="3064" t="s">
        <v>8945</v>
      </c>
      <c r="I5" s="423" t="s">
        <v>642</v>
      </c>
      <c r="K5" s="1705"/>
      <c r="L5" s="1340"/>
      <c r="M5" s="1337" t="s">
        <v>6119</v>
      </c>
      <c r="N5" s="1789" t="s">
        <v>8210</v>
      </c>
      <c r="O5" s="2160" t="str">
        <f>HYPERLINK("#'["&amp;設定!$A$22&amp;"]"&amp;N5&amp;"'!A1","統計表リンク")</f>
        <v>統計表リンク</v>
      </c>
    </row>
    <row r="6" spans="1:26" ht="24.95" customHeight="1">
      <c r="A6" s="3685"/>
      <c r="B6" s="3018"/>
      <c r="C6" s="3018"/>
      <c r="D6" s="3018"/>
      <c r="E6" s="3064"/>
      <c r="F6" s="3018"/>
      <c r="G6" s="4206"/>
      <c r="H6" s="3064"/>
      <c r="I6" s="1208" t="s">
        <v>3424</v>
      </c>
      <c r="N6" s="1789" t="s">
        <v>7130</v>
      </c>
      <c r="O6" s="2160" t="str">
        <f>HYPERLINK("#'["&amp;設定!$A$22&amp;"]"&amp;N6&amp;"'!A1","統計表リンク")</f>
        <v>統計表リンク</v>
      </c>
    </row>
    <row r="7" spans="1:26" ht="17.100000000000001" customHeight="1">
      <c r="A7" s="1198">
        <v>1</v>
      </c>
      <c r="B7" s="1207" t="s">
        <v>471</v>
      </c>
      <c r="C7" s="1206" t="s">
        <v>3385</v>
      </c>
      <c r="D7" s="1205" t="s">
        <v>3418</v>
      </c>
      <c r="E7" s="1204">
        <v>30439</v>
      </c>
      <c r="F7" s="1203" t="s">
        <v>3390</v>
      </c>
      <c r="G7" s="1202">
        <v>2437.1999999999998</v>
      </c>
      <c r="H7" s="1638">
        <v>200</v>
      </c>
      <c r="I7" s="1639">
        <v>854</v>
      </c>
      <c r="N7" s="1789"/>
      <c r="O7" s="2160"/>
    </row>
    <row r="8" spans="1:26" ht="17.100000000000001" customHeight="1">
      <c r="A8" s="1196">
        <v>2</v>
      </c>
      <c r="B8" s="62" t="s">
        <v>1281</v>
      </c>
      <c r="C8" s="1194" t="s">
        <v>3385</v>
      </c>
      <c r="D8" s="1193" t="s">
        <v>3417</v>
      </c>
      <c r="E8" s="1200">
        <v>32051</v>
      </c>
      <c r="F8" s="66" t="s">
        <v>3416</v>
      </c>
      <c r="G8" s="1199">
        <v>1941.2</v>
      </c>
      <c r="H8" s="1592">
        <v>170</v>
      </c>
      <c r="I8" s="1640">
        <v>577</v>
      </c>
      <c r="N8" s="1789"/>
      <c r="O8" s="2160"/>
    </row>
    <row r="9" spans="1:26" ht="17.100000000000001" customHeight="1">
      <c r="A9" s="1196">
        <v>3</v>
      </c>
      <c r="B9" s="62" t="s">
        <v>1325</v>
      </c>
      <c r="C9" s="1194" t="s">
        <v>3385</v>
      </c>
      <c r="D9" s="1193" t="s">
        <v>3415</v>
      </c>
      <c r="E9" s="1200">
        <v>32174</v>
      </c>
      <c r="F9" s="66" t="s">
        <v>3414</v>
      </c>
      <c r="G9" s="1199">
        <v>2118.5300000000002</v>
      </c>
      <c r="H9" s="1592">
        <v>140</v>
      </c>
      <c r="I9" s="1640">
        <v>700</v>
      </c>
      <c r="N9" s="1789"/>
      <c r="O9" s="2160"/>
    </row>
    <row r="10" spans="1:26" ht="17.100000000000001" customHeight="1">
      <c r="A10" s="1196">
        <v>4</v>
      </c>
      <c r="B10" s="62" t="s">
        <v>1459</v>
      </c>
      <c r="C10" s="1194" t="s">
        <v>3385</v>
      </c>
      <c r="D10" s="1193" t="s">
        <v>3413</v>
      </c>
      <c r="E10" s="1200">
        <v>34250</v>
      </c>
      <c r="F10" s="66" t="s">
        <v>3412</v>
      </c>
      <c r="G10" s="1199">
        <v>1548.92</v>
      </c>
      <c r="H10" s="1592">
        <v>200</v>
      </c>
      <c r="I10" s="1640">
        <v>283</v>
      </c>
      <c r="N10" s="1789"/>
      <c r="O10" s="2160"/>
    </row>
    <row r="11" spans="1:26" ht="17.100000000000001" customHeight="1">
      <c r="A11" s="1196">
        <v>5</v>
      </c>
      <c r="B11" s="62" t="s">
        <v>1309</v>
      </c>
      <c r="C11" s="1194" t="s">
        <v>3385</v>
      </c>
      <c r="D11" s="1193" t="s">
        <v>3411</v>
      </c>
      <c r="E11" s="1200">
        <v>34759</v>
      </c>
      <c r="F11" s="66" t="s">
        <v>3187</v>
      </c>
      <c r="G11" s="1199">
        <v>2306.7199999999998</v>
      </c>
      <c r="H11" s="1592">
        <v>154</v>
      </c>
      <c r="I11" s="1640">
        <v>752</v>
      </c>
      <c r="N11" s="1789"/>
      <c r="O11" s="2160"/>
    </row>
    <row r="12" spans="1:26" ht="17.100000000000001" customHeight="1">
      <c r="A12" s="1196">
        <v>6</v>
      </c>
      <c r="B12" s="62" t="s">
        <v>1297</v>
      </c>
      <c r="C12" s="1194" t="s">
        <v>3385</v>
      </c>
      <c r="D12" s="1193" t="s">
        <v>3410</v>
      </c>
      <c r="E12" s="1200">
        <v>35217</v>
      </c>
      <c r="F12" s="66" t="s">
        <v>3409</v>
      </c>
      <c r="G12" s="1199">
        <v>1494.8</v>
      </c>
      <c r="H12" s="1592">
        <v>130</v>
      </c>
      <c r="I12" s="769">
        <v>1116</v>
      </c>
      <c r="N12" s="1789"/>
      <c r="O12" s="2160"/>
    </row>
    <row r="13" spans="1:26" ht="17.100000000000001" customHeight="1">
      <c r="A13" s="1196">
        <v>7</v>
      </c>
      <c r="B13" s="62" t="s">
        <v>3408</v>
      </c>
      <c r="C13" s="1194" t="s">
        <v>3385</v>
      </c>
      <c r="D13" s="1193" t="s">
        <v>3407</v>
      </c>
      <c r="E13" s="1200">
        <v>35480</v>
      </c>
      <c r="F13" s="66" t="s">
        <v>3406</v>
      </c>
      <c r="G13" s="1199">
        <v>1037.95</v>
      </c>
      <c r="H13" s="1592">
        <v>120</v>
      </c>
      <c r="I13" s="1640">
        <v>291</v>
      </c>
      <c r="N13" s="1789"/>
      <c r="O13" s="2160"/>
    </row>
    <row r="14" spans="1:26" ht="17.100000000000001" customHeight="1">
      <c r="A14" s="1196">
        <v>8</v>
      </c>
      <c r="B14" s="62" t="s">
        <v>3405</v>
      </c>
      <c r="C14" s="1194" t="s">
        <v>3385</v>
      </c>
      <c r="D14" s="1193" t="s">
        <v>3423</v>
      </c>
      <c r="E14" s="1200">
        <v>35514</v>
      </c>
      <c r="F14" s="66" t="s">
        <v>3403</v>
      </c>
      <c r="G14" s="1199">
        <v>1244.5999999999999</v>
      </c>
      <c r="H14" s="1592">
        <v>120</v>
      </c>
      <c r="I14" s="1640">
        <v>1148</v>
      </c>
      <c r="N14" s="1789"/>
      <c r="O14" s="2160"/>
    </row>
    <row r="15" spans="1:26" ht="17.100000000000001" customHeight="1">
      <c r="A15" s="1196">
        <v>9</v>
      </c>
      <c r="B15" s="62" t="s">
        <v>1963</v>
      </c>
      <c r="C15" s="1194" t="s">
        <v>3385</v>
      </c>
      <c r="D15" s="1193" t="s">
        <v>3402</v>
      </c>
      <c r="E15" s="1200">
        <v>36251</v>
      </c>
      <c r="F15" s="66" t="s">
        <v>2942</v>
      </c>
      <c r="G15" s="1199">
        <v>1482.24</v>
      </c>
      <c r="H15" s="1592">
        <v>135</v>
      </c>
      <c r="I15" s="1640">
        <v>641</v>
      </c>
      <c r="N15" s="1789"/>
      <c r="O15" s="2160"/>
    </row>
    <row r="16" spans="1:26" ht="17.100000000000001" customHeight="1">
      <c r="A16" s="1196">
        <v>10</v>
      </c>
      <c r="B16" s="62" t="s">
        <v>3401</v>
      </c>
      <c r="C16" s="1194" t="s">
        <v>3385</v>
      </c>
      <c r="D16" s="1193" t="s">
        <v>3400</v>
      </c>
      <c r="E16" s="1200">
        <v>36982</v>
      </c>
      <c r="F16" s="66" t="s">
        <v>3399</v>
      </c>
      <c r="G16" s="1199">
        <v>1260.48</v>
      </c>
      <c r="H16" s="1592">
        <v>135</v>
      </c>
      <c r="I16" s="1640">
        <v>475</v>
      </c>
      <c r="N16" s="1789"/>
      <c r="O16" s="2160"/>
    </row>
    <row r="17" spans="1:17" ht="17.100000000000001" customHeight="1">
      <c r="A17" s="1201">
        <v>11</v>
      </c>
      <c r="B17" s="62" t="s">
        <v>3422</v>
      </c>
      <c r="C17" s="1194" t="s">
        <v>3385</v>
      </c>
      <c r="D17" s="1193" t="s">
        <v>3421</v>
      </c>
      <c r="E17" s="1200">
        <v>38169</v>
      </c>
      <c r="F17" s="66" t="s">
        <v>1653</v>
      </c>
      <c r="G17" s="1199">
        <v>1211.21</v>
      </c>
      <c r="H17" s="1592">
        <v>200</v>
      </c>
      <c r="I17" s="1640">
        <v>802</v>
      </c>
    </row>
    <row r="18" spans="1:17" ht="17.100000000000001" customHeight="1">
      <c r="A18" s="2" t="s">
        <v>8745</v>
      </c>
    </row>
    <row r="19" spans="1:17" ht="17.100000000000001" customHeight="1">
      <c r="A19" s="2" t="s">
        <v>8746</v>
      </c>
    </row>
    <row r="20" spans="1:17" ht="17.100000000000001" customHeight="1">
      <c r="A20" s="2" t="s">
        <v>8747</v>
      </c>
    </row>
    <row r="21" spans="1:17" ht="17.100000000000001" customHeight="1">
      <c r="A21" s="2" t="s">
        <v>7042</v>
      </c>
    </row>
    <row r="22" spans="1:17" ht="17.100000000000001" customHeight="1">
      <c r="A22" s="2" t="s">
        <v>7043</v>
      </c>
    </row>
    <row r="23" spans="1:17" ht="17.100000000000001" customHeight="1">
      <c r="A23" s="2" t="str">
        <f>"注４：利用状況は"&amp;Q4&amp;"のもの。"</f>
        <v>注４：利用状況は令和4年度のもの。</v>
      </c>
      <c r="I23" s="85" t="s">
        <v>622</v>
      </c>
    </row>
    <row r="24" spans="1:17" ht="17.100000000000001" customHeight="1"/>
    <row r="25" spans="1:17" ht="19.5" customHeight="1">
      <c r="A25" s="24" t="s">
        <v>3420</v>
      </c>
      <c r="H25" s="4" t="str">
        <f>N25</f>
        <v>（令和5年4月1日現在）</v>
      </c>
      <c r="K25" s="1336" t="s">
        <v>6924</v>
      </c>
      <c r="L25" s="1752"/>
      <c r="M25" s="1337" t="s">
        <v>6118</v>
      </c>
      <c r="N25" s="1856" t="str">
        <f>設定!$B$14</f>
        <v>（令和5年4月1日現在）</v>
      </c>
      <c r="P25" s="1337" t="s">
        <v>6807</v>
      </c>
      <c r="Q25" s="1856" t="str">
        <f>設定!$B$5&amp;設定!$C$5&amp;"年度"</f>
        <v>令和4年度</v>
      </c>
    </row>
    <row r="26" spans="1:17" ht="15" customHeight="1">
      <c r="A26" s="3684"/>
      <c r="B26" s="3018" t="s">
        <v>746</v>
      </c>
      <c r="C26" s="3018"/>
      <c r="D26" s="3018" t="s">
        <v>493</v>
      </c>
      <c r="E26" s="3064" t="s">
        <v>967</v>
      </c>
      <c r="F26" s="3018" t="s">
        <v>491</v>
      </c>
      <c r="G26" s="4206" t="s">
        <v>918</v>
      </c>
      <c r="H26" s="423" t="s">
        <v>642</v>
      </c>
      <c r="K26" s="1705"/>
      <c r="L26" s="1340"/>
      <c r="M26" s="1337" t="s">
        <v>6119</v>
      </c>
      <c r="N26" s="1789" t="s">
        <v>7077</v>
      </c>
      <c r="O26" s="2160" t="str">
        <f>HYPERLINK("#'["&amp;設定!$A$22&amp;"]"&amp;N26&amp;"'!A1","統計表リンク")</f>
        <v>統計表リンク</v>
      </c>
    </row>
    <row r="27" spans="1:17" ht="30.75" customHeight="1">
      <c r="A27" s="3684"/>
      <c r="B27" s="3018"/>
      <c r="C27" s="3018"/>
      <c r="D27" s="3018"/>
      <c r="E27" s="3064"/>
      <c r="F27" s="3018"/>
      <c r="G27" s="4206"/>
      <c r="H27" s="422" t="s">
        <v>3419</v>
      </c>
      <c r="N27" s="1789" t="s">
        <v>7131</v>
      </c>
      <c r="O27" s="2160" t="str">
        <f>HYPERLINK("#'["&amp;設定!$A$22&amp;"]"&amp;N27&amp;"'!A1","統計表リンク")</f>
        <v>統計表リンク</v>
      </c>
    </row>
    <row r="28" spans="1:17" ht="17.100000000000001" customHeight="1">
      <c r="A28" s="1198">
        <v>1</v>
      </c>
      <c r="B28" s="1197" t="s">
        <v>471</v>
      </c>
      <c r="C28" s="1194" t="s">
        <v>3385</v>
      </c>
      <c r="D28" s="1193" t="s">
        <v>3418</v>
      </c>
      <c r="E28" s="1192">
        <v>36617</v>
      </c>
      <c r="F28" s="66" t="s">
        <v>3390</v>
      </c>
      <c r="G28" s="151">
        <v>421.6</v>
      </c>
      <c r="H28" s="1191">
        <v>56.263157894736842</v>
      </c>
    </row>
    <row r="29" spans="1:17" ht="17.100000000000001" customHeight="1">
      <c r="A29" s="1196">
        <v>2</v>
      </c>
      <c r="B29" s="1195" t="s">
        <v>1281</v>
      </c>
      <c r="C29" s="1194" t="s">
        <v>3385</v>
      </c>
      <c r="D29" s="1193" t="s">
        <v>3417</v>
      </c>
      <c r="E29" s="1192">
        <v>36617</v>
      </c>
      <c r="F29" s="66" t="s">
        <v>3416</v>
      </c>
      <c r="G29" s="151">
        <v>662.76</v>
      </c>
      <c r="H29" s="1191">
        <v>49.516949152542374</v>
      </c>
    </row>
    <row r="30" spans="1:17" ht="17.100000000000001" customHeight="1">
      <c r="A30" s="1196">
        <v>3</v>
      </c>
      <c r="B30" s="1195" t="s">
        <v>1325</v>
      </c>
      <c r="C30" s="1194" t="s">
        <v>3385</v>
      </c>
      <c r="D30" s="1193" t="s">
        <v>3415</v>
      </c>
      <c r="E30" s="1192">
        <v>36617</v>
      </c>
      <c r="F30" s="66" t="s">
        <v>3414</v>
      </c>
      <c r="G30" s="151">
        <v>744.82</v>
      </c>
      <c r="H30" s="1191">
        <v>126.9866220735786</v>
      </c>
    </row>
    <row r="31" spans="1:17" ht="17.100000000000001" customHeight="1">
      <c r="A31" s="1196">
        <v>4</v>
      </c>
      <c r="B31" s="1195" t="s">
        <v>1459</v>
      </c>
      <c r="C31" s="1194" t="s">
        <v>3385</v>
      </c>
      <c r="D31" s="1193" t="s">
        <v>3413</v>
      </c>
      <c r="E31" s="1192">
        <v>36617</v>
      </c>
      <c r="F31" s="66" t="s">
        <v>3412</v>
      </c>
      <c r="G31" s="151">
        <v>565.85</v>
      </c>
      <c r="H31" s="1191">
        <v>51.931914893617019</v>
      </c>
    </row>
    <row r="32" spans="1:17" ht="17.100000000000001" customHeight="1">
      <c r="A32" s="1196">
        <v>5</v>
      </c>
      <c r="B32" s="1195" t="s">
        <v>1309</v>
      </c>
      <c r="C32" s="1194" t="s">
        <v>3385</v>
      </c>
      <c r="D32" s="1193" t="s">
        <v>3411</v>
      </c>
      <c r="E32" s="1192">
        <v>36617</v>
      </c>
      <c r="F32" s="66" t="s">
        <v>3187</v>
      </c>
      <c r="G32" s="151">
        <v>556.14</v>
      </c>
      <c r="H32" s="1191">
        <v>96.114613180515761</v>
      </c>
    </row>
    <row r="33" spans="1:8" ht="17.100000000000001" customHeight="1">
      <c r="A33" s="1196">
        <v>6</v>
      </c>
      <c r="B33" s="1195" t="s">
        <v>1297</v>
      </c>
      <c r="C33" s="1194" t="s">
        <v>3385</v>
      </c>
      <c r="D33" s="1193" t="s">
        <v>3410</v>
      </c>
      <c r="E33" s="1192">
        <v>36617</v>
      </c>
      <c r="F33" s="66" t="s">
        <v>3409</v>
      </c>
      <c r="G33" s="151">
        <v>378.57</v>
      </c>
      <c r="H33" s="1191">
        <v>162.13218390804599</v>
      </c>
    </row>
    <row r="34" spans="1:8" ht="17.100000000000001" customHeight="1">
      <c r="A34" s="1196">
        <v>7</v>
      </c>
      <c r="B34" s="1195" t="s">
        <v>3408</v>
      </c>
      <c r="C34" s="1194" t="s">
        <v>3385</v>
      </c>
      <c r="D34" s="1193" t="s">
        <v>3407</v>
      </c>
      <c r="E34" s="1192">
        <v>36617</v>
      </c>
      <c r="F34" s="66" t="s">
        <v>3406</v>
      </c>
      <c r="G34" s="151">
        <v>388.17</v>
      </c>
      <c r="H34" s="1191">
        <v>52.272727272727273</v>
      </c>
    </row>
    <row r="35" spans="1:8" ht="17.100000000000001" customHeight="1">
      <c r="A35" s="1196">
        <v>8</v>
      </c>
      <c r="B35" s="1195" t="s">
        <v>3405</v>
      </c>
      <c r="C35" s="1194" t="s">
        <v>3385</v>
      </c>
      <c r="D35" s="1193" t="s">
        <v>3404</v>
      </c>
      <c r="E35" s="1192">
        <v>36617</v>
      </c>
      <c r="F35" s="66" t="s">
        <v>3403</v>
      </c>
      <c r="G35" s="151">
        <v>396</v>
      </c>
      <c r="H35" s="1191">
        <v>63.935754189944134</v>
      </c>
    </row>
    <row r="36" spans="1:8" ht="17.100000000000001" customHeight="1">
      <c r="A36" s="1196">
        <v>9</v>
      </c>
      <c r="B36" s="1195" t="s">
        <v>1963</v>
      </c>
      <c r="C36" s="1194" t="s">
        <v>3385</v>
      </c>
      <c r="D36" s="1193" t="s">
        <v>3402</v>
      </c>
      <c r="E36" s="1192">
        <v>36617</v>
      </c>
      <c r="F36" s="66" t="s">
        <v>2942</v>
      </c>
      <c r="G36" s="151">
        <v>774.62</v>
      </c>
      <c r="H36" s="1191">
        <v>103.93593314763231</v>
      </c>
    </row>
    <row r="37" spans="1:8" ht="17.100000000000001" customHeight="1">
      <c r="A37" s="1196">
        <v>10</v>
      </c>
      <c r="B37" s="1195" t="s">
        <v>3401</v>
      </c>
      <c r="C37" s="1194" t="s">
        <v>3385</v>
      </c>
      <c r="D37" s="1193" t="s">
        <v>3400</v>
      </c>
      <c r="E37" s="1192">
        <v>36982</v>
      </c>
      <c r="F37" s="66" t="s">
        <v>3399</v>
      </c>
      <c r="G37" s="151">
        <v>750.22</v>
      </c>
      <c r="H37" s="1191">
        <v>145.06470588235294</v>
      </c>
    </row>
    <row r="38" spans="1:8" ht="17.100000000000001" customHeight="1">
      <c r="A38" s="1196">
        <v>11</v>
      </c>
      <c r="B38" s="1195" t="s">
        <v>472</v>
      </c>
      <c r="C38" s="1194" t="s">
        <v>3385</v>
      </c>
      <c r="D38" s="1193" t="s">
        <v>3398</v>
      </c>
      <c r="E38" s="1192">
        <v>36982</v>
      </c>
      <c r="F38" s="66" t="s">
        <v>3397</v>
      </c>
      <c r="G38" s="151">
        <v>453.6</v>
      </c>
      <c r="H38" s="1191">
        <v>28.00557103064067</v>
      </c>
    </row>
    <row r="39" spans="1:8" ht="17.100000000000001" customHeight="1">
      <c r="A39" s="1196">
        <v>12</v>
      </c>
      <c r="B39" s="1195" t="s">
        <v>1345</v>
      </c>
      <c r="C39" s="1194" t="s">
        <v>3385</v>
      </c>
      <c r="D39" s="1193" t="s">
        <v>3396</v>
      </c>
      <c r="E39" s="1192">
        <v>36982</v>
      </c>
      <c r="F39" s="66" t="s">
        <v>3395</v>
      </c>
      <c r="G39" s="151">
        <v>286.36</v>
      </c>
      <c r="H39" s="1191">
        <v>25.649025069637883</v>
      </c>
    </row>
    <row r="40" spans="1:8" ht="17.100000000000001" customHeight="1">
      <c r="A40" s="1196">
        <v>13</v>
      </c>
      <c r="B40" s="1195" t="s">
        <v>3000</v>
      </c>
      <c r="C40" s="1194" t="s">
        <v>3385</v>
      </c>
      <c r="D40" s="1193" t="s">
        <v>8847</v>
      </c>
      <c r="E40" s="1192">
        <v>36982</v>
      </c>
      <c r="F40" s="66" t="s">
        <v>1653</v>
      </c>
      <c r="G40" s="151">
        <v>1011.12</v>
      </c>
      <c r="H40" s="1191">
        <v>148.71067415730337</v>
      </c>
    </row>
    <row r="41" spans="1:8" ht="17.100000000000001" customHeight="1">
      <c r="A41" s="1196">
        <v>14</v>
      </c>
      <c r="B41" s="1195" t="s">
        <v>1966</v>
      </c>
      <c r="C41" s="1194" t="s">
        <v>3385</v>
      </c>
      <c r="D41" s="1193" t="s">
        <v>3394</v>
      </c>
      <c r="E41" s="1192">
        <v>36982</v>
      </c>
      <c r="F41" s="66" t="s">
        <v>3393</v>
      </c>
      <c r="G41" s="151">
        <v>254.8</v>
      </c>
      <c r="H41" s="1191">
        <v>27.092436974789916</v>
      </c>
    </row>
    <row r="42" spans="1:8" ht="17.100000000000001" customHeight="1">
      <c r="A42" s="1196">
        <v>15</v>
      </c>
      <c r="B42" s="1195" t="s">
        <v>2990</v>
      </c>
      <c r="C42" s="1194" t="s">
        <v>3385</v>
      </c>
      <c r="D42" s="1193" t="s">
        <v>3392</v>
      </c>
      <c r="E42" s="1192">
        <v>36982</v>
      </c>
      <c r="F42" s="66" t="s">
        <v>496</v>
      </c>
      <c r="G42" s="151">
        <v>232.92</v>
      </c>
      <c r="H42" s="1191">
        <v>24.935933147632312</v>
      </c>
    </row>
    <row r="43" spans="1:8" ht="17.100000000000001" customHeight="1">
      <c r="A43" s="1196">
        <v>16</v>
      </c>
      <c r="B43" s="1195" t="s">
        <v>2812</v>
      </c>
      <c r="C43" s="1194" t="s">
        <v>3385</v>
      </c>
      <c r="D43" s="1193" t="s">
        <v>3391</v>
      </c>
      <c r="E43" s="1192">
        <v>36982</v>
      </c>
      <c r="F43" s="66" t="s">
        <v>3390</v>
      </c>
      <c r="G43" s="151">
        <v>251.6</v>
      </c>
      <c r="H43" s="1191">
        <v>28.417827298050138</v>
      </c>
    </row>
    <row r="44" spans="1:8" ht="17.100000000000001" customHeight="1">
      <c r="A44" s="1196">
        <v>17</v>
      </c>
      <c r="B44" s="1195" t="s">
        <v>3389</v>
      </c>
      <c r="C44" s="1194" t="s">
        <v>3385</v>
      </c>
      <c r="D44" s="1193" t="s">
        <v>3388</v>
      </c>
      <c r="E44" s="1192">
        <v>36982</v>
      </c>
      <c r="F44" s="66" t="s">
        <v>3387</v>
      </c>
      <c r="G44" s="151">
        <v>250</v>
      </c>
      <c r="H44" s="1191">
        <v>24.366946778711483</v>
      </c>
    </row>
    <row r="45" spans="1:8" ht="17.100000000000001" customHeight="1">
      <c r="A45" s="1196">
        <v>18</v>
      </c>
      <c r="B45" s="1195" t="s">
        <v>2997</v>
      </c>
      <c r="C45" s="1194" t="s">
        <v>3385</v>
      </c>
      <c r="D45" s="1193" t="s">
        <v>3386</v>
      </c>
      <c r="E45" s="1192">
        <v>36982</v>
      </c>
      <c r="F45" s="66" t="s">
        <v>3383</v>
      </c>
      <c r="G45" s="151">
        <v>246.5</v>
      </c>
      <c r="H45" s="1191">
        <v>28.67966573816156</v>
      </c>
    </row>
    <row r="46" spans="1:8" ht="17.100000000000001" customHeight="1">
      <c r="A46" s="1196">
        <v>19</v>
      </c>
      <c r="B46" s="1195" t="s">
        <v>1329</v>
      </c>
      <c r="C46" s="1194" t="s">
        <v>3385</v>
      </c>
      <c r="D46" s="1193" t="s">
        <v>3384</v>
      </c>
      <c r="E46" s="1192">
        <v>36982</v>
      </c>
      <c r="F46" s="66" t="s">
        <v>3383</v>
      </c>
      <c r="G46" s="151">
        <v>262.51</v>
      </c>
      <c r="H46" s="1191">
        <v>21.289693593314762</v>
      </c>
    </row>
    <row r="47" spans="1:8" ht="17.100000000000001" customHeight="1">
      <c r="A47" s="2" t="s">
        <v>7044</v>
      </c>
      <c r="D47" s="2"/>
      <c r="E47" s="2"/>
      <c r="F47" s="2"/>
      <c r="G47" s="2"/>
    </row>
    <row r="48" spans="1:8" ht="17.100000000000001" customHeight="1">
      <c r="A48" s="2" t="s">
        <v>8848</v>
      </c>
      <c r="D48" s="2"/>
      <c r="E48" s="2"/>
      <c r="F48" s="2"/>
      <c r="G48" s="2"/>
    </row>
    <row r="49" spans="1:9" ht="17.100000000000001" customHeight="1">
      <c r="A49" s="2" t="str">
        <f>"注３：利用状況は"&amp;Q25&amp;"のもの。"</f>
        <v>注３：利用状況は令和4年度のもの。</v>
      </c>
      <c r="H49" s="85" t="s">
        <v>622</v>
      </c>
      <c r="I49" s="85"/>
    </row>
    <row r="50" spans="1:9" ht="14.25" customHeight="1">
      <c r="A50" s="80"/>
    </row>
  </sheetData>
  <mergeCells count="15">
    <mergeCell ref="H5:H6"/>
    <mergeCell ref="G5:G6"/>
    <mergeCell ref="F5:F6"/>
    <mergeCell ref="E5:E6"/>
    <mergeCell ref="D5:D6"/>
    <mergeCell ref="A1:D1"/>
    <mergeCell ref="E26:E27"/>
    <mergeCell ref="B5:C6"/>
    <mergeCell ref="F26:F27"/>
    <mergeCell ref="G26:G27"/>
    <mergeCell ref="A2:D2"/>
    <mergeCell ref="A5:A6"/>
    <mergeCell ref="A26:A27"/>
    <mergeCell ref="B26:C27"/>
    <mergeCell ref="D26:D27"/>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5"/>
  <sheetViews>
    <sheetView view="pageBreakPreview" zoomScaleNormal="100" zoomScaleSheetLayoutView="100" workbookViewId="0">
      <selection sqref="A1:D1"/>
    </sheetView>
  </sheetViews>
  <sheetFormatPr defaultRowHeight="19.5" customHeight="1"/>
  <cols>
    <col min="1" max="1" width="2.625" style="9" customWidth="1"/>
    <col min="2" max="2" width="10.625" style="9" customWidth="1"/>
    <col min="3" max="3" width="8.625" style="9" customWidth="1"/>
    <col min="4" max="4" width="14.625" style="9" customWidth="1"/>
    <col min="5" max="7" width="8.125" style="9" customWidth="1"/>
    <col min="8" max="8" width="11.5" style="9" customWidth="1"/>
    <col min="9" max="9" width="19" style="9" customWidth="1"/>
    <col min="10" max="10" width="5.625" style="2" customWidth="1"/>
    <col min="11" max="17" width="10.625" style="2" customWidth="1"/>
    <col min="18" max="16384" width="9" style="2"/>
  </cols>
  <sheetData>
    <row r="1" spans="1:26" s="209" customFormat="1" ht="20.100000000000001" customHeight="1">
      <c r="A1" s="2943" t="str">
        <f>HYPERLINK("#目次!A1","【目次に戻る】")</f>
        <v>【目次に戻る】</v>
      </c>
      <c r="B1" s="2943"/>
      <c r="C1" s="2943"/>
      <c r="D1" s="2943"/>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2943"/>
      <c r="E2" s="1328"/>
      <c r="F2" s="1328"/>
      <c r="G2" s="1328"/>
      <c r="H2" s="1328"/>
      <c r="I2" s="1328"/>
      <c r="J2" s="1328"/>
      <c r="K2" s="1328"/>
      <c r="L2" s="1328"/>
      <c r="M2" s="1328"/>
      <c r="N2" s="1328"/>
      <c r="O2" s="1328"/>
      <c r="P2" s="1328"/>
      <c r="Q2" s="1328"/>
      <c r="R2" s="1328"/>
      <c r="S2" s="1328"/>
      <c r="T2" s="1328"/>
      <c r="U2" s="1328"/>
      <c r="V2" s="1328"/>
      <c r="W2" s="1328"/>
      <c r="X2" s="1328"/>
      <c r="Y2" s="1328"/>
      <c r="Z2" s="1328"/>
    </row>
    <row r="3" spans="1:26" ht="15.95" customHeight="1">
      <c r="A3" s="24" t="s">
        <v>3547</v>
      </c>
      <c r="B3" s="2"/>
      <c r="C3" s="2"/>
      <c r="D3" s="1"/>
      <c r="E3" s="552"/>
      <c r="F3" s="552"/>
      <c r="G3" s="2"/>
      <c r="H3" s="4" t="str">
        <f>N3</f>
        <v>（令和5年4月1日現在）</v>
      </c>
      <c r="I3" s="1223"/>
      <c r="K3" s="1336" t="s">
        <v>6925</v>
      </c>
      <c r="L3" s="1752"/>
      <c r="M3" s="1337" t="s">
        <v>6118</v>
      </c>
      <c r="N3" s="1856" t="str">
        <f>設定!$B$14</f>
        <v>（令和5年4月1日現在）</v>
      </c>
      <c r="P3" s="1337" t="s">
        <v>6807</v>
      </c>
      <c r="Q3" s="1856" t="str">
        <f>設定!$B$5&amp;設定!$C$5&amp;"年度"</f>
        <v>令和4年度</v>
      </c>
    </row>
    <row r="4" spans="1:26" ht="12.95" customHeight="1">
      <c r="A4" s="3685"/>
      <c r="B4" s="3332" t="s">
        <v>746</v>
      </c>
      <c r="C4" s="3332"/>
      <c r="D4" s="3332" t="s">
        <v>493</v>
      </c>
      <c r="E4" s="4208" t="s">
        <v>967</v>
      </c>
      <c r="F4" s="3332" t="s">
        <v>3481</v>
      </c>
      <c r="G4" s="4207" t="s">
        <v>918</v>
      </c>
      <c r="H4" s="423" t="s">
        <v>642</v>
      </c>
      <c r="I4" s="5"/>
      <c r="K4" s="1705"/>
      <c r="L4" s="1340"/>
      <c r="M4" s="1337" t="s">
        <v>6119</v>
      </c>
      <c r="N4" s="1789" t="s">
        <v>7077</v>
      </c>
      <c r="O4" s="2160" t="str">
        <f>HYPERLINK("#'["&amp;設定!$A$22&amp;"]"&amp;N4&amp;"'!A1","統計表リンク")</f>
        <v>統計表リンク</v>
      </c>
    </row>
    <row r="5" spans="1:26" ht="20.100000000000001" customHeight="1">
      <c r="A5" s="3685"/>
      <c r="B5" s="3332"/>
      <c r="C5" s="3332"/>
      <c r="D5" s="3332"/>
      <c r="E5" s="4208"/>
      <c r="F5" s="3332"/>
      <c r="G5" s="4207"/>
      <c r="H5" s="422" t="s">
        <v>3479</v>
      </c>
      <c r="I5" s="2"/>
      <c r="N5" s="1789" t="s">
        <v>7132</v>
      </c>
      <c r="O5" s="2160" t="str">
        <f>HYPERLINK("#'["&amp;設定!$A$22&amp;"]"&amp;N5&amp;"'!A1","統計表リンク")</f>
        <v>統計表リンク</v>
      </c>
    </row>
    <row r="6" spans="1:26" ht="15" customHeight="1">
      <c r="A6" s="68">
        <v>1</v>
      </c>
      <c r="B6" s="463" t="s">
        <v>1297</v>
      </c>
      <c r="C6" s="1220" t="s">
        <v>3536</v>
      </c>
      <c r="D6" s="521" t="s">
        <v>3546</v>
      </c>
      <c r="E6" s="1219">
        <v>28581</v>
      </c>
      <c r="F6" s="66" t="s">
        <v>3545</v>
      </c>
      <c r="G6" s="1218">
        <v>177.85</v>
      </c>
      <c r="H6" s="1217">
        <v>33.954407294832826</v>
      </c>
      <c r="I6" s="1222"/>
    </row>
    <row r="7" spans="1:26" ht="15" customHeight="1">
      <c r="A7" s="68">
        <v>2</v>
      </c>
      <c r="B7" s="463" t="s">
        <v>3401</v>
      </c>
      <c r="C7" s="1220" t="s">
        <v>3536</v>
      </c>
      <c r="D7" s="521" t="s">
        <v>3544</v>
      </c>
      <c r="E7" s="1219">
        <v>28970</v>
      </c>
      <c r="F7" s="66" t="s">
        <v>3543</v>
      </c>
      <c r="G7" s="1218">
        <v>299.18</v>
      </c>
      <c r="H7" s="1217">
        <v>22.242339832869082</v>
      </c>
      <c r="I7" s="1221"/>
    </row>
    <row r="8" spans="1:26" ht="15" customHeight="1">
      <c r="A8" s="68">
        <v>3</v>
      </c>
      <c r="B8" s="463" t="s">
        <v>1383</v>
      </c>
      <c r="C8" s="1220" t="s">
        <v>3536</v>
      </c>
      <c r="D8" s="521" t="s">
        <v>1607</v>
      </c>
      <c r="E8" s="1219">
        <v>29894</v>
      </c>
      <c r="F8" s="66" t="s">
        <v>3542</v>
      </c>
      <c r="G8" s="1218">
        <v>277.61</v>
      </c>
      <c r="H8" s="1217">
        <v>14.784023668639053</v>
      </c>
      <c r="I8" s="2"/>
    </row>
    <row r="9" spans="1:26" ht="15" customHeight="1">
      <c r="A9" s="68">
        <v>4</v>
      </c>
      <c r="B9" s="463" t="s">
        <v>1305</v>
      </c>
      <c r="C9" s="1220" t="s">
        <v>3536</v>
      </c>
      <c r="D9" s="521" t="s">
        <v>1304</v>
      </c>
      <c r="E9" s="1219">
        <v>30042</v>
      </c>
      <c r="F9" s="66" t="s">
        <v>3541</v>
      </c>
      <c r="G9" s="1218">
        <v>188.78</v>
      </c>
      <c r="H9" s="1217">
        <v>18.771587743732592</v>
      </c>
      <c r="I9" s="2"/>
    </row>
    <row r="10" spans="1:26" ht="15" customHeight="1">
      <c r="A10" s="68">
        <v>5</v>
      </c>
      <c r="B10" s="463" t="s">
        <v>2812</v>
      </c>
      <c r="C10" s="1220" t="s">
        <v>3536</v>
      </c>
      <c r="D10" s="521" t="s">
        <v>498</v>
      </c>
      <c r="E10" s="1219">
        <v>30103</v>
      </c>
      <c r="F10" s="66" t="s">
        <v>3540</v>
      </c>
      <c r="G10" s="1218">
        <v>163.33000000000001</v>
      </c>
      <c r="H10" s="1217">
        <v>35.604456824512532</v>
      </c>
      <c r="I10" s="2"/>
    </row>
    <row r="11" spans="1:26" ht="15" customHeight="1">
      <c r="A11" s="68">
        <v>6</v>
      </c>
      <c r="B11" s="463" t="s">
        <v>3539</v>
      </c>
      <c r="C11" s="1220" t="s">
        <v>3536</v>
      </c>
      <c r="D11" s="521" t="s">
        <v>3538</v>
      </c>
      <c r="E11" s="1219">
        <v>30765</v>
      </c>
      <c r="F11" s="66" t="s">
        <v>3537</v>
      </c>
      <c r="G11" s="1218">
        <v>228.26</v>
      </c>
      <c r="H11" s="1217">
        <v>31.104519774011301</v>
      </c>
      <c r="I11" s="2"/>
    </row>
    <row r="12" spans="1:26" ht="15" customHeight="1">
      <c r="A12" s="68">
        <v>7</v>
      </c>
      <c r="B12" s="463" t="s">
        <v>1294</v>
      </c>
      <c r="C12" s="1220" t="s">
        <v>3536</v>
      </c>
      <c r="D12" s="521" t="s">
        <v>3535</v>
      </c>
      <c r="E12" s="1219">
        <v>30970</v>
      </c>
      <c r="F12" s="66" t="s">
        <v>3534</v>
      </c>
      <c r="G12" s="1218">
        <v>318.5</v>
      </c>
      <c r="H12" s="1217">
        <v>16.188202247191011</v>
      </c>
      <c r="I12" s="2"/>
    </row>
    <row r="13" spans="1:26" ht="15" customHeight="1">
      <c r="A13" s="68">
        <v>8</v>
      </c>
      <c r="B13" s="3390" t="s">
        <v>3533</v>
      </c>
      <c r="C13" s="3390"/>
      <c r="D13" s="521" t="s">
        <v>3532</v>
      </c>
      <c r="E13" s="1219">
        <v>31168</v>
      </c>
      <c r="F13" s="66" t="s">
        <v>3531</v>
      </c>
      <c r="G13" s="1218">
        <v>587.37</v>
      </c>
      <c r="H13" s="1217">
        <v>25.584958217270195</v>
      </c>
      <c r="I13" s="2"/>
    </row>
    <row r="14" spans="1:26" ht="15" customHeight="1">
      <c r="A14" s="68">
        <v>9</v>
      </c>
      <c r="B14" s="463" t="s">
        <v>3530</v>
      </c>
      <c r="C14" s="1220" t="s">
        <v>3485</v>
      </c>
      <c r="D14" s="521" t="s">
        <v>3529</v>
      </c>
      <c r="E14" s="1219">
        <v>31868</v>
      </c>
      <c r="F14" s="66" t="s">
        <v>3528</v>
      </c>
      <c r="G14" s="1218">
        <v>253.5</v>
      </c>
      <c r="H14" s="1217">
        <v>35.358974358974358</v>
      </c>
      <c r="I14" s="2"/>
    </row>
    <row r="15" spans="1:26" ht="15" customHeight="1">
      <c r="A15" s="68">
        <v>10</v>
      </c>
      <c r="B15" s="463" t="s">
        <v>1277</v>
      </c>
      <c r="C15" s="1220" t="s">
        <v>3485</v>
      </c>
      <c r="D15" s="521" t="s">
        <v>3527</v>
      </c>
      <c r="E15" s="1219">
        <v>32392</v>
      </c>
      <c r="F15" s="66" t="s">
        <v>3526</v>
      </c>
      <c r="G15" s="1218">
        <v>266.86</v>
      </c>
      <c r="H15" s="1217">
        <v>23.751396648044693</v>
      </c>
      <c r="I15" s="2"/>
    </row>
    <row r="16" spans="1:26" ht="15" customHeight="1">
      <c r="A16" s="68">
        <v>11</v>
      </c>
      <c r="B16" s="463" t="s">
        <v>3525</v>
      </c>
      <c r="C16" s="1220" t="s">
        <v>3485</v>
      </c>
      <c r="D16" s="521" t="s">
        <v>3524</v>
      </c>
      <c r="E16" s="590" t="s">
        <v>5971</v>
      </c>
      <c r="F16" s="66" t="s">
        <v>5972</v>
      </c>
      <c r="G16" s="1218">
        <v>265.52999999999997</v>
      </c>
      <c r="H16" s="1217">
        <v>69.100278551532028</v>
      </c>
      <c r="I16" s="2"/>
    </row>
    <row r="17" spans="1:9" ht="15" customHeight="1">
      <c r="A17" s="68">
        <v>12</v>
      </c>
      <c r="B17" s="463" t="s">
        <v>3523</v>
      </c>
      <c r="C17" s="1220" t="s">
        <v>3485</v>
      </c>
      <c r="D17" s="521" t="s">
        <v>3522</v>
      </c>
      <c r="E17" s="1219">
        <v>32977</v>
      </c>
      <c r="F17" s="66" t="s">
        <v>3519</v>
      </c>
      <c r="G17" s="1218">
        <v>253.5</v>
      </c>
      <c r="H17" s="1217">
        <v>25.640579710144927</v>
      </c>
      <c r="I17" s="2"/>
    </row>
    <row r="18" spans="1:9" ht="15" customHeight="1">
      <c r="A18" s="68">
        <v>13</v>
      </c>
      <c r="B18" s="463" t="s">
        <v>3521</v>
      </c>
      <c r="C18" s="1220" t="s">
        <v>3485</v>
      </c>
      <c r="D18" s="521" t="s">
        <v>3520</v>
      </c>
      <c r="E18" s="1219">
        <v>32983</v>
      </c>
      <c r="F18" s="66" t="s">
        <v>3519</v>
      </c>
      <c r="G18" s="1218">
        <v>278.04000000000002</v>
      </c>
      <c r="H18" s="1217">
        <v>18.275766016713092</v>
      </c>
      <c r="I18" s="2"/>
    </row>
    <row r="19" spans="1:9" ht="15" customHeight="1">
      <c r="A19" s="68">
        <v>14</v>
      </c>
      <c r="B19" s="463" t="s">
        <v>3518</v>
      </c>
      <c r="C19" s="1220" t="s">
        <v>3485</v>
      </c>
      <c r="D19" s="521" t="s">
        <v>3517</v>
      </c>
      <c r="E19" s="1219">
        <v>33342</v>
      </c>
      <c r="F19" s="66" t="s">
        <v>3516</v>
      </c>
      <c r="G19" s="1218">
        <v>266.52</v>
      </c>
      <c r="H19" s="1217">
        <v>17.81615598885794</v>
      </c>
      <c r="I19" s="2"/>
    </row>
    <row r="20" spans="1:9" ht="15" customHeight="1">
      <c r="A20" s="68">
        <v>15</v>
      </c>
      <c r="B20" s="463" t="s">
        <v>3515</v>
      </c>
      <c r="C20" s="1220" t="s">
        <v>3485</v>
      </c>
      <c r="D20" s="521" t="s">
        <v>1280</v>
      </c>
      <c r="E20" s="1219">
        <v>33537</v>
      </c>
      <c r="F20" s="66" t="s">
        <v>3514</v>
      </c>
      <c r="G20" s="1218">
        <v>216.79</v>
      </c>
      <c r="H20" s="1217">
        <v>30.563025210084035</v>
      </c>
      <c r="I20" s="2"/>
    </row>
    <row r="21" spans="1:9" ht="15" customHeight="1">
      <c r="A21" s="68">
        <v>16</v>
      </c>
      <c r="B21" s="463" t="s">
        <v>1288</v>
      </c>
      <c r="C21" s="1220" t="s">
        <v>3485</v>
      </c>
      <c r="D21" s="521" t="s">
        <v>1287</v>
      </c>
      <c r="E21" s="1219">
        <v>33896</v>
      </c>
      <c r="F21" s="66" t="s">
        <v>3513</v>
      </c>
      <c r="G21" s="1218">
        <v>256</v>
      </c>
      <c r="H21" s="1217">
        <v>20.086350974930362</v>
      </c>
      <c r="I21" s="2"/>
    </row>
    <row r="22" spans="1:9" ht="15" customHeight="1">
      <c r="A22" s="68">
        <v>17</v>
      </c>
      <c r="B22" s="463" t="s">
        <v>3512</v>
      </c>
      <c r="C22" s="1220" t="s">
        <v>3485</v>
      </c>
      <c r="D22" s="521" t="s">
        <v>3511</v>
      </c>
      <c r="E22" s="1219">
        <v>34071</v>
      </c>
      <c r="F22" s="66" t="s">
        <v>3510</v>
      </c>
      <c r="G22" s="1218">
        <v>180</v>
      </c>
      <c r="H22" s="1217">
        <v>17.064327485380115</v>
      </c>
      <c r="I22" s="2"/>
    </row>
    <row r="23" spans="1:9" ht="15" customHeight="1">
      <c r="A23" s="68">
        <v>18</v>
      </c>
      <c r="B23" s="463" t="s">
        <v>3509</v>
      </c>
      <c r="C23" s="1220" t="s">
        <v>3485</v>
      </c>
      <c r="D23" s="521" t="s">
        <v>3508</v>
      </c>
      <c r="E23" s="1219">
        <v>34151</v>
      </c>
      <c r="F23" s="66" t="s">
        <v>3507</v>
      </c>
      <c r="G23" s="1218">
        <v>290</v>
      </c>
      <c r="H23" s="1217">
        <v>22.311977715877436</v>
      </c>
      <c r="I23" s="2"/>
    </row>
    <row r="24" spans="1:9" ht="15" customHeight="1">
      <c r="A24" s="68">
        <v>19</v>
      </c>
      <c r="B24" s="63" t="s">
        <v>3506</v>
      </c>
      <c r="C24" s="1220" t="s">
        <v>3485</v>
      </c>
      <c r="D24" s="521" t="s">
        <v>3505</v>
      </c>
      <c r="E24" s="1219">
        <v>34410</v>
      </c>
      <c r="F24" s="66" t="s">
        <v>3504</v>
      </c>
      <c r="G24" s="1218">
        <v>297.64999999999998</v>
      </c>
      <c r="H24" s="1217">
        <v>32.33147632311978</v>
      </c>
      <c r="I24" s="2"/>
    </row>
    <row r="25" spans="1:9" ht="15" customHeight="1">
      <c r="A25" s="68">
        <v>20</v>
      </c>
      <c r="B25" s="463" t="s">
        <v>3503</v>
      </c>
      <c r="C25" s="1220" t="s">
        <v>3485</v>
      </c>
      <c r="D25" s="521" t="s">
        <v>3502</v>
      </c>
      <c r="E25" s="1219">
        <v>34771</v>
      </c>
      <c r="F25" s="66" t="s">
        <v>3501</v>
      </c>
      <c r="G25" s="1218">
        <v>241.51</v>
      </c>
      <c r="H25" s="1217">
        <v>28.910863509749305</v>
      </c>
      <c r="I25" s="2"/>
    </row>
    <row r="26" spans="1:9" ht="15" customHeight="1">
      <c r="A26" s="68">
        <v>21</v>
      </c>
      <c r="B26" s="463" t="s">
        <v>3500</v>
      </c>
      <c r="C26" s="1220" t="s">
        <v>3485</v>
      </c>
      <c r="D26" s="521" t="s">
        <v>3499</v>
      </c>
      <c r="E26" s="1219">
        <v>35009</v>
      </c>
      <c r="F26" s="66" t="s">
        <v>3498</v>
      </c>
      <c r="G26" s="1218">
        <v>238.94</v>
      </c>
      <c r="H26" s="1217">
        <v>12.215488215488216</v>
      </c>
      <c r="I26" s="2"/>
    </row>
    <row r="27" spans="1:9" ht="15" customHeight="1">
      <c r="A27" s="68">
        <v>22</v>
      </c>
      <c r="B27" s="463" t="s">
        <v>1352</v>
      </c>
      <c r="C27" s="1220" t="s">
        <v>3485</v>
      </c>
      <c r="D27" s="521" t="s">
        <v>3497</v>
      </c>
      <c r="E27" s="1219">
        <v>35138</v>
      </c>
      <c r="F27" s="66" t="s">
        <v>3496</v>
      </c>
      <c r="G27" s="1218">
        <v>280</v>
      </c>
      <c r="H27" s="1217">
        <v>28.987878787878788</v>
      </c>
      <c r="I27" s="2"/>
    </row>
    <row r="28" spans="1:9" ht="15" customHeight="1">
      <c r="A28" s="68">
        <v>23</v>
      </c>
      <c r="B28" s="463" t="s">
        <v>1327</v>
      </c>
      <c r="C28" s="1220" t="s">
        <v>3485</v>
      </c>
      <c r="D28" s="521" t="s">
        <v>1013</v>
      </c>
      <c r="E28" s="1219">
        <v>35156</v>
      </c>
      <c r="F28" s="66" t="s">
        <v>3495</v>
      </c>
      <c r="G28" s="1218">
        <v>268.60000000000002</v>
      </c>
      <c r="H28" s="1217">
        <v>15.599415204678362</v>
      </c>
      <c r="I28" s="2"/>
    </row>
    <row r="29" spans="1:9" ht="15" customHeight="1">
      <c r="A29" s="68">
        <v>24</v>
      </c>
      <c r="B29" s="463" t="s">
        <v>1348</v>
      </c>
      <c r="C29" s="1220" t="s">
        <v>3485</v>
      </c>
      <c r="D29" s="521" t="s">
        <v>3494</v>
      </c>
      <c r="E29" s="1219">
        <v>35217</v>
      </c>
      <c r="F29" s="66" t="s">
        <v>3493</v>
      </c>
      <c r="G29" s="1218">
        <v>329</v>
      </c>
      <c r="H29" s="1217">
        <v>30.16991643454039</v>
      </c>
      <c r="I29" s="2"/>
    </row>
    <row r="30" spans="1:9" ht="15" customHeight="1">
      <c r="A30" s="68">
        <v>25</v>
      </c>
      <c r="B30" s="463" t="s">
        <v>2004</v>
      </c>
      <c r="C30" s="1220" t="s">
        <v>3485</v>
      </c>
      <c r="D30" s="521" t="s">
        <v>3492</v>
      </c>
      <c r="E30" s="1219">
        <v>35389</v>
      </c>
      <c r="F30" s="66" t="s">
        <v>3491</v>
      </c>
      <c r="G30" s="1218">
        <v>210</v>
      </c>
      <c r="H30" s="1217">
        <v>17.902506963788301</v>
      </c>
      <c r="I30" s="2"/>
    </row>
    <row r="31" spans="1:9" ht="15" customHeight="1">
      <c r="A31" s="68">
        <v>26</v>
      </c>
      <c r="B31" s="463" t="s">
        <v>1461</v>
      </c>
      <c r="C31" s="1220" t="s">
        <v>3485</v>
      </c>
      <c r="D31" s="521" t="s">
        <v>3490</v>
      </c>
      <c r="E31" s="1219">
        <v>35636</v>
      </c>
      <c r="F31" s="66" t="s">
        <v>3489</v>
      </c>
      <c r="G31" s="1218">
        <v>269.94</v>
      </c>
      <c r="H31" s="1217">
        <v>10.078431372549019</v>
      </c>
      <c r="I31" s="2"/>
    </row>
    <row r="32" spans="1:9" ht="15" customHeight="1">
      <c r="A32" s="68">
        <v>27</v>
      </c>
      <c r="B32" s="463" t="s">
        <v>1360</v>
      </c>
      <c r="C32" s="1220" t="s">
        <v>3485</v>
      </c>
      <c r="D32" s="521" t="s">
        <v>3488</v>
      </c>
      <c r="E32" s="1219">
        <v>36617</v>
      </c>
      <c r="F32" s="66" t="s">
        <v>3487</v>
      </c>
      <c r="G32" s="1218">
        <v>278.86</v>
      </c>
      <c r="H32" s="1217">
        <v>24.239554317548748</v>
      </c>
      <c r="I32" s="2"/>
    </row>
    <row r="33" spans="1:17" ht="15" customHeight="1">
      <c r="A33" s="68">
        <v>28</v>
      </c>
      <c r="B33" s="463" t="s">
        <v>3486</v>
      </c>
      <c r="C33" s="1220" t="s">
        <v>3485</v>
      </c>
      <c r="D33" s="521" t="s">
        <v>3484</v>
      </c>
      <c r="E33" s="1219">
        <v>38808</v>
      </c>
      <c r="F33" s="66" t="s">
        <v>3483</v>
      </c>
      <c r="G33" s="1218">
        <v>294.83999999999997</v>
      </c>
      <c r="H33" s="1217">
        <v>22.818941504178273</v>
      </c>
      <c r="I33" s="2"/>
    </row>
    <row r="34" spans="1:17" ht="15" customHeight="1">
      <c r="A34" s="2" t="str">
        <f>"注：利用状況は"&amp;Q3&amp;"のもの。"</f>
        <v>注：利用状況は令和4年度のもの。</v>
      </c>
      <c r="B34" s="2"/>
      <c r="C34" s="8"/>
      <c r="D34" s="7"/>
      <c r="E34" s="1209"/>
      <c r="F34" s="8"/>
      <c r="G34" s="2"/>
      <c r="H34" s="85" t="s">
        <v>622</v>
      </c>
      <c r="I34" s="2"/>
    </row>
    <row r="35" spans="1:17" ht="15" customHeight="1">
      <c r="A35" s="80"/>
      <c r="B35" s="2"/>
      <c r="C35" s="2"/>
      <c r="D35" s="1"/>
      <c r="E35" s="552"/>
      <c r="F35" s="552"/>
      <c r="G35" s="1190"/>
      <c r="H35" s="2"/>
      <c r="I35" s="2"/>
    </row>
    <row r="36" spans="1:17" ht="15.95" customHeight="1">
      <c r="A36" s="25" t="s">
        <v>3482</v>
      </c>
      <c r="I36" s="4" t="str">
        <f>N36</f>
        <v>（令和5年4月1日現在）</v>
      </c>
      <c r="K36" s="1336" t="s">
        <v>6926</v>
      </c>
      <c r="L36" s="1752"/>
      <c r="M36" s="1337" t="s">
        <v>6118</v>
      </c>
      <c r="N36" s="1856" t="str">
        <f>設定!$B$14</f>
        <v>（令和5年4月1日現在）</v>
      </c>
      <c r="P36" s="1337" t="s">
        <v>6807</v>
      </c>
      <c r="Q36" s="1856" t="str">
        <f>設定!$B$5&amp;設定!$C$5&amp;"年度"</f>
        <v>令和4年度</v>
      </c>
    </row>
    <row r="37" spans="1:17" ht="12.95" customHeight="1">
      <c r="A37" s="3685"/>
      <c r="B37" s="3332" t="s">
        <v>746</v>
      </c>
      <c r="C37" s="3332"/>
      <c r="D37" s="3332" t="s">
        <v>493</v>
      </c>
      <c r="E37" s="4208" t="s">
        <v>967</v>
      </c>
      <c r="F37" s="3332" t="s">
        <v>3481</v>
      </c>
      <c r="G37" s="4207" t="s">
        <v>918</v>
      </c>
      <c r="H37" s="423" t="s">
        <v>642</v>
      </c>
      <c r="I37" s="3332" t="s">
        <v>3480</v>
      </c>
      <c r="K37" s="1705"/>
      <c r="L37" s="1340"/>
      <c r="M37" s="1337" t="s">
        <v>6119</v>
      </c>
      <c r="N37" s="1789" t="s">
        <v>7071</v>
      </c>
      <c r="O37" s="2160" t="str">
        <f>HYPERLINK("#'["&amp;設定!$A$22&amp;"]"&amp;N37&amp;"'!A1","統計表リンク")</f>
        <v>統計表リンク</v>
      </c>
    </row>
    <row r="38" spans="1:17" ht="20.100000000000001" customHeight="1">
      <c r="A38" s="3685"/>
      <c r="B38" s="3332"/>
      <c r="C38" s="3332"/>
      <c r="D38" s="3332"/>
      <c r="E38" s="4208"/>
      <c r="F38" s="3332"/>
      <c r="G38" s="4207"/>
      <c r="H38" s="422" t="s">
        <v>3479</v>
      </c>
      <c r="I38" s="3332"/>
      <c r="N38" s="1789" t="s">
        <v>7133</v>
      </c>
      <c r="O38" s="2160" t="str">
        <f>HYPERLINK("#'["&amp;設定!$A$22&amp;"]"&amp;N38&amp;"'!A1","統計表リンク")</f>
        <v>統計表リンク</v>
      </c>
    </row>
    <row r="39" spans="1:17" ht="15.95" customHeight="1">
      <c r="A39" s="1212">
        <v>1</v>
      </c>
      <c r="B39" s="1214" t="s">
        <v>1325</v>
      </c>
      <c r="C39" s="1213" t="s">
        <v>3430</v>
      </c>
      <c r="D39" s="524" t="s">
        <v>3478</v>
      </c>
      <c r="E39" s="486" t="s">
        <v>3477</v>
      </c>
      <c r="F39" s="1212" t="s">
        <v>3476</v>
      </c>
      <c r="G39" s="1211">
        <v>240.27</v>
      </c>
      <c r="H39" s="1210">
        <v>15.41782729805014</v>
      </c>
      <c r="I39" s="524"/>
    </row>
    <row r="40" spans="1:17" ht="15.75" customHeight="1">
      <c r="A40" s="1212">
        <v>2</v>
      </c>
      <c r="B40" s="1216" t="s">
        <v>1352</v>
      </c>
      <c r="C40" s="1213" t="s">
        <v>3430</v>
      </c>
      <c r="D40" s="524" t="s">
        <v>1428</v>
      </c>
      <c r="E40" s="486" t="s">
        <v>3475</v>
      </c>
      <c r="F40" s="1212" t="s">
        <v>3474</v>
      </c>
      <c r="G40" s="1211">
        <v>258.41000000000003</v>
      </c>
      <c r="H40" s="1210">
        <v>17.782729805013929</v>
      </c>
      <c r="I40" s="2852" t="s">
        <v>8946</v>
      </c>
    </row>
    <row r="41" spans="1:17" ht="15.95" customHeight="1">
      <c r="A41" s="1212">
        <v>3</v>
      </c>
      <c r="B41" s="1214" t="s">
        <v>1345</v>
      </c>
      <c r="C41" s="1213" t="s">
        <v>3430</v>
      </c>
      <c r="D41" s="524" t="s">
        <v>3473</v>
      </c>
      <c r="E41" s="486" t="s">
        <v>3472</v>
      </c>
      <c r="F41" s="1212" t="s">
        <v>3471</v>
      </c>
      <c r="G41" s="1211">
        <v>319.41000000000003</v>
      </c>
      <c r="H41" s="1210">
        <v>17.304216867469879</v>
      </c>
      <c r="I41" s="524" t="s">
        <v>3439</v>
      </c>
    </row>
    <row r="42" spans="1:17" ht="15.95" customHeight="1">
      <c r="A42" s="1212">
        <v>4</v>
      </c>
      <c r="B42" s="1214" t="s">
        <v>1339</v>
      </c>
      <c r="C42" s="1213" t="s">
        <v>3430</v>
      </c>
      <c r="D42" s="524" t="s">
        <v>3470</v>
      </c>
      <c r="E42" s="486" t="s">
        <v>3469</v>
      </c>
      <c r="F42" s="1212" t="s">
        <v>3468</v>
      </c>
      <c r="G42" s="1211">
        <v>319.57</v>
      </c>
      <c r="H42" s="1210">
        <v>14.443478260869565</v>
      </c>
      <c r="I42" s="524" t="s">
        <v>3439</v>
      </c>
    </row>
    <row r="43" spans="1:17" ht="15.95" customHeight="1">
      <c r="A43" s="1212">
        <v>5</v>
      </c>
      <c r="B43" s="1214" t="s">
        <v>1329</v>
      </c>
      <c r="C43" s="1213" t="s">
        <v>3430</v>
      </c>
      <c r="D43" s="524" t="s">
        <v>3467</v>
      </c>
      <c r="E43" s="486" t="s">
        <v>3466</v>
      </c>
      <c r="F43" s="1212" t="s">
        <v>3465</v>
      </c>
      <c r="G43" s="1211">
        <v>394.35</v>
      </c>
      <c r="H43" s="1210">
        <v>15.103064066852367</v>
      </c>
      <c r="I43" s="524" t="s">
        <v>3439</v>
      </c>
    </row>
    <row r="44" spans="1:17" ht="15.95" customHeight="1">
      <c r="A44" s="1212">
        <v>6</v>
      </c>
      <c r="B44" s="1214" t="s">
        <v>1321</v>
      </c>
      <c r="C44" s="1213" t="s">
        <v>3430</v>
      </c>
      <c r="D44" s="524" t="s">
        <v>3464</v>
      </c>
      <c r="E44" s="486" t="s">
        <v>3463</v>
      </c>
      <c r="F44" s="1212" t="s">
        <v>3462</v>
      </c>
      <c r="G44" s="1211">
        <v>390.27</v>
      </c>
      <c r="H44" s="1210">
        <v>21.186629526462397</v>
      </c>
      <c r="I44" s="524" t="s">
        <v>3439</v>
      </c>
    </row>
    <row r="45" spans="1:17" ht="15.95" customHeight="1">
      <c r="A45" s="1212">
        <v>7</v>
      </c>
      <c r="B45" s="1214" t="s">
        <v>1305</v>
      </c>
      <c r="C45" s="1213" t="s">
        <v>3430</v>
      </c>
      <c r="D45" s="524" t="s">
        <v>3461</v>
      </c>
      <c r="E45" s="486" t="s">
        <v>3460</v>
      </c>
      <c r="F45" s="1212" t="s">
        <v>3459</v>
      </c>
      <c r="G45" s="1211">
        <v>369.6</v>
      </c>
      <c r="H45" s="1210">
        <v>25.075208913649025</v>
      </c>
      <c r="I45" s="524" t="s">
        <v>3458</v>
      </c>
    </row>
    <row r="46" spans="1:17" ht="15.95" customHeight="1">
      <c r="A46" s="1212">
        <v>8</v>
      </c>
      <c r="B46" s="1214" t="s">
        <v>1301</v>
      </c>
      <c r="C46" s="1213" t="s">
        <v>3430</v>
      </c>
      <c r="D46" s="524" t="s">
        <v>3457</v>
      </c>
      <c r="E46" s="486" t="s">
        <v>3454</v>
      </c>
      <c r="F46" s="1212" t="s">
        <v>3453</v>
      </c>
      <c r="G46" s="1211">
        <v>355.23</v>
      </c>
      <c r="H46" s="1210">
        <v>19.852367688022284</v>
      </c>
      <c r="I46" s="524" t="s">
        <v>3456</v>
      </c>
    </row>
    <row r="47" spans="1:17" ht="15.95" customHeight="1">
      <c r="A47" s="1212">
        <v>9</v>
      </c>
      <c r="B47" s="1214" t="s">
        <v>1363</v>
      </c>
      <c r="C47" s="1213" t="s">
        <v>3430</v>
      </c>
      <c r="D47" s="524" t="s">
        <v>3455</v>
      </c>
      <c r="E47" s="486" t="s">
        <v>3454</v>
      </c>
      <c r="F47" s="1212" t="s">
        <v>3453</v>
      </c>
      <c r="G47" s="1211">
        <v>472.1</v>
      </c>
      <c r="H47" s="1210">
        <v>12.844011142061282</v>
      </c>
      <c r="I47" s="524" t="s">
        <v>3452</v>
      </c>
    </row>
    <row r="48" spans="1:17" ht="15.95" customHeight="1">
      <c r="A48" s="1212">
        <v>10</v>
      </c>
      <c r="B48" s="1214" t="s">
        <v>1383</v>
      </c>
      <c r="C48" s="1213" t="s">
        <v>3430</v>
      </c>
      <c r="D48" s="524" t="s">
        <v>3451</v>
      </c>
      <c r="E48" s="486" t="s">
        <v>3450</v>
      </c>
      <c r="F48" s="1212" t="s">
        <v>3449</v>
      </c>
      <c r="G48" s="1211">
        <v>473.11</v>
      </c>
      <c r="H48" s="1210">
        <v>31.300835654596099</v>
      </c>
      <c r="I48" s="524" t="s">
        <v>3448</v>
      </c>
    </row>
    <row r="49" spans="1:9" ht="15.95" customHeight="1">
      <c r="A49" s="1212">
        <v>11</v>
      </c>
      <c r="B49" s="1214" t="s">
        <v>2990</v>
      </c>
      <c r="C49" s="1213" t="s">
        <v>3430</v>
      </c>
      <c r="D49" s="524" t="s">
        <v>3447</v>
      </c>
      <c r="E49" s="486" t="s">
        <v>3446</v>
      </c>
      <c r="F49" s="1212" t="s">
        <v>3182</v>
      </c>
      <c r="G49" s="1211">
        <v>421.98</v>
      </c>
      <c r="H49" s="1210">
        <v>13.200557103064067</v>
      </c>
      <c r="I49" s="524"/>
    </row>
    <row r="50" spans="1:9" ht="15.95" customHeight="1">
      <c r="A50" s="1212">
        <v>12</v>
      </c>
      <c r="B50" s="1214" t="s">
        <v>1291</v>
      </c>
      <c r="C50" s="1213" t="s">
        <v>3430</v>
      </c>
      <c r="D50" s="524" t="s">
        <v>3445</v>
      </c>
      <c r="E50" s="486" t="s">
        <v>3444</v>
      </c>
      <c r="F50" s="1212" t="s">
        <v>3443</v>
      </c>
      <c r="G50" s="1211">
        <v>249.6</v>
      </c>
      <c r="H50" s="1215">
        <v>16.727019498607241</v>
      </c>
      <c r="I50" s="524" t="s">
        <v>3439</v>
      </c>
    </row>
    <row r="51" spans="1:9" ht="15.95" customHeight="1">
      <c r="A51" s="1212">
        <v>13</v>
      </c>
      <c r="B51" s="1214" t="s">
        <v>1288</v>
      </c>
      <c r="C51" s="1213" t="s">
        <v>3430</v>
      </c>
      <c r="D51" s="524" t="s">
        <v>3442</v>
      </c>
      <c r="E51" s="486" t="s">
        <v>3441</v>
      </c>
      <c r="F51" s="1212" t="s">
        <v>3440</v>
      </c>
      <c r="G51" s="1211">
        <v>309.74</v>
      </c>
      <c r="H51" s="1215">
        <v>15.008356545961004</v>
      </c>
      <c r="I51" s="524" t="s">
        <v>3439</v>
      </c>
    </row>
    <row r="52" spans="1:9" ht="15.95" customHeight="1">
      <c r="A52" s="1212">
        <v>14</v>
      </c>
      <c r="B52" s="1214" t="s">
        <v>1294</v>
      </c>
      <c r="C52" s="1213" t="s">
        <v>3430</v>
      </c>
      <c r="D52" s="524" t="s">
        <v>3438</v>
      </c>
      <c r="E52" s="486" t="s">
        <v>3437</v>
      </c>
      <c r="F52" s="1212" t="s">
        <v>3436</v>
      </c>
      <c r="G52" s="1211">
        <v>377.81</v>
      </c>
      <c r="H52" s="1210">
        <v>36.34013605442177</v>
      </c>
      <c r="I52" s="524" t="s">
        <v>3435</v>
      </c>
    </row>
    <row r="53" spans="1:9" ht="15.95" customHeight="1">
      <c r="A53" s="1212">
        <v>15</v>
      </c>
      <c r="B53" s="1214" t="s">
        <v>3434</v>
      </c>
      <c r="C53" s="1213" t="s">
        <v>3430</v>
      </c>
      <c r="D53" s="524" t="s">
        <v>3433</v>
      </c>
      <c r="E53" s="486" t="s">
        <v>3432</v>
      </c>
      <c r="F53" s="1212" t="s">
        <v>3431</v>
      </c>
      <c r="G53" s="1211">
        <v>469.08</v>
      </c>
      <c r="H53" s="1210">
        <v>14.008356545961004</v>
      </c>
      <c r="I53" s="524"/>
    </row>
    <row r="54" spans="1:9" ht="15.95" customHeight="1">
      <c r="A54" s="1212">
        <v>16</v>
      </c>
      <c r="B54" s="1214" t="s">
        <v>2812</v>
      </c>
      <c r="C54" s="1213" t="s">
        <v>3430</v>
      </c>
      <c r="D54" s="524" t="s">
        <v>3429</v>
      </c>
      <c r="E54" s="486" t="s">
        <v>3428</v>
      </c>
      <c r="F54" s="1212" t="s">
        <v>1016</v>
      </c>
      <c r="G54" s="1211">
        <v>381</v>
      </c>
      <c r="H54" s="1210">
        <v>21.699164345403901</v>
      </c>
      <c r="I54" s="524" t="s">
        <v>3427</v>
      </c>
    </row>
    <row r="55" spans="1:9" ht="15" customHeight="1">
      <c r="A55" s="2" t="str">
        <f>"注：利用状況は"&amp;Q36&amp;"のもの。"</f>
        <v>注：利用状況は令和4年度のもの。</v>
      </c>
      <c r="B55" s="2"/>
      <c r="C55" s="8"/>
      <c r="D55" s="7"/>
      <c r="E55" s="1209"/>
      <c r="F55" s="8"/>
      <c r="G55" s="2"/>
      <c r="H55" s="2"/>
      <c r="I55" s="258" t="s">
        <v>3426</v>
      </c>
    </row>
  </sheetData>
  <mergeCells count="16">
    <mergeCell ref="A1:D1"/>
    <mergeCell ref="A2:D2"/>
    <mergeCell ref="G37:G38"/>
    <mergeCell ref="I37:I38"/>
    <mergeCell ref="G4:G5"/>
    <mergeCell ref="A4:A5"/>
    <mergeCell ref="F4:F5"/>
    <mergeCell ref="A37:A38"/>
    <mergeCell ref="B37:C38"/>
    <mergeCell ref="D37:D38"/>
    <mergeCell ref="E37:E38"/>
    <mergeCell ref="F37:F38"/>
    <mergeCell ref="B13:C13"/>
    <mergeCell ref="E4:E5"/>
    <mergeCell ref="D4:D5"/>
    <mergeCell ref="B4:C5"/>
  </mergeCells>
  <phoneticPr fontId="2"/>
  <printOptions horizontalCentered="1"/>
  <pageMargins left="0.78740157480314965" right="0.78740157480314965" top="0.98425196850393704" bottom="0.59055118110236227" header="0.51181102362204722" footer="0.51181102362204722"/>
  <pageSetup paperSize="9" scale="85"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8"/>
  <sheetViews>
    <sheetView view="pageBreakPreview" zoomScaleNormal="75" zoomScaleSheetLayoutView="100" workbookViewId="0">
      <selection sqref="A1:D1"/>
    </sheetView>
  </sheetViews>
  <sheetFormatPr defaultColWidth="9" defaultRowHeight="16.5" customHeight="1"/>
  <cols>
    <col min="1" max="6" width="14.625" style="2" customWidth="1"/>
    <col min="7" max="7" width="5.625" style="2" customWidth="1"/>
    <col min="8" max="15" width="10.625" style="2" customWidth="1"/>
    <col min="16" max="16384" width="9" style="2"/>
  </cols>
  <sheetData>
    <row r="1" spans="1:25" s="209" customFormat="1" ht="20.100000000000001" customHeight="1">
      <c r="A1" s="2943" t="str">
        <f>HYPERLINK("#目次!A1","【目次に戻る】")</f>
        <v>【目次に戻る】</v>
      </c>
      <c r="B1" s="2943"/>
      <c r="C1" s="2943"/>
      <c r="D1" s="2943"/>
      <c r="E1" s="1726"/>
      <c r="F1" s="1726"/>
      <c r="G1" s="1726"/>
      <c r="H1" s="1726"/>
      <c r="I1" s="1726"/>
      <c r="J1" s="1726"/>
      <c r="K1" s="1726"/>
      <c r="L1" s="1726"/>
      <c r="M1" s="1726"/>
      <c r="N1" s="1726"/>
      <c r="O1" s="1726"/>
      <c r="P1" s="1726"/>
      <c r="Q1" s="1726"/>
      <c r="R1" s="1726"/>
      <c r="S1" s="1726"/>
      <c r="T1" s="1726"/>
      <c r="U1" s="1726"/>
      <c r="V1" s="1726"/>
      <c r="W1" s="1726"/>
      <c r="X1" s="1726"/>
      <c r="Y1" s="1726"/>
    </row>
    <row r="2" spans="1:25" s="209" customFormat="1" ht="20.100000000000001" customHeight="1">
      <c r="A2" s="2943" t="str">
        <f>HYPERLINK("#業務所管課別目次!A1","【業務所管課別目次に戻る】")</f>
        <v>【業務所管課別目次に戻る】</v>
      </c>
      <c r="B2" s="2943"/>
      <c r="C2" s="2943"/>
      <c r="D2" s="2943"/>
      <c r="E2" s="1726"/>
      <c r="F2" s="1726"/>
      <c r="G2" s="1726"/>
      <c r="H2" s="1726"/>
      <c r="I2" s="1726"/>
      <c r="J2" s="1726"/>
      <c r="K2" s="1726"/>
      <c r="L2" s="1726"/>
      <c r="M2" s="1726"/>
      <c r="N2" s="1726"/>
      <c r="O2" s="1726"/>
      <c r="P2" s="1726"/>
      <c r="Q2" s="1726"/>
      <c r="R2" s="1726"/>
      <c r="S2" s="1726"/>
      <c r="T2" s="1726"/>
      <c r="U2" s="1726"/>
      <c r="V2" s="1726"/>
      <c r="W2" s="1726"/>
      <c r="X2" s="1726"/>
      <c r="Y2" s="1726"/>
    </row>
    <row r="3" spans="1:25" s="40" customFormat="1" ht="20.100000000000001" customHeight="1">
      <c r="A3" s="95" t="s">
        <v>8243</v>
      </c>
      <c r="B3" s="1286"/>
      <c r="C3" s="1285"/>
      <c r="D3" s="1285"/>
      <c r="E3" s="1285"/>
      <c r="F3" s="1285"/>
      <c r="H3" s="1336" t="s">
        <v>6178</v>
      </c>
      <c r="I3" s="1744"/>
      <c r="J3" s="1337" t="s">
        <v>6118</v>
      </c>
      <c r="K3" s="1857" t="str">
        <f>設定!$B$13</f>
        <v>（令和5年1月1日現在）</v>
      </c>
      <c r="L3" s="1744"/>
      <c r="M3" s="1744"/>
      <c r="N3" s="2"/>
      <c r="O3" s="2"/>
    </row>
    <row r="4" spans="1:25" ht="20.100000000000001" customHeight="1" thickBot="1">
      <c r="A4" s="2" t="s">
        <v>4046</v>
      </c>
      <c r="E4" s="1267" t="str">
        <f>K3</f>
        <v>（令和5年1月1日現在）</v>
      </c>
      <c r="F4" s="1267"/>
      <c r="H4" s="1340"/>
      <c r="I4" s="1743"/>
      <c r="J4" s="1337" t="s">
        <v>6119</v>
      </c>
      <c r="K4" s="1700" t="s">
        <v>6353</v>
      </c>
      <c r="L4" s="2160" t="str">
        <f>HYPERLINK("#'["&amp;設定!$A$22&amp;"]"&amp;K4&amp;"'!A1","統計表リンク")</f>
        <v>統計表リンク</v>
      </c>
      <c r="M4" s="1743"/>
    </row>
    <row r="5" spans="1:25" ht="20.100000000000001" customHeight="1">
      <c r="A5" s="2952" t="s">
        <v>4045</v>
      </c>
      <c r="B5" s="2954" t="s">
        <v>4044</v>
      </c>
      <c r="C5" s="2956" t="s">
        <v>4043</v>
      </c>
      <c r="D5" s="2956"/>
      <c r="E5" s="2957"/>
      <c r="F5" s="1090"/>
      <c r="H5" s="2958" t="s">
        <v>6798</v>
      </c>
      <c r="I5" s="2959"/>
      <c r="J5" s="2960" t="s">
        <v>4011</v>
      </c>
      <c r="K5" s="2961" t="s">
        <v>6191</v>
      </c>
      <c r="L5" s="2961"/>
      <c r="M5" s="2961"/>
    </row>
    <row r="6" spans="1:25" ht="20.100000000000001" customHeight="1">
      <c r="A6" s="2953"/>
      <c r="B6" s="2955"/>
      <c r="C6" s="1877" t="s">
        <v>352</v>
      </c>
      <c r="D6" s="1873" t="s">
        <v>4007</v>
      </c>
      <c r="E6" s="1284" t="s">
        <v>4006</v>
      </c>
      <c r="F6" s="1090"/>
      <c r="H6" s="2958"/>
      <c r="I6" s="2959"/>
      <c r="J6" s="2960"/>
      <c r="K6" s="1749" t="s">
        <v>979</v>
      </c>
      <c r="L6" s="1749" t="s">
        <v>6143</v>
      </c>
      <c r="M6" s="1749" t="s">
        <v>6144</v>
      </c>
    </row>
    <row r="7" spans="1:25" ht="20.100000000000001" customHeight="1">
      <c r="A7" s="1772" t="s">
        <v>2491</v>
      </c>
      <c r="B7" s="1283">
        <f>SUMIF($H$13:$H$167,A7,$J$13:$J$167)</f>
        <v>12663</v>
      </c>
      <c r="C7" s="1878">
        <f>SUMIF($H$13:$H$167,A7,$K$13:$K$167)</f>
        <v>23178</v>
      </c>
      <c r="D7" s="2556">
        <f>SUMIF($H$13:$H$167,A7,$L$13:$L$167)</f>
        <v>11523</v>
      </c>
      <c r="E7" s="1282">
        <f>SUMIF($H$13:$H$167,A7,$M$13:$M$167)</f>
        <v>11655</v>
      </c>
      <c r="F7" s="2557"/>
      <c r="H7" s="2958"/>
      <c r="I7" s="1717" t="s">
        <v>572</v>
      </c>
      <c r="J7" s="1831">
        <v>239622</v>
      </c>
      <c r="K7" s="1832">
        <v>462083</v>
      </c>
      <c r="L7" s="1833">
        <v>230439</v>
      </c>
      <c r="M7" s="1833">
        <v>231644</v>
      </c>
    </row>
    <row r="8" spans="1:25" ht="20.100000000000001" customHeight="1" thickBot="1">
      <c r="A8" s="1772" t="s">
        <v>2436</v>
      </c>
      <c r="B8" s="1283">
        <f t="shared" ref="B8:B35" si="0">SUMIF($H$13:$H$167,A8,$J$13:$J$167)</f>
        <v>5942</v>
      </c>
      <c r="C8" s="1878">
        <f t="shared" ref="C8:C36" si="1">SUMIF($H$13:$H$167,A8,$K$13:$K$167)</f>
        <v>11417</v>
      </c>
      <c r="D8" s="2556">
        <f t="shared" ref="D8:D36" si="2">SUMIF($H$13:$H$167,A8,$L$13:$L$167)</f>
        <v>5698</v>
      </c>
      <c r="E8" s="1282">
        <f t="shared" ref="E8:E36" si="3">SUMIF($H$13:$H$167,A8,$M$13:$M$167)</f>
        <v>5719</v>
      </c>
      <c r="F8" s="1281"/>
      <c r="H8" s="1340"/>
      <c r="I8" s="1743"/>
      <c r="J8" s="1337"/>
      <c r="K8" s="1340"/>
      <c r="L8" s="1743"/>
      <c r="M8" s="1743"/>
    </row>
    <row r="9" spans="1:25" ht="20.100000000000001" customHeight="1" thickTop="1">
      <c r="A9" s="1772" t="s">
        <v>2134</v>
      </c>
      <c r="B9" s="1283">
        <f t="shared" si="0"/>
        <v>7167</v>
      </c>
      <c r="C9" s="1878">
        <f t="shared" si="1"/>
        <v>13399</v>
      </c>
      <c r="D9" s="2556">
        <f t="shared" si="2"/>
        <v>6748</v>
      </c>
      <c r="E9" s="1282">
        <f t="shared" si="3"/>
        <v>6651</v>
      </c>
      <c r="F9" s="1281"/>
      <c r="H9" s="1741" t="s">
        <v>6189</v>
      </c>
      <c r="I9" s="2962" t="s">
        <v>6190</v>
      </c>
      <c r="J9" s="2964" t="s">
        <v>4011</v>
      </c>
      <c r="K9" s="2966" t="s">
        <v>6191</v>
      </c>
      <c r="L9" s="2967"/>
      <c r="M9" s="2967"/>
    </row>
    <row r="10" spans="1:25" ht="20.100000000000001" customHeight="1">
      <c r="A10" s="1772" t="s">
        <v>2275</v>
      </c>
      <c r="B10" s="1283">
        <f t="shared" si="0"/>
        <v>7475</v>
      </c>
      <c r="C10" s="1878">
        <f t="shared" si="1"/>
        <v>13835</v>
      </c>
      <c r="D10" s="2556">
        <f t="shared" si="2"/>
        <v>6893</v>
      </c>
      <c r="E10" s="1282">
        <f t="shared" si="3"/>
        <v>6942</v>
      </c>
      <c r="F10" s="1281"/>
      <c r="H10" s="1741" t="s">
        <v>6192</v>
      </c>
      <c r="I10" s="2963"/>
      <c r="J10" s="2965"/>
      <c r="K10" s="1756" t="s">
        <v>979</v>
      </c>
      <c r="L10" s="1779" t="s">
        <v>6143</v>
      </c>
      <c r="M10" s="1755" t="s">
        <v>6144</v>
      </c>
    </row>
    <row r="11" spans="1:25" ht="20.100000000000001" customHeight="1">
      <c r="A11" s="1772" t="s">
        <v>2114</v>
      </c>
      <c r="B11" s="1283">
        <f>SUMIF($H$13:$H$167,A11,$J$13:$J$167)</f>
        <v>3946</v>
      </c>
      <c r="C11" s="1878">
        <f>SUMIF($H$13:$H$167,A11,$K$13:$K$167)</f>
        <v>7260</v>
      </c>
      <c r="D11" s="2556">
        <f>SUMIF($H$13:$H$167,A11,$L$13:$L$167)</f>
        <v>3561</v>
      </c>
      <c r="E11" s="1282">
        <f>SUMIF($H$13:$H$167,A11,$M$13:$M$167)</f>
        <v>3699</v>
      </c>
      <c r="F11" s="1281"/>
      <c r="H11" s="1748"/>
      <c r="I11" s="1750"/>
      <c r="J11" s="1780" t="s">
        <v>6193</v>
      </c>
      <c r="K11" s="1781" t="s">
        <v>6194</v>
      </c>
      <c r="L11" s="1781" t="s">
        <v>6194</v>
      </c>
      <c r="M11" s="1781" t="s">
        <v>6194</v>
      </c>
    </row>
    <row r="12" spans="1:25" ht="20.100000000000001" customHeight="1">
      <c r="A12" s="1772" t="s">
        <v>2168</v>
      </c>
      <c r="B12" s="1283">
        <f t="shared" si="0"/>
        <v>15669</v>
      </c>
      <c r="C12" s="1878">
        <f t="shared" si="1"/>
        <v>28463</v>
      </c>
      <c r="D12" s="2556">
        <f t="shared" si="2"/>
        <v>14249</v>
      </c>
      <c r="E12" s="1282">
        <f t="shared" si="3"/>
        <v>14214</v>
      </c>
      <c r="F12" s="1281"/>
      <c r="H12" s="1748"/>
      <c r="I12" s="1712" t="s">
        <v>6195</v>
      </c>
      <c r="J12" s="1708">
        <v>243962</v>
      </c>
      <c r="K12" s="1709">
        <v>464175</v>
      </c>
      <c r="L12" s="1710">
        <v>231362</v>
      </c>
      <c r="M12" s="1709">
        <v>232813</v>
      </c>
    </row>
    <row r="13" spans="1:25" ht="20.100000000000001" customHeight="1">
      <c r="A13" s="1772" t="s">
        <v>6368</v>
      </c>
      <c r="B13" s="1283">
        <f t="shared" si="0"/>
        <v>4127</v>
      </c>
      <c r="C13" s="1878">
        <f t="shared" si="1"/>
        <v>8374</v>
      </c>
      <c r="D13" s="2556">
        <f t="shared" si="2"/>
        <v>4042</v>
      </c>
      <c r="E13" s="1282">
        <f t="shared" si="3"/>
        <v>4332</v>
      </c>
      <c r="F13" s="1281"/>
      <c r="H13" s="1742" t="str">
        <f>IFERROR(LEFT(I13,SEARCH("丁目",I13)-2),I13)</f>
        <v>立石</v>
      </c>
      <c r="I13" s="1713" t="s">
        <v>6196</v>
      </c>
      <c r="J13" s="1834">
        <v>1091</v>
      </c>
      <c r="K13" s="1835">
        <v>1889</v>
      </c>
      <c r="L13" s="1836">
        <v>950</v>
      </c>
      <c r="M13" s="1835">
        <v>939</v>
      </c>
    </row>
    <row r="14" spans="1:25" ht="20.100000000000001" customHeight="1">
      <c r="A14" s="1772" t="s">
        <v>6369</v>
      </c>
      <c r="B14" s="1283">
        <f t="shared" si="0"/>
        <v>7161</v>
      </c>
      <c r="C14" s="1878">
        <f t="shared" si="1"/>
        <v>12395</v>
      </c>
      <c r="D14" s="2556">
        <f t="shared" si="2"/>
        <v>6586</v>
      </c>
      <c r="E14" s="1282">
        <f t="shared" si="3"/>
        <v>5809</v>
      </c>
      <c r="F14" s="1281"/>
      <c r="H14" s="1742" t="str">
        <f t="shared" ref="H14:H77" si="4">IFERROR(LEFT(I14,SEARCH("丁目",I14)-2),I14)</f>
        <v>立石</v>
      </c>
      <c r="I14" s="1713" t="s">
        <v>6197</v>
      </c>
      <c r="J14" s="1834">
        <v>1642</v>
      </c>
      <c r="K14" s="1835">
        <v>3015</v>
      </c>
      <c r="L14" s="1836">
        <v>1539</v>
      </c>
      <c r="M14" s="1835">
        <v>1476</v>
      </c>
    </row>
    <row r="15" spans="1:25" ht="20.100000000000001" customHeight="1">
      <c r="A15" s="1772" t="s">
        <v>2170</v>
      </c>
      <c r="B15" s="1283">
        <f t="shared" si="0"/>
        <v>3818</v>
      </c>
      <c r="C15" s="1878">
        <f t="shared" si="1"/>
        <v>6750</v>
      </c>
      <c r="D15" s="2556">
        <f t="shared" si="2"/>
        <v>3369</v>
      </c>
      <c r="E15" s="1282">
        <f t="shared" si="3"/>
        <v>3381</v>
      </c>
      <c r="F15" s="1281"/>
      <c r="H15" s="1742" t="str">
        <f t="shared" si="4"/>
        <v>立石</v>
      </c>
      <c r="I15" s="1713" t="s">
        <v>6198</v>
      </c>
      <c r="J15" s="1834">
        <v>1318</v>
      </c>
      <c r="K15" s="1835">
        <v>2401</v>
      </c>
      <c r="L15" s="1836">
        <v>1222</v>
      </c>
      <c r="M15" s="1835">
        <v>1179</v>
      </c>
    </row>
    <row r="16" spans="1:25" ht="20.100000000000001" customHeight="1">
      <c r="A16" s="1772" t="s">
        <v>2162</v>
      </c>
      <c r="B16" s="1283">
        <f t="shared" si="0"/>
        <v>6238</v>
      </c>
      <c r="C16" s="1878">
        <f t="shared" si="1"/>
        <v>12217</v>
      </c>
      <c r="D16" s="2556">
        <f t="shared" si="2"/>
        <v>5950</v>
      </c>
      <c r="E16" s="1282">
        <f t="shared" si="3"/>
        <v>6267</v>
      </c>
      <c r="F16" s="1281"/>
      <c r="H16" s="1742" t="str">
        <f t="shared" si="4"/>
        <v>立石</v>
      </c>
      <c r="I16" s="1713" t="s">
        <v>6199</v>
      </c>
      <c r="J16" s="1834">
        <v>1351</v>
      </c>
      <c r="K16" s="1835">
        <v>2575</v>
      </c>
      <c r="L16" s="1836">
        <v>1281</v>
      </c>
      <c r="M16" s="1835">
        <v>1294</v>
      </c>
    </row>
    <row r="17" spans="1:13" ht="20.100000000000001" customHeight="1">
      <c r="A17" s="1772" t="s">
        <v>2180</v>
      </c>
      <c r="B17" s="1283">
        <f t="shared" si="0"/>
        <v>14580</v>
      </c>
      <c r="C17" s="1878">
        <f t="shared" si="1"/>
        <v>27010</v>
      </c>
      <c r="D17" s="2556">
        <f t="shared" si="2"/>
        <v>13030</v>
      </c>
      <c r="E17" s="1282">
        <f t="shared" si="3"/>
        <v>13980</v>
      </c>
      <c r="F17" s="1281"/>
      <c r="H17" s="1742" t="str">
        <f t="shared" si="4"/>
        <v>立石</v>
      </c>
      <c r="I17" s="1713" t="s">
        <v>6200</v>
      </c>
      <c r="J17" s="1834">
        <v>1693</v>
      </c>
      <c r="K17" s="1835">
        <v>3080</v>
      </c>
      <c r="L17" s="1836">
        <v>1483</v>
      </c>
      <c r="M17" s="1835">
        <v>1597</v>
      </c>
    </row>
    <row r="18" spans="1:13" ht="20.100000000000001" customHeight="1">
      <c r="A18" s="1772" t="s">
        <v>2467</v>
      </c>
      <c r="B18" s="1283">
        <f t="shared" si="0"/>
        <v>7925</v>
      </c>
      <c r="C18" s="1878">
        <f t="shared" si="1"/>
        <v>15208</v>
      </c>
      <c r="D18" s="2556">
        <f t="shared" si="2"/>
        <v>7479</v>
      </c>
      <c r="E18" s="1282">
        <f t="shared" si="3"/>
        <v>7729</v>
      </c>
      <c r="F18" s="1281"/>
      <c r="H18" s="1742" t="str">
        <f t="shared" si="4"/>
        <v>立石</v>
      </c>
      <c r="I18" s="1713" t="s">
        <v>6201</v>
      </c>
      <c r="J18" s="1834">
        <v>1774</v>
      </c>
      <c r="K18" s="1835">
        <v>3483</v>
      </c>
      <c r="L18" s="1836">
        <v>1687</v>
      </c>
      <c r="M18" s="1835">
        <v>1796</v>
      </c>
    </row>
    <row r="19" spans="1:13" ht="20.100000000000001" customHeight="1">
      <c r="A19" s="1772" t="s">
        <v>6370</v>
      </c>
      <c r="B19" s="1283">
        <f t="shared" si="0"/>
        <v>14802</v>
      </c>
      <c r="C19" s="1878">
        <f t="shared" si="1"/>
        <v>27980</v>
      </c>
      <c r="D19" s="2556">
        <f t="shared" si="2"/>
        <v>13857</v>
      </c>
      <c r="E19" s="1282">
        <f t="shared" si="3"/>
        <v>14123</v>
      </c>
      <c r="F19" s="1281"/>
      <c r="H19" s="1742" t="str">
        <f t="shared" si="4"/>
        <v>立石</v>
      </c>
      <c r="I19" s="1713" t="s">
        <v>6202</v>
      </c>
      <c r="J19" s="1834">
        <v>1074</v>
      </c>
      <c r="K19" s="1835">
        <v>1802</v>
      </c>
      <c r="L19" s="1836">
        <v>880</v>
      </c>
      <c r="M19" s="1835">
        <v>922</v>
      </c>
    </row>
    <row r="20" spans="1:13" ht="20.100000000000001" customHeight="1">
      <c r="A20" s="1772" t="s">
        <v>2267</v>
      </c>
      <c r="B20" s="1283">
        <f t="shared" si="0"/>
        <v>10189</v>
      </c>
      <c r="C20" s="1878">
        <f t="shared" si="1"/>
        <v>16343</v>
      </c>
      <c r="D20" s="2556">
        <f t="shared" si="2"/>
        <v>8573</v>
      </c>
      <c r="E20" s="1282">
        <f t="shared" si="3"/>
        <v>7770</v>
      </c>
      <c r="F20" s="1281"/>
      <c r="H20" s="1742" t="str">
        <f t="shared" si="4"/>
        <v>立石</v>
      </c>
      <c r="I20" s="1713" t="s">
        <v>6203</v>
      </c>
      <c r="J20" s="1834">
        <v>2720</v>
      </c>
      <c r="K20" s="1835">
        <v>4933</v>
      </c>
      <c r="L20" s="1836">
        <v>2481</v>
      </c>
      <c r="M20" s="1835">
        <v>2452</v>
      </c>
    </row>
    <row r="21" spans="1:13" ht="20.100000000000001" customHeight="1">
      <c r="A21" s="1772" t="s">
        <v>6371</v>
      </c>
      <c r="B21" s="1283">
        <f t="shared" si="0"/>
        <v>13983</v>
      </c>
      <c r="C21" s="1878">
        <f t="shared" si="1"/>
        <v>26652</v>
      </c>
      <c r="D21" s="2556">
        <f t="shared" si="2"/>
        <v>13602</v>
      </c>
      <c r="E21" s="1282">
        <f t="shared" si="3"/>
        <v>13050</v>
      </c>
      <c r="F21" s="1281"/>
      <c r="H21" s="1742" t="str">
        <f t="shared" si="4"/>
        <v>東立石</v>
      </c>
      <c r="I21" s="1713" t="s">
        <v>6204</v>
      </c>
      <c r="J21" s="1834">
        <v>1058</v>
      </c>
      <c r="K21" s="1835">
        <v>2234</v>
      </c>
      <c r="L21" s="1836">
        <v>1118</v>
      </c>
      <c r="M21" s="1835">
        <v>1116</v>
      </c>
    </row>
    <row r="22" spans="1:13" ht="20.100000000000001" customHeight="1">
      <c r="A22" s="1772" t="s">
        <v>6372</v>
      </c>
      <c r="B22" s="1283">
        <f t="shared" si="0"/>
        <v>8804</v>
      </c>
      <c r="C22" s="1878">
        <f t="shared" si="1"/>
        <v>16169</v>
      </c>
      <c r="D22" s="2556">
        <f t="shared" si="2"/>
        <v>8139</v>
      </c>
      <c r="E22" s="1282">
        <f t="shared" si="3"/>
        <v>8030</v>
      </c>
      <c r="F22" s="1281"/>
      <c r="H22" s="1742" t="str">
        <f t="shared" si="4"/>
        <v>東立石</v>
      </c>
      <c r="I22" s="1713" t="s">
        <v>6205</v>
      </c>
      <c r="J22" s="1834">
        <v>1192</v>
      </c>
      <c r="K22" s="1835">
        <v>2066</v>
      </c>
      <c r="L22" s="1836">
        <v>1062</v>
      </c>
      <c r="M22" s="1835">
        <v>1004</v>
      </c>
    </row>
    <row r="23" spans="1:13" ht="20.100000000000001" customHeight="1">
      <c r="A23" s="1772" t="s">
        <v>5461</v>
      </c>
      <c r="B23" s="1283">
        <f t="shared" si="0"/>
        <v>10214</v>
      </c>
      <c r="C23" s="1878">
        <f t="shared" si="1"/>
        <v>20780</v>
      </c>
      <c r="D23" s="2556">
        <f t="shared" si="2"/>
        <v>10570</v>
      </c>
      <c r="E23" s="1282">
        <f t="shared" si="3"/>
        <v>10210</v>
      </c>
      <c r="F23" s="1281"/>
      <c r="H23" s="1742" t="str">
        <f t="shared" si="4"/>
        <v>東立石</v>
      </c>
      <c r="I23" s="1713" t="s">
        <v>6206</v>
      </c>
      <c r="J23" s="1834">
        <v>1335</v>
      </c>
      <c r="K23" s="1835">
        <v>2521</v>
      </c>
      <c r="L23" s="1836">
        <v>1266</v>
      </c>
      <c r="M23" s="1835">
        <v>1255</v>
      </c>
    </row>
    <row r="24" spans="1:13" ht="20.100000000000001" customHeight="1">
      <c r="A24" s="1772" t="s">
        <v>6373</v>
      </c>
      <c r="B24" s="1283">
        <f t="shared" si="0"/>
        <v>11495</v>
      </c>
      <c r="C24" s="1878">
        <f t="shared" si="1"/>
        <v>20640</v>
      </c>
      <c r="D24" s="2556">
        <f t="shared" si="2"/>
        <v>10228</v>
      </c>
      <c r="E24" s="1282">
        <f t="shared" si="3"/>
        <v>10412</v>
      </c>
      <c r="F24" s="1281"/>
      <c r="H24" s="1742" t="str">
        <f t="shared" si="4"/>
        <v>東立石</v>
      </c>
      <c r="I24" s="1713" t="s">
        <v>6207</v>
      </c>
      <c r="J24" s="1834">
        <v>2357</v>
      </c>
      <c r="K24" s="1835">
        <v>4596</v>
      </c>
      <c r="L24" s="1836">
        <v>2252</v>
      </c>
      <c r="M24" s="1835">
        <v>2344</v>
      </c>
    </row>
    <row r="25" spans="1:13" ht="20.100000000000001" customHeight="1">
      <c r="A25" s="1772" t="s">
        <v>2229</v>
      </c>
      <c r="B25" s="1283">
        <f t="shared" si="0"/>
        <v>6940</v>
      </c>
      <c r="C25" s="1878">
        <f t="shared" si="1"/>
        <v>13410</v>
      </c>
      <c r="D25" s="2556">
        <f t="shared" si="2"/>
        <v>6595</v>
      </c>
      <c r="E25" s="1282">
        <f t="shared" si="3"/>
        <v>6815</v>
      </c>
      <c r="F25" s="1281"/>
      <c r="H25" s="1742" t="str">
        <f t="shared" si="4"/>
        <v>四つ木</v>
      </c>
      <c r="I25" s="1713" t="s">
        <v>6208</v>
      </c>
      <c r="J25" s="1834">
        <v>1477</v>
      </c>
      <c r="K25" s="1835">
        <v>2640</v>
      </c>
      <c r="L25" s="1836">
        <v>1290</v>
      </c>
      <c r="M25" s="1835">
        <v>1350</v>
      </c>
    </row>
    <row r="26" spans="1:13" ht="20.100000000000001" customHeight="1">
      <c r="A26" s="1772" t="s">
        <v>2189</v>
      </c>
      <c r="B26" s="1283">
        <f t="shared" si="0"/>
        <v>5600</v>
      </c>
      <c r="C26" s="1878">
        <f t="shared" si="1"/>
        <v>11530</v>
      </c>
      <c r="D26" s="2556">
        <f t="shared" si="2"/>
        <v>5951</v>
      </c>
      <c r="E26" s="1282">
        <f t="shared" si="3"/>
        <v>5579</v>
      </c>
      <c r="F26" s="1281"/>
      <c r="H26" s="1742" t="str">
        <f t="shared" si="4"/>
        <v>四つ木</v>
      </c>
      <c r="I26" s="1713" t="s">
        <v>6209</v>
      </c>
      <c r="J26" s="1834">
        <v>1255</v>
      </c>
      <c r="K26" s="1835">
        <v>2243</v>
      </c>
      <c r="L26" s="1836">
        <v>1079</v>
      </c>
      <c r="M26" s="1835">
        <v>1164</v>
      </c>
    </row>
    <row r="27" spans="1:13" ht="20.100000000000001" customHeight="1">
      <c r="A27" s="1772" t="s">
        <v>2221</v>
      </c>
      <c r="B27" s="1283">
        <f t="shared" si="0"/>
        <v>11745</v>
      </c>
      <c r="C27" s="1878">
        <f t="shared" si="1"/>
        <v>22907</v>
      </c>
      <c r="D27" s="2556">
        <f t="shared" si="2"/>
        <v>11247</v>
      </c>
      <c r="E27" s="1282">
        <f t="shared" si="3"/>
        <v>11660</v>
      </c>
      <c r="F27" s="1281"/>
      <c r="H27" s="1742" t="str">
        <f t="shared" si="4"/>
        <v>四つ木</v>
      </c>
      <c r="I27" s="1713" t="s">
        <v>6210</v>
      </c>
      <c r="J27" s="1834">
        <v>1245</v>
      </c>
      <c r="K27" s="1835">
        <v>2211</v>
      </c>
      <c r="L27" s="1836">
        <v>1126</v>
      </c>
      <c r="M27" s="1835">
        <v>1085</v>
      </c>
    </row>
    <row r="28" spans="1:13" ht="20.100000000000001" customHeight="1">
      <c r="A28" s="1772" t="s">
        <v>2172</v>
      </c>
      <c r="B28" s="1283">
        <f t="shared" si="0"/>
        <v>7878</v>
      </c>
      <c r="C28" s="1878">
        <f t="shared" si="1"/>
        <v>16803</v>
      </c>
      <c r="D28" s="2556">
        <f t="shared" si="2"/>
        <v>8274</v>
      </c>
      <c r="E28" s="1282">
        <f t="shared" si="3"/>
        <v>8529</v>
      </c>
      <c r="F28" s="1281"/>
      <c r="H28" s="1742" t="str">
        <f t="shared" si="4"/>
        <v>四つ木</v>
      </c>
      <c r="I28" s="1713" t="s">
        <v>6211</v>
      </c>
      <c r="J28" s="1834">
        <v>1897</v>
      </c>
      <c r="K28" s="1835">
        <v>3818</v>
      </c>
      <c r="L28" s="1836">
        <v>1960</v>
      </c>
      <c r="M28" s="1835">
        <v>1858</v>
      </c>
    </row>
    <row r="29" spans="1:13" ht="20.100000000000001" customHeight="1">
      <c r="A29" s="1772" t="s">
        <v>2182</v>
      </c>
      <c r="B29" s="1283">
        <f t="shared" si="0"/>
        <v>9979</v>
      </c>
      <c r="C29" s="1878">
        <f t="shared" si="1"/>
        <v>18003</v>
      </c>
      <c r="D29" s="2556">
        <f t="shared" si="2"/>
        <v>8796</v>
      </c>
      <c r="E29" s="1282">
        <f t="shared" si="3"/>
        <v>9207</v>
      </c>
      <c r="F29" s="1281"/>
      <c r="H29" s="1742" t="str">
        <f t="shared" si="4"/>
        <v>四つ木</v>
      </c>
      <c r="I29" s="1713" t="s">
        <v>6212</v>
      </c>
      <c r="J29" s="1834">
        <v>1293</v>
      </c>
      <c r="K29" s="1835">
        <v>2487</v>
      </c>
      <c r="L29" s="1836">
        <v>1293</v>
      </c>
      <c r="M29" s="1835">
        <v>1194</v>
      </c>
    </row>
    <row r="30" spans="1:13" ht="20.100000000000001" customHeight="1">
      <c r="A30" s="1772" t="s">
        <v>6383</v>
      </c>
      <c r="B30" s="2558" t="s">
        <v>8295</v>
      </c>
      <c r="C30" s="2559" t="s">
        <v>8295</v>
      </c>
      <c r="D30" s="2560" t="s">
        <v>8295</v>
      </c>
      <c r="E30" s="2561" t="s">
        <v>8295</v>
      </c>
      <c r="F30" s="1281"/>
      <c r="H30" s="1742" t="str">
        <f t="shared" si="4"/>
        <v>東四つ木</v>
      </c>
      <c r="I30" s="1713" t="s">
        <v>6213</v>
      </c>
      <c r="J30" s="1834">
        <v>1112</v>
      </c>
      <c r="K30" s="1835">
        <v>2073</v>
      </c>
      <c r="L30" s="1836">
        <v>1066</v>
      </c>
      <c r="M30" s="1835">
        <v>1007</v>
      </c>
    </row>
    <row r="31" spans="1:13" ht="20.100000000000001" customHeight="1">
      <c r="A31" s="1772" t="s">
        <v>2455</v>
      </c>
      <c r="B31" s="1283">
        <f t="shared" si="0"/>
        <v>12837</v>
      </c>
      <c r="C31" s="1878">
        <f t="shared" si="1"/>
        <v>24497</v>
      </c>
      <c r="D31" s="2556">
        <f t="shared" si="2"/>
        <v>12047</v>
      </c>
      <c r="E31" s="1282">
        <f t="shared" si="3"/>
        <v>12450</v>
      </c>
      <c r="F31" s="1281"/>
      <c r="H31" s="1742" t="str">
        <f t="shared" si="4"/>
        <v>東四つ木</v>
      </c>
      <c r="I31" s="1713" t="s">
        <v>6214</v>
      </c>
      <c r="J31" s="1834">
        <v>2184</v>
      </c>
      <c r="K31" s="1835">
        <v>4247</v>
      </c>
      <c r="L31" s="1836">
        <v>2121</v>
      </c>
      <c r="M31" s="1835">
        <v>2126</v>
      </c>
    </row>
    <row r="32" spans="1:13" ht="20.100000000000001" customHeight="1">
      <c r="A32" s="1772" t="s">
        <v>6374</v>
      </c>
      <c r="B32" s="1283">
        <f t="shared" si="0"/>
        <v>6217</v>
      </c>
      <c r="C32" s="1878">
        <f t="shared" si="1"/>
        <v>13486</v>
      </c>
      <c r="D32" s="2556">
        <f t="shared" si="2"/>
        <v>6716</v>
      </c>
      <c r="E32" s="1282">
        <f t="shared" si="3"/>
        <v>6770</v>
      </c>
      <c r="F32" s="1281"/>
      <c r="H32" s="1742" t="str">
        <f t="shared" si="4"/>
        <v>東四つ木</v>
      </c>
      <c r="I32" s="1713" t="s">
        <v>6215</v>
      </c>
      <c r="J32" s="1834">
        <v>1738</v>
      </c>
      <c r="K32" s="1835">
        <v>3109</v>
      </c>
      <c r="L32" s="1836">
        <v>1530</v>
      </c>
      <c r="M32" s="1835">
        <v>1579</v>
      </c>
    </row>
    <row r="33" spans="1:13" ht="20.100000000000001" customHeight="1">
      <c r="A33" s="1772" t="s">
        <v>6384</v>
      </c>
      <c r="B33" s="2558" t="s">
        <v>8295</v>
      </c>
      <c r="C33" s="2559" t="s">
        <v>8295</v>
      </c>
      <c r="D33" s="2560" t="s">
        <v>8295</v>
      </c>
      <c r="E33" s="2561" t="s">
        <v>8295</v>
      </c>
      <c r="F33" s="1281"/>
      <c r="H33" s="1742" t="str">
        <f t="shared" si="4"/>
        <v>東四つ木</v>
      </c>
      <c r="I33" s="1713" t="s">
        <v>6216</v>
      </c>
      <c r="J33" s="1834">
        <v>2441</v>
      </c>
      <c r="K33" s="1835">
        <v>4406</v>
      </c>
      <c r="L33" s="1836">
        <v>2176</v>
      </c>
      <c r="M33" s="1835">
        <v>2230</v>
      </c>
    </row>
    <row r="34" spans="1:13" ht="20.100000000000001" customHeight="1">
      <c r="A34" s="1772" t="s">
        <v>2078</v>
      </c>
      <c r="B34" s="1283">
        <f t="shared" si="0"/>
        <v>4380</v>
      </c>
      <c r="C34" s="1878">
        <f t="shared" si="1"/>
        <v>9614</v>
      </c>
      <c r="D34" s="2556">
        <f t="shared" si="2"/>
        <v>4810</v>
      </c>
      <c r="E34" s="1282">
        <f t="shared" si="3"/>
        <v>4804</v>
      </c>
      <c r="F34" s="1281"/>
      <c r="H34" s="1742" t="str">
        <f t="shared" si="4"/>
        <v>宝町</v>
      </c>
      <c r="I34" s="1713" t="s">
        <v>6217</v>
      </c>
      <c r="J34" s="1834">
        <v>1600</v>
      </c>
      <c r="K34" s="1835">
        <v>3056</v>
      </c>
      <c r="L34" s="1836">
        <v>1524</v>
      </c>
      <c r="M34" s="1835">
        <v>1532</v>
      </c>
    </row>
    <row r="35" spans="1:13" ht="20.100000000000001" customHeight="1">
      <c r="A35" s="1772" t="s">
        <v>6375</v>
      </c>
      <c r="B35" s="1283">
        <f t="shared" si="0"/>
        <v>6479</v>
      </c>
      <c r="C35" s="1878">
        <f t="shared" si="1"/>
        <v>13647</v>
      </c>
      <c r="D35" s="2556">
        <f t="shared" si="2"/>
        <v>6672</v>
      </c>
      <c r="E35" s="1282">
        <f t="shared" si="3"/>
        <v>6975</v>
      </c>
      <c r="F35" s="1281"/>
      <c r="H35" s="1742" t="str">
        <f t="shared" si="4"/>
        <v>宝町</v>
      </c>
      <c r="I35" s="1713" t="s">
        <v>6218</v>
      </c>
      <c r="J35" s="1834">
        <v>2346</v>
      </c>
      <c r="K35" s="1835">
        <v>4204</v>
      </c>
      <c r="L35" s="1836">
        <v>2037</v>
      </c>
      <c r="M35" s="1835">
        <v>2167</v>
      </c>
    </row>
    <row r="36" spans="1:13" ht="20.100000000000001" customHeight="1" thickBot="1">
      <c r="A36" s="1773" t="s">
        <v>6376</v>
      </c>
      <c r="B36" s="1283">
        <f>SUMIF($H$13:$H$167,A36,$J$13:$J$167)</f>
        <v>5709</v>
      </c>
      <c r="C36" s="1878">
        <f t="shared" si="1"/>
        <v>12208</v>
      </c>
      <c r="D36" s="2556">
        <f t="shared" si="2"/>
        <v>6157</v>
      </c>
      <c r="E36" s="1282">
        <f t="shared" si="3"/>
        <v>6051</v>
      </c>
      <c r="F36" s="1281"/>
      <c r="H36" s="1742" t="str">
        <f t="shared" si="4"/>
        <v>堀切</v>
      </c>
      <c r="I36" s="1713" t="s">
        <v>6219</v>
      </c>
      <c r="J36" s="1834">
        <v>2458</v>
      </c>
      <c r="K36" s="1835">
        <v>5010</v>
      </c>
      <c r="L36" s="1836">
        <v>2473</v>
      </c>
      <c r="M36" s="1835">
        <v>2537</v>
      </c>
    </row>
    <row r="37" spans="1:13" ht="20.100000000000001" customHeight="1">
      <c r="A37" s="1280" t="s">
        <v>4042</v>
      </c>
      <c r="B37" s="1279">
        <f>SUM(B7:B36)</f>
        <v>243962</v>
      </c>
      <c r="C37" s="1879">
        <f>SUM(C7:C36)</f>
        <v>464175</v>
      </c>
      <c r="D37" s="1874">
        <f>SUM(D7:D36)</f>
        <v>231362</v>
      </c>
      <c r="E37" s="1278">
        <f>SUM(E7:E36)</f>
        <v>232813</v>
      </c>
      <c r="F37" s="1277"/>
      <c r="H37" s="1742" t="str">
        <f t="shared" si="4"/>
        <v>堀切</v>
      </c>
      <c r="I37" s="1713" t="s">
        <v>6220</v>
      </c>
      <c r="J37" s="1834">
        <v>3212</v>
      </c>
      <c r="K37" s="1835">
        <v>5731</v>
      </c>
      <c r="L37" s="1836">
        <v>2821</v>
      </c>
      <c r="M37" s="1835">
        <v>2910</v>
      </c>
    </row>
    <row r="38" spans="1:13" ht="20.100000000000001" customHeight="1">
      <c r="A38" s="1276" t="s">
        <v>4041</v>
      </c>
      <c r="B38" s="1275">
        <f>J7</f>
        <v>239622</v>
      </c>
      <c r="C38" s="1880">
        <f>K7</f>
        <v>462083</v>
      </c>
      <c r="D38" s="1875">
        <f>L7</f>
        <v>230439</v>
      </c>
      <c r="E38" s="1274">
        <f>M7</f>
        <v>231644</v>
      </c>
      <c r="F38" s="1273"/>
      <c r="H38" s="1742" t="str">
        <f t="shared" si="4"/>
        <v>堀切</v>
      </c>
      <c r="I38" s="1713" t="s">
        <v>6221</v>
      </c>
      <c r="J38" s="1834">
        <v>1758</v>
      </c>
      <c r="K38" s="1835">
        <v>3022</v>
      </c>
      <c r="L38" s="1836">
        <v>1510</v>
      </c>
      <c r="M38" s="1835">
        <v>1512</v>
      </c>
    </row>
    <row r="39" spans="1:13" ht="20.100000000000001" customHeight="1">
      <c r="A39" s="1707" t="s">
        <v>4040</v>
      </c>
      <c r="B39" s="1275">
        <f>B37-B38</f>
        <v>4340</v>
      </c>
      <c r="C39" s="2891">
        <f>C37-C38</f>
        <v>2092</v>
      </c>
      <c r="D39" s="2892">
        <f>D37-D38</f>
        <v>923</v>
      </c>
      <c r="E39" s="2893">
        <f>E37-E38</f>
        <v>1169</v>
      </c>
      <c r="F39" s="1273"/>
      <c r="H39" s="1742" t="str">
        <f t="shared" si="4"/>
        <v>堀切</v>
      </c>
      <c r="I39" s="1713" t="s">
        <v>6222</v>
      </c>
      <c r="J39" s="1834">
        <v>2156</v>
      </c>
      <c r="K39" s="1835">
        <v>3789</v>
      </c>
      <c r="L39" s="1836">
        <v>1891</v>
      </c>
      <c r="M39" s="1835">
        <v>1898</v>
      </c>
    </row>
    <row r="40" spans="1:13" ht="20.100000000000001" customHeight="1" thickBot="1">
      <c r="A40" s="1272" t="s">
        <v>4039</v>
      </c>
      <c r="B40" s="1271">
        <f>ROUNDDOWN(B37/B38,4)</f>
        <v>1.0181</v>
      </c>
      <c r="C40" s="1881">
        <f>ROUNDDOWN(C37/C38,4)</f>
        <v>1.0044999999999999</v>
      </c>
      <c r="D40" s="1876">
        <f>ROUNDDOWN(D37/D38,4)</f>
        <v>1.004</v>
      </c>
      <c r="E40" s="1270">
        <f>ROUNDDOWN(E37/E38,4)</f>
        <v>1.0049999999999999</v>
      </c>
      <c r="F40" s="4"/>
      <c r="H40" s="1742" t="str">
        <f t="shared" si="4"/>
        <v>堀切</v>
      </c>
      <c r="I40" s="1713" t="s">
        <v>6223</v>
      </c>
      <c r="J40" s="1834">
        <v>1736</v>
      </c>
      <c r="K40" s="1835">
        <v>2916</v>
      </c>
      <c r="L40" s="1836">
        <v>1474</v>
      </c>
      <c r="M40" s="1835">
        <v>1442</v>
      </c>
    </row>
    <row r="41" spans="1:13" ht="20.100000000000001" customHeight="1">
      <c r="A41" s="6"/>
      <c r="B41" s="1269"/>
      <c r="C41" s="1269"/>
      <c r="D41" s="1269"/>
      <c r="E41" s="4" t="s">
        <v>5843</v>
      </c>
      <c r="H41" s="1742" t="str">
        <f t="shared" si="4"/>
        <v>堀切</v>
      </c>
      <c r="I41" s="1713" t="s">
        <v>6224</v>
      </c>
      <c r="J41" s="1834">
        <v>1382</v>
      </c>
      <c r="K41" s="1835">
        <v>2564</v>
      </c>
      <c r="L41" s="1836">
        <v>1329</v>
      </c>
      <c r="M41" s="1835">
        <v>1235</v>
      </c>
    </row>
    <row r="42" spans="1:13" ht="20.100000000000001" customHeight="1">
      <c r="H42" s="1742" t="str">
        <f t="shared" si="4"/>
        <v>堀切</v>
      </c>
      <c r="I42" s="1713" t="s">
        <v>6225</v>
      </c>
      <c r="J42" s="1834">
        <v>1531</v>
      </c>
      <c r="K42" s="1835">
        <v>2892</v>
      </c>
      <c r="L42" s="1836">
        <v>1431</v>
      </c>
      <c r="M42" s="1835">
        <v>1461</v>
      </c>
    </row>
    <row r="43" spans="1:13" ht="20.100000000000001" customHeight="1">
      <c r="H43" s="1742" t="str">
        <f t="shared" si="4"/>
        <v>堀切</v>
      </c>
      <c r="I43" s="1713" t="s">
        <v>6226</v>
      </c>
      <c r="J43" s="1834">
        <v>1436</v>
      </c>
      <c r="K43" s="1835">
        <v>2539</v>
      </c>
      <c r="L43" s="1836">
        <v>1320</v>
      </c>
      <c r="M43" s="1835">
        <v>1219</v>
      </c>
    </row>
    <row r="44" spans="1:13" ht="20.100000000000001" customHeight="1">
      <c r="H44" s="1742" t="str">
        <f t="shared" si="4"/>
        <v>東堀切</v>
      </c>
      <c r="I44" s="1713" t="s">
        <v>6227</v>
      </c>
      <c r="J44" s="1834">
        <v>1326</v>
      </c>
      <c r="K44" s="1835">
        <v>2443</v>
      </c>
      <c r="L44" s="1836">
        <v>1200</v>
      </c>
      <c r="M44" s="1835">
        <v>1243</v>
      </c>
    </row>
    <row r="45" spans="1:13" ht="20.100000000000001" customHeight="1">
      <c r="H45" s="1742" t="str">
        <f t="shared" si="4"/>
        <v>東堀切</v>
      </c>
      <c r="I45" s="1713" t="s">
        <v>6228</v>
      </c>
      <c r="J45" s="1834">
        <v>1771</v>
      </c>
      <c r="K45" s="1835">
        <v>3748</v>
      </c>
      <c r="L45" s="1836">
        <v>1786</v>
      </c>
      <c r="M45" s="1835">
        <v>1962</v>
      </c>
    </row>
    <row r="46" spans="1:13" ht="20.100000000000001" customHeight="1">
      <c r="H46" s="1742" t="str">
        <f t="shared" si="4"/>
        <v>東堀切</v>
      </c>
      <c r="I46" s="1713" t="s">
        <v>6229</v>
      </c>
      <c r="J46" s="1834">
        <v>1030</v>
      </c>
      <c r="K46" s="1835">
        <v>2183</v>
      </c>
      <c r="L46" s="1836">
        <v>1056</v>
      </c>
      <c r="M46" s="1835">
        <v>1127</v>
      </c>
    </row>
    <row r="47" spans="1:13" ht="20.100000000000001" customHeight="1">
      <c r="H47" s="1742" t="str">
        <f t="shared" si="4"/>
        <v>小菅</v>
      </c>
      <c r="I47" s="1713" t="s">
        <v>6230</v>
      </c>
      <c r="J47" s="1834">
        <v>2748</v>
      </c>
      <c r="K47" s="1835">
        <v>4883</v>
      </c>
      <c r="L47" s="1836">
        <v>2719</v>
      </c>
      <c r="M47" s="1835">
        <v>2164</v>
      </c>
    </row>
    <row r="48" spans="1:13" ht="20.100000000000001" customHeight="1">
      <c r="H48" s="1742" t="str">
        <f t="shared" si="4"/>
        <v>小菅</v>
      </c>
      <c r="I48" s="1713" t="s">
        <v>6231</v>
      </c>
      <c r="J48" s="1834">
        <v>1617</v>
      </c>
      <c r="K48" s="1835">
        <v>2850</v>
      </c>
      <c r="L48" s="1836">
        <v>1447</v>
      </c>
      <c r="M48" s="1835">
        <v>1403</v>
      </c>
    </row>
    <row r="49" spans="8:13" ht="20.100000000000001" customHeight="1">
      <c r="H49" s="1742" t="str">
        <f t="shared" si="4"/>
        <v>小菅</v>
      </c>
      <c r="I49" s="1713" t="s">
        <v>6232</v>
      </c>
      <c r="J49" s="1834">
        <v>1065</v>
      </c>
      <c r="K49" s="1835">
        <v>1867</v>
      </c>
      <c r="L49" s="1836">
        <v>937</v>
      </c>
      <c r="M49" s="1835">
        <v>930</v>
      </c>
    </row>
    <row r="50" spans="8:13" ht="20.100000000000001" customHeight="1">
      <c r="H50" s="1742" t="str">
        <f t="shared" si="4"/>
        <v>小菅</v>
      </c>
      <c r="I50" s="1713" t="s">
        <v>6233</v>
      </c>
      <c r="J50" s="1834">
        <v>1731</v>
      </c>
      <c r="K50" s="1835">
        <v>2795</v>
      </c>
      <c r="L50" s="1836">
        <v>1483</v>
      </c>
      <c r="M50" s="1835">
        <v>1312</v>
      </c>
    </row>
    <row r="51" spans="8:13" ht="20.100000000000001" customHeight="1">
      <c r="H51" s="1742" t="str">
        <f t="shared" si="4"/>
        <v>お花茶屋</v>
      </c>
      <c r="I51" s="1713" t="s">
        <v>6234</v>
      </c>
      <c r="J51" s="1834">
        <v>1397</v>
      </c>
      <c r="K51" s="1835">
        <v>2092</v>
      </c>
      <c r="L51" s="1836">
        <v>1028</v>
      </c>
      <c r="M51" s="1835">
        <v>1064</v>
      </c>
    </row>
    <row r="52" spans="8:13" ht="20.100000000000001" customHeight="1">
      <c r="H52" s="1742" t="str">
        <f t="shared" si="4"/>
        <v>お花茶屋</v>
      </c>
      <c r="I52" s="1713" t="s">
        <v>6235</v>
      </c>
      <c r="J52" s="1834">
        <v>958</v>
      </c>
      <c r="K52" s="1835">
        <v>1674</v>
      </c>
      <c r="L52" s="1836">
        <v>863</v>
      </c>
      <c r="M52" s="1835">
        <v>811</v>
      </c>
    </row>
    <row r="53" spans="8:13" ht="20.100000000000001" customHeight="1">
      <c r="H53" s="1742" t="str">
        <f t="shared" si="4"/>
        <v>お花茶屋</v>
      </c>
      <c r="I53" s="1713" t="s">
        <v>6236</v>
      </c>
      <c r="J53" s="1834">
        <v>1463</v>
      </c>
      <c r="K53" s="1835">
        <v>2984</v>
      </c>
      <c r="L53" s="1836">
        <v>1478</v>
      </c>
      <c r="M53" s="1835">
        <v>1506</v>
      </c>
    </row>
    <row r="54" spans="8:13" ht="20.100000000000001" customHeight="1">
      <c r="H54" s="1742" t="str">
        <f t="shared" si="4"/>
        <v>白鳥</v>
      </c>
      <c r="I54" s="1713" t="s">
        <v>6237</v>
      </c>
      <c r="J54" s="1834">
        <v>679</v>
      </c>
      <c r="K54" s="1835">
        <v>1407</v>
      </c>
      <c r="L54" s="1836">
        <v>667</v>
      </c>
      <c r="M54" s="1835">
        <v>740</v>
      </c>
    </row>
    <row r="55" spans="8:13" ht="20.100000000000001" customHeight="1">
      <c r="H55" s="1742" t="str">
        <f t="shared" si="4"/>
        <v>白鳥</v>
      </c>
      <c r="I55" s="1713" t="s">
        <v>6238</v>
      </c>
      <c r="J55" s="1834">
        <v>1950</v>
      </c>
      <c r="K55" s="1835">
        <v>3635</v>
      </c>
      <c r="L55" s="1836">
        <v>1756</v>
      </c>
      <c r="M55" s="1835">
        <v>1879</v>
      </c>
    </row>
    <row r="56" spans="8:13" ht="20.100000000000001" customHeight="1">
      <c r="H56" s="1742" t="str">
        <f t="shared" si="4"/>
        <v>白鳥</v>
      </c>
      <c r="I56" s="1713" t="s">
        <v>6239</v>
      </c>
      <c r="J56" s="1834">
        <v>1586</v>
      </c>
      <c r="K56" s="1835">
        <v>3148</v>
      </c>
      <c r="L56" s="1836">
        <v>1588</v>
      </c>
      <c r="M56" s="1835">
        <v>1560</v>
      </c>
    </row>
    <row r="57" spans="8:13" ht="20.100000000000001" customHeight="1">
      <c r="H57" s="1742" t="str">
        <f t="shared" si="4"/>
        <v>白鳥</v>
      </c>
      <c r="I57" s="1713" t="s">
        <v>6240</v>
      </c>
      <c r="J57" s="1834">
        <v>2023</v>
      </c>
      <c r="K57" s="1835">
        <v>4027</v>
      </c>
      <c r="L57" s="1836">
        <v>1939</v>
      </c>
      <c r="M57" s="1835">
        <v>2088</v>
      </c>
    </row>
    <row r="58" spans="8:13" ht="20.100000000000001" customHeight="1">
      <c r="H58" s="1742" t="str">
        <f t="shared" si="4"/>
        <v>亀有</v>
      </c>
      <c r="I58" s="1713" t="s">
        <v>6241</v>
      </c>
      <c r="J58" s="1834">
        <v>2182</v>
      </c>
      <c r="K58" s="1835">
        <v>4168</v>
      </c>
      <c r="L58" s="1836">
        <v>1965</v>
      </c>
      <c r="M58" s="1835">
        <v>2203</v>
      </c>
    </row>
    <row r="59" spans="8:13" ht="20.100000000000001" customHeight="1">
      <c r="H59" s="1742" t="str">
        <f t="shared" si="4"/>
        <v>亀有</v>
      </c>
      <c r="I59" s="1713" t="s">
        <v>6242</v>
      </c>
      <c r="J59" s="1834">
        <v>3371</v>
      </c>
      <c r="K59" s="1835">
        <v>6054</v>
      </c>
      <c r="L59" s="1836">
        <v>2918</v>
      </c>
      <c r="M59" s="1835">
        <v>3136</v>
      </c>
    </row>
    <row r="60" spans="8:13" ht="20.100000000000001" customHeight="1">
      <c r="H60" s="1742" t="str">
        <f t="shared" si="4"/>
        <v>亀有</v>
      </c>
      <c r="I60" s="1713" t="s">
        <v>6243</v>
      </c>
      <c r="J60" s="1834">
        <v>3945</v>
      </c>
      <c r="K60" s="1835">
        <v>7546</v>
      </c>
      <c r="L60" s="1836">
        <v>3647</v>
      </c>
      <c r="M60" s="1835">
        <v>3899</v>
      </c>
    </row>
    <row r="61" spans="8:13" ht="20.100000000000001" customHeight="1">
      <c r="H61" s="1742" t="str">
        <f t="shared" si="4"/>
        <v>亀有</v>
      </c>
      <c r="I61" s="1713" t="s">
        <v>6244</v>
      </c>
      <c r="J61" s="1834">
        <v>2069</v>
      </c>
      <c r="K61" s="1835">
        <v>3966</v>
      </c>
      <c r="L61" s="1836">
        <v>1917</v>
      </c>
      <c r="M61" s="1835">
        <v>2049</v>
      </c>
    </row>
    <row r="62" spans="8:13" ht="20.100000000000001" customHeight="1">
      <c r="H62" s="1742" t="str">
        <f t="shared" si="4"/>
        <v>亀有</v>
      </c>
      <c r="I62" s="1713" t="s">
        <v>6245</v>
      </c>
      <c r="J62" s="1834">
        <v>3013</v>
      </c>
      <c r="K62" s="1835">
        <v>5276</v>
      </c>
      <c r="L62" s="1836">
        <v>2583</v>
      </c>
      <c r="M62" s="1835">
        <v>2693</v>
      </c>
    </row>
    <row r="63" spans="8:13" ht="20.100000000000001" customHeight="1">
      <c r="H63" s="1742" t="str">
        <f t="shared" si="4"/>
        <v>西亀有</v>
      </c>
      <c r="I63" s="1713" t="s">
        <v>6246</v>
      </c>
      <c r="J63" s="1834">
        <v>1521</v>
      </c>
      <c r="K63" s="1835">
        <v>3148</v>
      </c>
      <c r="L63" s="1836">
        <v>1522</v>
      </c>
      <c r="M63" s="1835">
        <v>1626</v>
      </c>
    </row>
    <row r="64" spans="8:13" ht="20.100000000000001" customHeight="1">
      <c r="H64" s="1742" t="str">
        <f t="shared" si="4"/>
        <v>西亀有</v>
      </c>
      <c r="I64" s="1713" t="s">
        <v>6247</v>
      </c>
      <c r="J64" s="1834">
        <v>2807</v>
      </c>
      <c r="K64" s="1835">
        <v>5134</v>
      </c>
      <c r="L64" s="1836">
        <v>2497</v>
      </c>
      <c r="M64" s="1835">
        <v>2637</v>
      </c>
    </row>
    <row r="65" spans="8:13" ht="20.100000000000001" customHeight="1">
      <c r="H65" s="1742" t="str">
        <f t="shared" si="4"/>
        <v>西亀有</v>
      </c>
      <c r="I65" s="1713" t="s">
        <v>6248</v>
      </c>
      <c r="J65" s="1834">
        <v>2162</v>
      </c>
      <c r="K65" s="1835">
        <v>4397</v>
      </c>
      <c r="L65" s="1836">
        <v>2202</v>
      </c>
      <c r="M65" s="1835">
        <v>2195</v>
      </c>
    </row>
    <row r="66" spans="8:13" ht="20.100000000000001" customHeight="1">
      <c r="H66" s="1742" t="str">
        <f t="shared" si="4"/>
        <v>西亀有</v>
      </c>
      <c r="I66" s="1713" t="s">
        <v>6249</v>
      </c>
      <c r="J66" s="1834">
        <v>1435</v>
      </c>
      <c r="K66" s="1835">
        <v>2529</v>
      </c>
      <c r="L66" s="1836">
        <v>1258</v>
      </c>
      <c r="M66" s="1835">
        <v>1271</v>
      </c>
    </row>
    <row r="67" spans="8:13" ht="20.100000000000001" customHeight="1">
      <c r="H67" s="1742" t="str">
        <f t="shared" si="4"/>
        <v>青戸</v>
      </c>
      <c r="I67" s="1713" t="s">
        <v>6250</v>
      </c>
      <c r="J67" s="1834">
        <v>1026</v>
      </c>
      <c r="K67" s="1835">
        <v>1660</v>
      </c>
      <c r="L67" s="1836">
        <v>819</v>
      </c>
      <c r="M67" s="1835">
        <v>841</v>
      </c>
    </row>
    <row r="68" spans="8:13" ht="20.100000000000001" customHeight="1">
      <c r="H68" s="1742" t="str">
        <f t="shared" si="4"/>
        <v>青戸</v>
      </c>
      <c r="I68" s="1713" t="s">
        <v>6251</v>
      </c>
      <c r="J68" s="1834">
        <v>894</v>
      </c>
      <c r="K68" s="1835">
        <v>1476</v>
      </c>
      <c r="L68" s="1836">
        <v>757</v>
      </c>
      <c r="M68" s="1835">
        <v>719</v>
      </c>
    </row>
    <row r="69" spans="8:13" ht="20.100000000000001" customHeight="1">
      <c r="H69" s="1742" t="str">
        <f t="shared" si="4"/>
        <v>青戸</v>
      </c>
      <c r="I69" s="1713" t="s">
        <v>6252</v>
      </c>
      <c r="J69" s="1834">
        <v>3083</v>
      </c>
      <c r="K69" s="1835">
        <v>5594</v>
      </c>
      <c r="L69" s="1836">
        <v>2652</v>
      </c>
      <c r="M69" s="1835">
        <v>2942</v>
      </c>
    </row>
    <row r="70" spans="8:13" ht="20.100000000000001" customHeight="1">
      <c r="H70" s="1742" t="str">
        <f t="shared" si="4"/>
        <v>青戸</v>
      </c>
      <c r="I70" s="1713" t="s">
        <v>6253</v>
      </c>
      <c r="J70" s="1834">
        <v>1867</v>
      </c>
      <c r="K70" s="1835">
        <v>3650</v>
      </c>
      <c r="L70" s="1836">
        <v>1841</v>
      </c>
      <c r="M70" s="1835">
        <v>1809</v>
      </c>
    </row>
    <row r="71" spans="8:13" ht="20.100000000000001" customHeight="1">
      <c r="H71" s="1742" t="str">
        <f t="shared" si="4"/>
        <v>青戸</v>
      </c>
      <c r="I71" s="1713" t="s">
        <v>6254</v>
      </c>
      <c r="J71" s="1834">
        <v>1614</v>
      </c>
      <c r="K71" s="1835">
        <v>3017</v>
      </c>
      <c r="L71" s="1836">
        <v>1506</v>
      </c>
      <c r="M71" s="1835">
        <v>1511</v>
      </c>
    </row>
    <row r="72" spans="8:13" ht="20.100000000000001" customHeight="1">
      <c r="H72" s="1742" t="str">
        <f t="shared" si="4"/>
        <v>青戸</v>
      </c>
      <c r="I72" s="1713" t="s">
        <v>6255</v>
      </c>
      <c r="J72" s="1834">
        <v>2044</v>
      </c>
      <c r="K72" s="1835">
        <v>3551</v>
      </c>
      <c r="L72" s="1836">
        <v>1763</v>
      </c>
      <c r="M72" s="1835">
        <v>1788</v>
      </c>
    </row>
    <row r="73" spans="8:13" ht="20.100000000000001" customHeight="1">
      <c r="H73" s="1742" t="str">
        <f t="shared" si="4"/>
        <v>青戸</v>
      </c>
      <c r="I73" s="1713" t="s">
        <v>6256</v>
      </c>
      <c r="J73" s="1834">
        <v>2789</v>
      </c>
      <c r="K73" s="1835">
        <v>6302</v>
      </c>
      <c r="L73" s="1836">
        <v>3113</v>
      </c>
      <c r="M73" s="1835">
        <v>3189</v>
      </c>
    </row>
    <row r="74" spans="8:13" ht="20.100000000000001" customHeight="1">
      <c r="H74" s="1742" t="str">
        <f t="shared" si="4"/>
        <v>青戸</v>
      </c>
      <c r="I74" s="1713" t="s">
        <v>6257</v>
      </c>
      <c r="J74" s="1834">
        <v>1485</v>
      </c>
      <c r="K74" s="1835">
        <v>2730</v>
      </c>
      <c r="L74" s="1836">
        <v>1406</v>
      </c>
      <c r="M74" s="1835">
        <v>1324</v>
      </c>
    </row>
    <row r="75" spans="8:13" ht="20.100000000000001" customHeight="1">
      <c r="H75" s="1742" t="str">
        <f t="shared" si="4"/>
        <v>新小岩</v>
      </c>
      <c r="I75" s="1713" t="s">
        <v>6258</v>
      </c>
      <c r="J75" s="1834">
        <v>2359</v>
      </c>
      <c r="K75" s="1835">
        <v>3774</v>
      </c>
      <c r="L75" s="1836">
        <v>1952</v>
      </c>
      <c r="M75" s="1835">
        <v>1822</v>
      </c>
    </row>
    <row r="76" spans="8:13" ht="20.100000000000001" customHeight="1">
      <c r="H76" s="1742" t="str">
        <f t="shared" si="4"/>
        <v>新小岩</v>
      </c>
      <c r="I76" s="1713" t="s">
        <v>6259</v>
      </c>
      <c r="J76" s="1834">
        <v>2996</v>
      </c>
      <c r="K76" s="1835">
        <v>4725</v>
      </c>
      <c r="L76" s="1836">
        <v>2432</v>
      </c>
      <c r="M76" s="1835">
        <v>2293</v>
      </c>
    </row>
    <row r="77" spans="8:13" ht="20.100000000000001" customHeight="1">
      <c r="H77" s="1742" t="str">
        <f t="shared" si="4"/>
        <v>新小岩</v>
      </c>
      <c r="I77" s="1713" t="s">
        <v>6260</v>
      </c>
      <c r="J77" s="1834">
        <v>2303</v>
      </c>
      <c r="K77" s="1835">
        <v>3876</v>
      </c>
      <c r="L77" s="1836">
        <v>2082</v>
      </c>
      <c r="M77" s="1835">
        <v>1794</v>
      </c>
    </row>
    <row r="78" spans="8:13" ht="20.100000000000001" customHeight="1">
      <c r="H78" s="1742" t="str">
        <f t="shared" ref="H78:H141" si="5">IFERROR(LEFT(I78,SEARCH("丁目",I78)-2),I78)</f>
        <v>新小岩</v>
      </c>
      <c r="I78" s="1713" t="s">
        <v>6261</v>
      </c>
      <c r="J78" s="1834">
        <v>2531</v>
      </c>
      <c r="K78" s="1835">
        <v>3968</v>
      </c>
      <c r="L78" s="1836">
        <v>2107</v>
      </c>
      <c r="M78" s="1835">
        <v>1861</v>
      </c>
    </row>
    <row r="79" spans="8:13" ht="20.100000000000001" customHeight="1">
      <c r="H79" s="1742" t="str">
        <f t="shared" si="5"/>
        <v>東新小岩</v>
      </c>
      <c r="I79" s="1713" t="s">
        <v>6262</v>
      </c>
      <c r="J79" s="1834">
        <v>1997</v>
      </c>
      <c r="K79" s="1835">
        <v>3896</v>
      </c>
      <c r="L79" s="1836">
        <v>1962</v>
      </c>
      <c r="M79" s="1835">
        <v>1934</v>
      </c>
    </row>
    <row r="80" spans="8:13" ht="20.100000000000001" customHeight="1">
      <c r="H80" s="1742" t="str">
        <f t="shared" si="5"/>
        <v>東新小岩</v>
      </c>
      <c r="I80" s="1713" t="s">
        <v>6263</v>
      </c>
      <c r="J80" s="1834">
        <v>1842</v>
      </c>
      <c r="K80" s="1835">
        <v>3935</v>
      </c>
      <c r="L80" s="1836">
        <v>1980</v>
      </c>
      <c r="M80" s="1835">
        <v>1955</v>
      </c>
    </row>
    <row r="81" spans="8:13" ht="20.100000000000001" customHeight="1">
      <c r="H81" s="1742" t="str">
        <f t="shared" si="5"/>
        <v>東新小岩</v>
      </c>
      <c r="I81" s="1713" t="s">
        <v>6264</v>
      </c>
      <c r="J81" s="1834">
        <v>1856</v>
      </c>
      <c r="K81" s="1835">
        <v>3123</v>
      </c>
      <c r="L81" s="1836">
        <v>1567</v>
      </c>
      <c r="M81" s="1835">
        <v>1556</v>
      </c>
    </row>
    <row r="82" spans="8:13" ht="20.100000000000001" customHeight="1">
      <c r="H82" s="1742" t="str">
        <f t="shared" si="5"/>
        <v>東新小岩</v>
      </c>
      <c r="I82" s="1713" t="s">
        <v>6265</v>
      </c>
      <c r="J82" s="1834">
        <v>1199</v>
      </c>
      <c r="K82" s="1835">
        <v>2279</v>
      </c>
      <c r="L82" s="1836">
        <v>1190</v>
      </c>
      <c r="M82" s="1835">
        <v>1089</v>
      </c>
    </row>
    <row r="83" spans="8:13" ht="20.100000000000001" customHeight="1">
      <c r="H83" s="1742" t="str">
        <f t="shared" si="5"/>
        <v>東新小岩</v>
      </c>
      <c r="I83" s="1713" t="s">
        <v>6266</v>
      </c>
      <c r="J83" s="1834">
        <v>1865</v>
      </c>
      <c r="K83" s="1835">
        <v>3222</v>
      </c>
      <c r="L83" s="1836">
        <v>1635</v>
      </c>
      <c r="M83" s="1835">
        <v>1587</v>
      </c>
    </row>
    <row r="84" spans="8:13" ht="20.100000000000001" customHeight="1">
      <c r="H84" s="1742" t="str">
        <f t="shared" si="5"/>
        <v>東新小岩</v>
      </c>
      <c r="I84" s="1713" t="s">
        <v>6267</v>
      </c>
      <c r="J84" s="1834">
        <v>1632</v>
      </c>
      <c r="K84" s="1835">
        <v>3122</v>
      </c>
      <c r="L84" s="1836">
        <v>1624</v>
      </c>
      <c r="M84" s="1835">
        <v>1498</v>
      </c>
    </row>
    <row r="85" spans="8:13" ht="20.100000000000001" customHeight="1">
      <c r="H85" s="1742" t="str">
        <f t="shared" si="5"/>
        <v>東新小岩</v>
      </c>
      <c r="I85" s="1713" t="s">
        <v>6268</v>
      </c>
      <c r="J85" s="1834">
        <v>1812</v>
      </c>
      <c r="K85" s="1835">
        <v>3397</v>
      </c>
      <c r="L85" s="1836">
        <v>1724</v>
      </c>
      <c r="M85" s="1835">
        <v>1673</v>
      </c>
    </row>
    <row r="86" spans="8:13" ht="20.100000000000001" customHeight="1">
      <c r="H86" s="1742" t="str">
        <f t="shared" si="5"/>
        <v>東新小岩</v>
      </c>
      <c r="I86" s="1713" t="s">
        <v>6269</v>
      </c>
      <c r="J86" s="1834">
        <v>1780</v>
      </c>
      <c r="K86" s="1835">
        <v>3678</v>
      </c>
      <c r="L86" s="1836">
        <v>1920</v>
      </c>
      <c r="M86" s="1835">
        <v>1758</v>
      </c>
    </row>
    <row r="87" spans="8:13" ht="20.100000000000001" customHeight="1">
      <c r="H87" s="1742" t="str">
        <f t="shared" si="5"/>
        <v>西新小岩</v>
      </c>
      <c r="I87" s="1713" t="s">
        <v>6270</v>
      </c>
      <c r="J87" s="1834">
        <v>1409</v>
      </c>
      <c r="K87" s="1835">
        <v>2507</v>
      </c>
      <c r="L87" s="1836">
        <v>1111</v>
      </c>
      <c r="M87" s="1835">
        <v>1396</v>
      </c>
    </row>
    <row r="88" spans="8:13" ht="20.100000000000001" customHeight="1">
      <c r="H88" s="1742" t="str">
        <f t="shared" si="5"/>
        <v>西新小岩</v>
      </c>
      <c r="I88" s="1713" t="s">
        <v>6271</v>
      </c>
      <c r="J88" s="1834">
        <v>518</v>
      </c>
      <c r="K88" s="1835">
        <v>943</v>
      </c>
      <c r="L88" s="1836">
        <v>511</v>
      </c>
      <c r="M88" s="1835">
        <v>432</v>
      </c>
    </row>
    <row r="89" spans="8:13" ht="20.100000000000001" customHeight="1">
      <c r="H89" s="1742" t="str">
        <f t="shared" si="5"/>
        <v>西新小岩</v>
      </c>
      <c r="I89" s="1758" t="s">
        <v>6272</v>
      </c>
      <c r="J89" s="1834">
        <v>1882</v>
      </c>
      <c r="K89" s="1835">
        <v>3562</v>
      </c>
      <c r="L89" s="1836">
        <v>1792</v>
      </c>
      <c r="M89" s="1835">
        <v>1770</v>
      </c>
    </row>
    <row r="90" spans="8:13" ht="20.100000000000001" customHeight="1">
      <c r="H90" s="1742" t="str">
        <f t="shared" si="5"/>
        <v>西新小岩</v>
      </c>
      <c r="I90" s="1713" t="s">
        <v>6273</v>
      </c>
      <c r="J90" s="1834">
        <v>3196</v>
      </c>
      <c r="K90" s="1835">
        <v>5700</v>
      </c>
      <c r="L90" s="1836">
        <v>2939</v>
      </c>
      <c r="M90" s="1835">
        <v>2761</v>
      </c>
    </row>
    <row r="91" spans="8:13" ht="20.100000000000001" customHeight="1">
      <c r="H91" s="1742" t="str">
        <f t="shared" si="5"/>
        <v>西新小岩</v>
      </c>
      <c r="I91" s="1713" t="s">
        <v>6274</v>
      </c>
      <c r="J91" s="1834">
        <v>1799</v>
      </c>
      <c r="K91" s="1835">
        <v>3457</v>
      </c>
      <c r="L91" s="1836">
        <v>1786</v>
      </c>
      <c r="M91" s="1835">
        <v>1671</v>
      </c>
    </row>
    <row r="92" spans="8:13" ht="20.100000000000001" customHeight="1">
      <c r="H92" s="1742" t="str">
        <f t="shared" si="5"/>
        <v>奥戸</v>
      </c>
      <c r="I92" s="1713" t="s">
        <v>6275</v>
      </c>
      <c r="J92" s="1834">
        <v>946</v>
      </c>
      <c r="K92" s="1835">
        <v>2013</v>
      </c>
      <c r="L92" s="1836">
        <v>1023</v>
      </c>
      <c r="M92" s="1835">
        <v>990</v>
      </c>
    </row>
    <row r="93" spans="8:13" ht="20.100000000000001" customHeight="1">
      <c r="H93" s="1742" t="str">
        <f t="shared" si="5"/>
        <v>奥戸</v>
      </c>
      <c r="I93" s="1713" t="s">
        <v>6276</v>
      </c>
      <c r="J93" s="1834">
        <v>2412</v>
      </c>
      <c r="K93" s="1835">
        <v>4804</v>
      </c>
      <c r="L93" s="1836">
        <v>2427</v>
      </c>
      <c r="M93" s="1835">
        <v>2377</v>
      </c>
    </row>
    <row r="94" spans="8:13" ht="20.100000000000001" customHeight="1">
      <c r="H94" s="1742" t="str">
        <f t="shared" si="5"/>
        <v>奥戸</v>
      </c>
      <c r="I94" s="1713" t="s">
        <v>6277</v>
      </c>
      <c r="J94" s="1834">
        <v>1504</v>
      </c>
      <c r="K94" s="1835">
        <v>3013</v>
      </c>
      <c r="L94" s="1836">
        <v>1509</v>
      </c>
      <c r="M94" s="1835">
        <v>1504</v>
      </c>
    </row>
    <row r="95" spans="8:13" ht="20.100000000000001" customHeight="1">
      <c r="H95" s="1742" t="str">
        <f t="shared" si="5"/>
        <v>奥戸</v>
      </c>
      <c r="I95" s="1713" t="s">
        <v>6278</v>
      </c>
      <c r="J95" s="1834">
        <v>1175</v>
      </c>
      <c r="K95" s="1835">
        <v>2474</v>
      </c>
      <c r="L95" s="1836">
        <v>1277</v>
      </c>
      <c r="M95" s="1835">
        <v>1197</v>
      </c>
    </row>
    <row r="96" spans="8:13" ht="20.100000000000001" customHeight="1">
      <c r="H96" s="1742" t="str">
        <f t="shared" si="5"/>
        <v>奥戸</v>
      </c>
      <c r="I96" s="1713" t="s">
        <v>6279</v>
      </c>
      <c r="J96" s="1834">
        <v>998</v>
      </c>
      <c r="K96" s="1835">
        <v>1985</v>
      </c>
      <c r="L96" s="1836">
        <v>989</v>
      </c>
      <c r="M96" s="1835">
        <v>996</v>
      </c>
    </row>
    <row r="97" spans="8:13" ht="20.100000000000001" customHeight="1">
      <c r="H97" s="1742" t="str">
        <f t="shared" si="5"/>
        <v>奥戸</v>
      </c>
      <c r="I97" s="1713" t="s">
        <v>6280</v>
      </c>
      <c r="J97" s="1834">
        <v>953</v>
      </c>
      <c r="K97" s="1835">
        <v>1903</v>
      </c>
      <c r="L97" s="1836">
        <v>981</v>
      </c>
      <c r="M97" s="1835">
        <v>922</v>
      </c>
    </row>
    <row r="98" spans="8:13" ht="20.100000000000001" customHeight="1">
      <c r="H98" s="1742" t="str">
        <f t="shared" si="5"/>
        <v>奥戸</v>
      </c>
      <c r="I98" s="1713" t="s">
        <v>6281</v>
      </c>
      <c r="J98" s="1834">
        <v>793</v>
      </c>
      <c r="K98" s="1835">
        <v>1751</v>
      </c>
      <c r="L98" s="1836">
        <v>879</v>
      </c>
      <c r="M98" s="1835">
        <v>872</v>
      </c>
    </row>
    <row r="99" spans="8:13" ht="20.100000000000001" customHeight="1">
      <c r="H99" s="1742" t="str">
        <f t="shared" si="5"/>
        <v>奥戸</v>
      </c>
      <c r="I99" s="1713" t="s">
        <v>6282</v>
      </c>
      <c r="J99" s="1834">
        <v>732</v>
      </c>
      <c r="K99" s="1835">
        <v>1527</v>
      </c>
      <c r="L99" s="1836">
        <v>795</v>
      </c>
      <c r="M99" s="1835">
        <v>732</v>
      </c>
    </row>
    <row r="100" spans="8:13" ht="20.100000000000001" customHeight="1">
      <c r="H100" s="1742" t="str">
        <f t="shared" si="5"/>
        <v>奥戸</v>
      </c>
      <c r="I100" s="1713" t="s">
        <v>6283</v>
      </c>
      <c r="J100" s="1834">
        <v>701</v>
      </c>
      <c r="K100" s="1835">
        <v>1310</v>
      </c>
      <c r="L100" s="1836">
        <v>690</v>
      </c>
      <c r="M100" s="1835">
        <v>620</v>
      </c>
    </row>
    <row r="101" spans="8:13" ht="20.100000000000001" customHeight="1">
      <c r="H101" s="1742" t="str">
        <f t="shared" si="5"/>
        <v>高砂</v>
      </c>
      <c r="I101" s="1713" t="s">
        <v>6284</v>
      </c>
      <c r="J101" s="1834">
        <v>1487</v>
      </c>
      <c r="K101" s="1835">
        <v>2818</v>
      </c>
      <c r="L101" s="1836">
        <v>1462</v>
      </c>
      <c r="M101" s="1835">
        <v>1356</v>
      </c>
    </row>
    <row r="102" spans="8:13" ht="20.100000000000001" customHeight="1">
      <c r="H102" s="1742" t="str">
        <f t="shared" si="5"/>
        <v>高砂</v>
      </c>
      <c r="I102" s="1713" t="s">
        <v>6285</v>
      </c>
      <c r="J102" s="1834">
        <v>1616</v>
      </c>
      <c r="K102" s="1835">
        <v>2847</v>
      </c>
      <c r="L102" s="1836">
        <v>1410</v>
      </c>
      <c r="M102" s="1835">
        <v>1437</v>
      </c>
    </row>
    <row r="103" spans="8:13" ht="20.100000000000001" customHeight="1">
      <c r="H103" s="1742" t="str">
        <f t="shared" si="5"/>
        <v>高砂</v>
      </c>
      <c r="I103" s="1713" t="s">
        <v>6286</v>
      </c>
      <c r="J103" s="1834">
        <v>2243</v>
      </c>
      <c r="K103" s="1835">
        <v>3975</v>
      </c>
      <c r="L103" s="1836">
        <v>1964</v>
      </c>
      <c r="M103" s="1835">
        <v>2011</v>
      </c>
    </row>
    <row r="104" spans="8:13" ht="20.100000000000001" customHeight="1">
      <c r="H104" s="1742" t="str">
        <f t="shared" si="5"/>
        <v>高砂</v>
      </c>
      <c r="I104" s="1713" t="s">
        <v>6287</v>
      </c>
      <c r="J104" s="1834">
        <v>975</v>
      </c>
      <c r="K104" s="1835">
        <v>1657</v>
      </c>
      <c r="L104" s="1836">
        <v>701</v>
      </c>
      <c r="M104" s="1835">
        <v>956</v>
      </c>
    </row>
    <row r="105" spans="8:13" ht="20.100000000000001" customHeight="1">
      <c r="H105" s="1742" t="str">
        <f t="shared" si="5"/>
        <v>高砂</v>
      </c>
      <c r="I105" s="1713" t="s">
        <v>6288</v>
      </c>
      <c r="J105" s="1834">
        <v>1475</v>
      </c>
      <c r="K105" s="1835">
        <v>2517</v>
      </c>
      <c r="L105" s="1836">
        <v>1255</v>
      </c>
      <c r="M105" s="1835">
        <v>1262</v>
      </c>
    </row>
    <row r="106" spans="8:13" ht="20.100000000000001" customHeight="1">
      <c r="H106" s="1742" t="str">
        <f t="shared" si="5"/>
        <v>高砂</v>
      </c>
      <c r="I106" s="1713" t="s">
        <v>6289</v>
      </c>
      <c r="J106" s="1834">
        <v>921</v>
      </c>
      <c r="K106" s="1835">
        <v>1641</v>
      </c>
      <c r="L106" s="1836">
        <v>841</v>
      </c>
      <c r="M106" s="1835">
        <v>800</v>
      </c>
    </row>
    <row r="107" spans="8:13" ht="20.100000000000001" customHeight="1">
      <c r="H107" s="1742" t="str">
        <f t="shared" si="5"/>
        <v>高砂</v>
      </c>
      <c r="I107" s="1713" t="s">
        <v>6290</v>
      </c>
      <c r="J107" s="1834">
        <v>1510</v>
      </c>
      <c r="K107" s="1835">
        <v>2979</v>
      </c>
      <c r="L107" s="1836">
        <v>1534</v>
      </c>
      <c r="M107" s="1835">
        <v>1445</v>
      </c>
    </row>
    <row r="108" spans="8:13" ht="20.100000000000001" customHeight="1">
      <c r="H108" s="1742" t="str">
        <f t="shared" si="5"/>
        <v>高砂</v>
      </c>
      <c r="I108" s="1713" t="s">
        <v>6291</v>
      </c>
      <c r="J108" s="1834">
        <v>1268</v>
      </c>
      <c r="K108" s="1835">
        <v>2206</v>
      </c>
      <c r="L108" s="1836">
        <v>1061</v>
      </c>
      <c r="M108" s="1835">
        <v>1145</v>
      </c>
    </row>
    <row r="109" spans="8:13" ht="20.100000000000001" customHeight="1">
      <c r="H109" s="1742" t="str">
        <f t="shared" si="5"/>
        <v>鎌倉</v>
      </c>
      <c r="I109" s="1713" t="s">
        <v>6292</v>
      </c>
      <c r="J109" s="1834">
        <v>1641</v>
      </c>
      <c r="K109" s="1835">
        <v>2990</v>
      </c>
      <c r="L109" s="1836">
        <v>1460</v>
      </c>
      <c r="M109" s="1835">
        <v>1530</v>
      </c>
    </row>
    <row r="110" spans="8:13" ht="20.100000000000001" customHeight="1">
      <c r="H110" s="1742" t="str">
        <f t="shared" si="5"/>
        <v>鎌倉</v>
      </c>
      <c r="I110" s="1713" t="s">
        <v>6293</v>
      </c>
      <c r="J110" s="1834">
        <v>1338</v>
      </c>
      <c r="K110" s="1835">
        <v>2679</v>
      </c>
      <c r="L110" s="1836">
        <v>1332</v>
      </c>
      <c r="M110" s="1835">
        <v>1347</v>
      </c>
    </row>
    <row r="111" spans="8:13" ht="20.100000000000001" customHeight="1">
      <c r="H111" s="1742" t="str">
        <f t="shared" si="5"/>
        <v>鎌倉</v>
      </c>
      <c r="I111" s="1713" t="s">
        <v>6294</v>
      </c>
      <c r="J111" s="1834">
        <v>2363</v>
      </c>
      <c r="K111" s="1835">
        <v>4733</v>
      </c>
      <c r="L111" s="1836">
        <v>2329</v>
      </c>
      <c r="M111" s="1835">
        <v>2404</v>
      </c>
    </row>
    <row r="112" spans="8:13" ht="20.100000000000001" customHeight="1">
      <c r="H112" s="1742" t="str">
        <f t="shared" si="5"/>
        <v>鎌倉</v>
      </c>
      <c r="I112" s="1713" t="s">
        <v>6295</v>
      </c>
      <c r="J112" s="1834">
        <v>1598</v>
      </c>
      <c r="K112" s="1835">
        <v>3008</v>
      </c>
      <c r="L112" s="1836">
        <v>1474</v>
      </c>
      <c r="M112" s="1835">
        <v>1534</v>
      </c>
    </row>
    <row r="113" spans="8:13" ht="20.100000000000001" customHeight="1">
      <c r="H113" s="1742" t="str">
        <f t="shared" si="5"/>
        <v>細田</v>
      </c>
      <c r="I113" s="1713" t="s">
        <v>6296</v>
      </c>
      <c r="J113" s="1834">
        <v>958</v>
      </c>
      <c r="K113" s="1835">
        <v>1994</v>
      </c>
      <c r="L113" s="1836">
        <v>1010</v>
      </c>
      <c r="M113" s="1835">
        <v>984</v>
      </c>
    </row>
    <row r="114" spans="8:13" ht="20.100000000000001" customHeight="1">
      <c r="H114" s="1742" t="str">
        <f t="shared" si="5"/>
        <v>細田</v>
      </c>
      <c r="I114" s="1713" t="s">
        <v>6297</v>
      </c>
      <c r="J114" s="1834">
        <v>156</v>
      </c>
      <c r="K114" s="1835">
        <v>391</v>
      </c>
      <c r="L114" s="1836">
        <v>192</v>
      </c>
      <c r="M114" s="1835">
        <v>199</v>
      </c>
    </row>
    <row r="115" spans="8:13" ht="20.100000000000001" customHeight="1">
      <c r="H115" s="1742" t="str">
        <f t="shared" si="5"/>
        <v>細田</v>
      </c>
      <c r="I115" s="1713" t="s">
        <v>6298</v>
      </c>
      <c r="J115" s="1834">
        <v>1418</v>
      </c>
      <c r="K115" s="1835">
        <v>3181</v>
      </c>
      <c r="L115" s="1836">
        <v>1655</v>
      </c>
      <c r="M115" s="1835">
        <v>1526</v>
      </c>
    </row>
    <row r="116" spans="8:13" ht="20.100000000000001" customHeight="1">
      <c r="H116" s="1742" t="str">
        <f t="shared" si="5"/>
        <v>細田</v>
      </c>
      <c r="I116" s="1713" t="s">
        <v>6299</v>
      </c>
      <c r="J116" s="1834">
        <v>1785</v>
      </c>
      <c r="K116" s="1835">
        <v>3677</v>
      </c>
      <c r="L116" s="1836">
        <v>1869</v>
      </c>
      <c r="M116" s="1835">
        <v>1808</v>
      </c>
    </row>
    <row r="117" spans="8:13" ht="20.100000000000001" customHeight="1">
      <c r="H117" s="1742" t="str">
        <f t="shared" si="5"/>
        <v>細田</v>
      </c>
      <c r="I117" s="1713" t="s">
        <v>6300</v>
      </c>
      <c r="J117" s="1834">
        <v>1283</v>
      </c>
      <c r="K117" s="1835">
        <v>2287</v>
      </c>
      <c r="L117" s="1836">
        <v>1225</v>
      </c>
      <c r="M117" s="1835">
        <v>1062</v>
      </c>
    </row>
    <row r="118" spans="8:13" ht="20.100000000000001" customHeight="1">
      <c r="H118" s="1742" t="str">
        <f t="shared" si="5"/>
        <v>柴又</v>
      </c>
      <c r="I118" s="1713" t="s">
        <v>6301</v>
      </c>
      <c r="J118" s="1834">
        <v>2245</v>
      </c>
      <c r="K118" s="1835">
        <v>4072</v>
      </c>
      <c r="L118" s="1836">
        <v>1965</v>
      </c>
      <c r="M118" s="1835">
        <v>2107</v>
      </c>
    </row>
    <row r="119" spans="8:13" ht="20.100000000000001" customHeight="1">
      <c r="H119" s="1742" t="str">
        <f t="shared" si="5"/>
        <v>柴又</v>
      </c>
      <c r="I119" s="1713" t="s">
        <v>6302</v>
      </c>
      <c r="J119" s="1834">
        <v>1302</v>
      </c>
      <c r="K119" s="1835">
        <v>2720</v>
      </c>
      <c r="L119" s="1836">
        <v>1385</v>
      </c>
      <c r="M119" s="1835">
        <v>1335</v>
      </c>
    </row>
    <row r="120" spans="8:13" ht="20.100000000000001" customHeight="1">
      <c r="H120" s="1742" t="str">
        <f t="shared" si="5"/>
        <v>柴又</v>
      </c>
      <c r="I120" s="1713" t="s">
        <v>6303</v>
      </c>
      <c r="J120" s="1834">
        <v>1903</v>
      </c>
      <c r="K120" s="1835">
        <v>3955</v>
      </c>
      <c r="L120" s="1836">
        <v>1895</v>
      </c>
      <c r="M120" s="1835">
        <v>2060</v>
      </c>
    </row>
    <row r="121" spans="8:13" ht="20.100000000000001" customHeight="1">
      <c r="H121" s="1742" t="str">
        <f t="shared" si="5"/>
        <v>柴又</v>
      </c>
      <c r="I121" s="1713" t="s">
        <v>6304</v>
      </c>
      <c r="J121" s="1834">
        <v>2089</v>
      </c>
      <c r="K121" s="1835">
        <v>3933</v>
      </c>
      <c r="L121" s="1836">
        <v>1937</v>
      </c>
      <c r="M121" s="1835">
        <v>1996</v>
      </c>
    </row>
    <row r="122" spans="8:13" ht="20.100000000000001" customHeight="1">
      <c r="H122" s="1742" t="str">
        <f t="shared" si="5"/>
        <v>柴又</v>
      </c>
      <c r="I122" s="1713" t="s">
        <v>6305</v>
      </c>
      <c r="J122" s="1834">
        <v>1782</v>
      </c>
      <c r="K122" s="1835">
        <v>3546</v>
      </c>
      <c r="L122" s="1836">
        <v>1772</v>
      </c>
      <c r="M122" s="1835">
        <v>1774</v>
      </c>
    </row>
    <row r="123" spans="8:13" ht="20.100000000000001" customHeight="1">
      <c r="H123" s="1742" t="str">
        <f t="shared" si="5"/>
        <v>柴又</v>
      </c>
      <c r="I123" s="1713" t="s">
        <v>6306</v>
      </c>
      <c r="J123" s="1834">
        <v>1640</v>
      </c>
      <c r="K123" s="1835">
        <v>3148</v>
      </c>
      <c r="L123" s="1836">
        <v>1551</v>
      </c>
      <c r="M123" s="1835">
        <v>1597</v>
      </c>
    </row>
    <row r="124" spans="8:13" ht="20.100000000000001" customHeight="1">
      <c r="H124" s="1742" t="str">
        <f t="shared" si="5"/>
        <v>柴又</v>
      </c>
      <c r="I124" s="1713" t="s">
        <v>6307</v>
      </c>
      <c r="J124" s="1834">
        <v>784</v>
      </c>
      <c r="K124" s="1835">
        <v>1533</v>
      </c>
      <c r="L124" s="1836">
        <v>742</v>
      </c>
      <c r="M124" s="1835">
        <v>791</v>
      </c>
    </row>
    <row r="125" spans="8:13" ht="20.100000000000001" customHeight="1">
      <c r="H125" s="1742" t="str">
        <f t="shared" si="5"/>
        <v>新宿</v>
      </c>
      <c r="I125" s="1713" t="s">
        <v>6308</v>
      </c>
      <c r="J125" s="1834">
        <v>1250</v>
      </c>
      <c r="K125" s="1835">
        <v>2550</v>
      </c>
      <c r="L125" s="1836">
        <v>1261</v>
      </c>
      <c r="M125" s="1835">
        <v>1289</v>
      </c>
    </row>
    <row r="126" spans="8:13" ht="20.100000000000001" customHeight="1">
      <c r="H126" s="1742" t="str">
        <f t="shared" si="5"/>
        <v>新宿</v>
      </c>
      <c r="I126" s="1713" t="s">
        <v>6309</v>
      </c>
      <c r="J126" s="1834">
        <v>962</v>
      </c>
      <c r="K126" s="1835">
        <v>1850</v>
      </c>
      <c r="L126" s="1836">
        <v>936</v>
      </c>
      <c r="M126" s="1835">
        <v>914</v>
      </c>
    </row>
    <row r="127" spans="8:13" ht="20.100000000000001" customHeight="1">
      <c r="H127" s="1742" t="str">
        <f t="shared" si="5"/>
        <v>新宿</v>
      </c>
      <c r="I127" s="1713" t="s">
        <v>6310</v>
      </c>
      <c r="J127" s="1834">
        <v>1084</v>
      </c>
      <c r="K127" s="1835">
        <v>2458</v>
      </c>
      <c r="L127" s="1836">
        <v>1228</v>
      </c>
      <c r="M127" s="1835">
        <v>1230</v>
      </c>
    </row>
    <row r="128" spans="8:13" ht="20.100000000000001" customHeight="1">
      <c r="H128" s="1742" t="str">
        <f t="shared" si="5"/>
        <v>新宿</v>
      </c>
      <c r="I128" s="1713" t="s">
        <v>6311</v>
      </c>
      <c r="J128" s="1834">
        <v>1019</v>
      </c>
      <c r="K128" s="1835">
        <v>2034</v>
      </c>
      <c r="L128" s="1836">
        <v>996</v>
      </c>
      <c r="M128" s="1835">
        <v>1038</v>
      </c>
    </row>
    <row r="129" spans="8:13" ht="20.100000000000001" customHeight="1">
      <c r="H129" s="1742" t="str">
        <f t="shared" si="5"/>
        <v>新宿</v>
      </c>
      <c r="I129" s="1713" t="s">
        <v>6312</v>
      </c>
      <c r="J129" s="1834">
        <v>1122</v>
      </c>
      <c r="K129" s="1835">
        <v>2121</v>
      </c>
      <c r="L129" s="1836">
        <v>1041</v>
      </c>
      <c r="M129" s="1835">
        <v>1080</v>
      </c>
    </row>
    <row r="130" spans="8:13" ht="20.100000000000001" customHeight="1">
      <c r="H130" s="1742" t="str">
        <f t="shared" si="5"/>
        <v>新宿</v>
      </c>
      <c r="I130" s="1713" t="s">
        <v>6313</v>
      </c>
      <c r="J130" s="1834">
        <v>2441</v>
      </c>
      <c r="K130" s="1835">
        <v>5790</v>
      </c>
      <c r="L130" s="1836">
        <v>2812</v>
      </c>
      <c r="M130" s="1835">
        <v>2978</v>
      </c>
    </row>
    <row r="131" spans="8:13" ht="20.100000000000001" customHeight="1">
      <c r="H131" s="1742" t="str">
        <f t="shared" si="5"/>
        <v>金町</v>
      </c>
      <c r="I131" s="1713" t="s">
        <v>6314</v>
      </c>
      <c r="J131" s="1834">
        <v>1273</v>
      </c>
      <c r="K131" s="1835">
        <v>2430</v>
      </c>
      <c r="L131" s="1836">
        <v>1200</v>
      </c>
      <c r="M131" s="1835">
        <v>1230</v>
      </c>
    </row>
    <row r="132" spans="8:13" ht="20.100000000000001" customHeight="1">
      <c r="H132" s="1742" t="str">
        <f t="shared" si="5"/>
        <v>金町</v>
      </c>
      <c r="I132" s="1713" t="s">
        <v>6315</v>
      </c>
      <c r="J132" s="1834">
        <v>1744</v>
      </c>
      <c r="K132" s="1835">
        <v>3108</v>
      </c>
      <c r="L132" s="1836">
        <v>1542</v>
      </c>
      <c r="M132" s="1835">
        <v>1566</v>
      </c>
    </row>
    <row r="133" spans="8:13" ht="20.100000000000001" customHeight="1">
      <c r="H133" s="1742" t="str">
        <f t="shared" si="5"/>
        <v>金町</v>
      </c>
      <c r="I133" s="1713" t="s">
        <v>6316</v>
      </c>
      <c r="J133" s="1834">
        <v>2285</v>
      </c>
      <c r="K133" s="1835">
        <v>3906</v>
      </c>
      <c r="L133" s="1836">
        <v>1891</v>
      </c>
      <c r="M133" s="1835">
        <v>2015</v>
      </c>
    </row>
    <row r="134" spans="8:13" ht="20.100000000000001" customHeight="1">
      <c r="H134" s="1742" t="str">
        <f t="shared" si="5"/>
        <v>金町</v>
      </c>
      <c r="I134" s="1713" t="s">
        <v>6317</v>
      </c>
      <c r="J134" s="1834">
        <v>1461</v>
      </c>
      <c r="K134" s="1835">
        <v>2691</v>
      </c>
      <c r="L134" s="1836">
        <v>1370</v>
      </c>
      <c r="M134" s="1835">
        <v>1321</v>
      </c>
    </row>
    <row r="135" spans="8:13" ht="20.100000000000001" customHeight="1">
      <c r="H135" s="1742" t="str">
        <f t="shared" si="5"/>
        <v>金町</v>
      </c>
      <c r="I135" s="1713" t="s">
        <v>6318</v>
      </c>
      <c r="J135" s="1834">
        <v>1762</v>
      </c>
      <c r="K135" s="1835">
        <v>2868</v>
      </c>
      <c r="L135" s="1836">
        <v>1388</v>
      </c>
      <c r="M135" s="1835">
        <v>1480</v>
      </c>
    </row>
    <row r="136" spans="8:13" ht="20.100000000000001" customHeight="1">
      <c r="H136" s="1742" t="str">
        <f t="shared" si="5"/>
        <v>金町</v>
      </c>
      <c r="I136" s="1713" t="s">
        <v>6319</v>
      </c>
      <c r="J136" s="1834">
        <v>1454</v>
      </c>
      <c r="K136" s="1835">
        <v>3000</v>
      </c>
      <c r="L136" s="1836">
        <v>1405</v>
      </c>
      <c r="M136" s="1835">
        <v>1595</v>
      </c>
    </row>
    <row r="137" spans="8:13" ht="20.100000000000001" customHeight="1">
      <c r="H137" s="1742" t="str">
        <f t="shared" si="5"/>
        <v>金町浄水場</v>
      </c>
      <c r="I137" s="1713" t="s">
        <v>6320</v>
      </c>
      <c r="J137" s="1834">
        <v>0</v>
      </c>
      <c r="K137" s="1835">
        <v>0</v>
      </c>
      <c r="L137" s="1836">
        <v>0</v>
      </c>
      <c r="M137" s="1835">
        <v>0</v>
      </c>
    </row>
    <row r="138" spans="8:13" ht="20.100000000000001" customHeight="1">
      <c r="H138" s="1742" t="str">
        <f t="shared" si="5"/>
        <v>東金町</v>
      </c>
      <c r="I138" s="1713" t="s">
        <v>6321</v>
      </c>
      <c r="J138" s="1834">
        <v>3145</v>
      </c>
      <c r="K138" s="1835">
        <v>5815</v>
      </c>
      <c r="L138" s="1836">
        <v>2832</v>
      </c>
      <c r="M138" s="1835">
        <v>2983</v>
      </c>
    </row>
    <row r="139" spans="8:13" ht="20.100000000000001" customHeight="1">
      <c r="H139" s="1742" t="str">
        <f t="shared" si="5"/>
        <v>東金町</v>
      </c>
      <c r="I139" s="1713" t="s">
        <v>6322</v>
      </c>
      <c r="J139" s="1834">
        <v>1932</v>
      </c>
      <c r="K139" s="1835">
        <v>3538</v>
      </c>
      <c r="L139" s="1836">
        <v>1663</v>
      </c>
      <c r="M139" s="1835">
        <v>1875</v>
      </c>
    </row>
    <row r="140" spans="8:13" ht="20.100000000000001" customHeight="1">
      <c r="H140" s="1742" t="str">
        <f t="shared" si="5"/>
        <v>東金町</v>
      </c>
      <c r="I140" s="1713" t="s">
        <v>6323</v>
      </c>
      <c r="J140" s="1834">
        <v>1781</v>
      </c>
      <c r="K140" s="1835">
        <v>3011</v>
      </c>
      <c r="L140" s="1836">
        <v>1480</v>
      </c>
      <c r="M140" s="1835">
        <v>1531</v>
      </c>
    </row>
    <row r="141" spans="8:13" ht="20.100000000000001" customHeight="1">
      <c r="H141" s="1742" t="str">
        <f t="shared" si="5"/>
        <v>東金町</v>
      </c>
      <c r="I141" s="1713" t="s">
        <v>6324</v>
      </c>
      <c r="J141" s="1834">
        <v>1581</v>
      </c>
      <c r="K141" s="1835">
        <v>2933</v>
      </c>
      <c r="L141" s="1836">
        <v>1454</v>
      </c>
      <c r="M141" s="1835">
        <v>1479</v>
      </c>
    </row>
    <row r="142" spans="8:13" ht="20.100000000000001" customHeight="1">
      <c r="H142" s="1742" t="str">
        <f t="shared" ref="H142:H167" si="6">IFERROR(LEFT(I142,SEARCH("丁目",I142)-2),I142)</f>
        <v>東金町</v>
      </c>
      <c r="I142" s="1713" t="s">
        <v>6325</v>
      </c>
      <c r="J142" s="1834">
        <v>1843</v>
      </c>
      <c r="K142" s="1835">
        <v>3860</v>
      </c>
      <c r="L142" s="1836">
        <v>1940</v>
      </c>
      <c r="M142" s="1835">
        <v>1920</v>
      </c>
    </row>
    <row r="143" spans="8:13" ht="20.100000000000001" customHeight="1">
      <c r="H143" s="1742" t="str">
        <f t="shared" si="6"/>
        <v>東金町</v>
      </c>
      <c r="I143" s="1713" t="s">
        <v>6326</v>
      </c>
      <c r="J143" s="1834">
        <v>1286</v>
      </c>
      <c r="K143" s="1835">
        <v>2508</v>
      </c>
      <c r="L143" s="1836">
        <v>1230</v>
      </c>
      <c r="M143" s="1835">
        <v>1278</v>
      </c>
    </row>
    <row r="144" spans="8:13" ht="20.100000000000001" customHeight="1">
      <c r="H144" s="1742" t="str">
        <f t="shared" si="6"/>
        <v>東金町</v>
      </c>
      <c r="I144" s="1713" t="s">
        <v>6327</v>
      </c>
      <c r="J144" s="1834">
        <v>878</v>
      </c>
      <c r="K144" s="1835">
        <v>1878</v>
      </c>
      <c r="L144" s="1836">
        <v>953</v>
      </c>
      <c r="M144" s="1835">
        <v>925</v>
      </c>
    </row>
    <row r="145" spans="8:13" ht="20.100000000000001" customHeight="1">
      <c r="H145" s="1742" t="str">
        <f t="shared" si="6"/>
        <v>東金町</v>
      </c>
      <c r="I145" s="1713" t="s">
        <v>6328</v>
      </c>
      <c r="J145" s="1834">
        <v>391</v>
      </c>
      <c r="K145" s="1835">
        <v>954</v>
      </c>
      <c r="L145" s="1836">
        <v>495</v>
      </c>
      <c r="M145" s="1835">
        <v>459</v>
      </c>
    </row>
    <row r="146" spans="8:13" ht="20.100000000000001" customHeight="1">
      <c r="H146" s="1742" t="str">
        <f t="shared" si="6"/>
        <v>水元</v>
      </c>
      <c r="I146" s="1713" t="s">
        <v>6329</v>
      </c>
      <c r="J146" s="1834">
        <v>1100</v>
      </c>
      <c r="K146" s="1835">
        <v>2367</v>
      </c>
      <c r="L146" s="1836">
        <v>1202</v>
      </c>
      <c r="M146" s="1835">
        <v>1165</v>
      </c>
    </row>
    <row r="147" spans="8:13" ht="20.100000000000001" customHeight="1">
      <c r="H147" s="1742" t="str">
        <f t="shared" si="6"/>
        <v>水元</v>
      </c>
      <c r="I147" s="1713" t="s">
        <v>6330</v>
      </c>
      <c r="J147" s="1834">
        <v>1411</v>
      </c>
      <c r="K147" s="1835">
        <v>3052</v>
      </c>
      <c r="L147" s="1836">
        <v>1524</v>
      </c>
      <c r="M147" s="1835">
        <v>1528</v>
      </c>
    </row>
    <row r="148" spans="8:13" ht="20.100000000000001" customHeight="1">
      <c r="H148" s="1742" t="str">
        <f t="shared" si="6"/>
        <v>水元</v>
      </c>
      <c r="I148" s="1713" t="s">
        <v>6331</v>
      </c>
      <c r="J148" s="1834">
        <v>1537</v>
      </c>
      <c r="K148" s="1835">
        <v>3217</v>
      </c>
      <c r="L148" s="1836">
        <v>1583</v>
      </c>
      <c r="M148" s="1835">
        <v>1634</v>
      </c>
    </row>
    <row r="149" spans="8:13" ht="20.100000000000001" customHeight="1">
      <c r="H149" s="1742" t="str">
        <f t="shared" si="6"/>
        <v>水元</v>
      </c>
      <c r="I149" s="1713" t="s">
        <v>6332</v>
      </c>
      <c r="J149" s="1834">
        <v>1475</v>
      </c>
      <c r="K149" s="1835">
        <v>3328</v>
      </c>
      <c r="L149" s="1836">
        <v>1654</v>
      </c>
      <c r="M149" s="1835">
        <v>1674</v>
      </c>
    </row>
    <row r="150" spans="8:13" ht="20.100000000000001" customHeight="1">
      <c r="H150" s="1742" t="str">
        <f t="shared" si="6"/>
        <v>水元</v>
      </c>
      <c r="I150" s="1713" t="s">
        <v>6333</v>
      </c>
      <c r="J150" s="1834">
        <v>694</v>
      </c>
      <c r="K150" s="1835">
        <v>1522</v>
      </c>
      <c r="L150" s="1836">
        <v>753</v>
      </c>
      <c r="M150" s="1835">
        <v>769</v>
      </c>
    </row>
    <row r="151" spans="8:13" ht="20.100000000000001" customHeight="1">
      <c r="H151" s="1742" t="str">
        <f t="shared" si="6"/>
        <v>水元公園</v>
      </c>
      <c r="I151" s="1713" t="s">
        <v>6334</v>
      </c>
      <c r="J151" s="1834">
        <v>0</v>
      </c>
      <c r="K151" s="1835">
        <v>0</v>
      </c>
      <c r="L151" s="1836">
        <v>0</v>
      </c>
      <c r="M151" s="1835">
        <v>0</v>
      </c>
    </row>
    <row r="152" spans="8:13" ht="20.100000000000001" customHeight="1">
      <c r="H152" s="1742" t="str">
        <f t="shared" si="6"/>
        <v>東水元</v>
      </c>
      <c r="I152" s="1713" t="s">
        <v>6335</v>
      </c>
      <c r="J152" s="1834">
        <v>923</v>
      </c>
      <c r="K152" s="1835">
        <v>1871</v>
      </c>
      <c r="L152" s="1836">
        <v>906</v>
      </c>
      <c r="M152" s="1835">
        <v>965</v>
      </c>
    </row>
    <row r="153" spans="8:13" ht="20.100000000000001" customHeight="1">
      <c r="H153" s="1742" t="str">
        <f t="shared" si="6"/>
        <v>東水元</v>
      </c>
      <c r="I153" s="1713" t="s">
        <v>6336</v>
      </c>
      <c r="J153" s="1834">
        <v>1168</v>
      </c>
      <c r="K153" s="1835">
        <v>2441</v>
      </c>
      <c r="L153" s="1836">
        <v>1238</v>
      </c>
      <c r="M153" s="1835">
        <v>1203</v>
      </c>
    </row>
    <row r="154" spans="8:13" ht="20.100000000000001" customHeight="1">
      <c r="H154" s="1742" t="str">
        <f t="shared" si="6"/>
        <v>東水元</v>
      </c>
      <c r="I154" s="1713" t="s">
        <v>6337</v>
      </c>
      <c r="J154" s="1834">
        <v>632</v>
      </c>
      <c r="K154" s="1835">
        <v>1318</v>
      </c>
      <c r="L154" s="1836">
        <v>661</v>
      </c>
      <c r="M154" s="1835">
        <v>657</v>
      </c>
    </row>
    <row r="155" spans="8:13" ht="20.100000000000001" customHeight="1">
      <c r="H155" s="1742" t="str">
        <f t="shared" si="6"/>
        <v>東水元</v>
      </c>
      <c r="I155" s="1713" t="s">
        <v>6338</v>
      </c>
      <c r="J155" s="1834">
        <v>536</v>
      </c>
      <c r="K155" s="1835">
        <v>1339</v>
      </c>
      <c r="L155" s="1836">
        <v>682</v>
      </c>
      <c r="M155" s="1835">
        <v>657</v>
      </c>
    </row>
    <row r="156" spans="8:13" ht="20.100000000000001" customHeight="1">
      <c r="H156" s="1742" t="str">
        <f t="shared" si="6"/>
        <v>東水元</v>
      </c>
      <c r="I156" s="1713" t="s">
        <v>6339</v>
      </c>
      <c r="J156" s="1834">
        <v>901</v>
      </c>
      <c r="K156" s="1835">
        <v>2156</v>
      </c>
      <c r="L156" s="1836">
        <v>1081</v>
      </c>
      <c r="M156" s="1835">
        <v>1075</v>
      </c>
    </row>
    <row r="157" spans="8:13" ht="20.100000000000001" customHeight="1">
      <c r="H157" s="1742" t="str">
        <f t="shared" si="6"/>
        <v>東水元</v>
      </c>
      <c r="I157" s="1713" t="s">
        <v>6340</v>
      </c>
      <c r="J157" s="1834">
        <v>220</v>
      </c>
      <c r="K157" s="1835">
        <v>489</v>
      </c>
      <c r="L157" s="1836">
        <v>242</v>
      </c>
      <c r="M157" s="1835">
        <v>247</v>
      </c>
    </row>
    <row r="158" spans="8:13" ht="20.100000000000001" customHeight="1">
      <c r="H158" s="1742" t="str">
        <f t="shared" si="6"/>
        <v>南水元</v>
      </c>
      <c r="I158" s="1713" t="s">
        <v>6341</v>
      </c>
      <c r="J158" s="1834">
        <v>1805</v>
      </c>
      <c r="K158" s="1835">
        <v>3485</v>
      </c>
      <c r="L158" s="1836">
        <v>1675</v>
      </c>
      <c r="M158" s="1835">
        <v>1810</v>
      </c>
    </row>
    <row r="159" spans="8:13" ht="20.100000000000001" customHeight="1">
      <c r="H159" s="1742" t="str">
        <f t="shared" si="6"/>
        <v>南水元</v>
      </c>
      <c r="I159" s="1713" t="s">
        <v>6342</v>
      </c>
      <c r="J159" s="1834">
        <v>1336</v>
      </c>
      <c r="K159" s="1835">
        <v>2792</v>
      </c>
      <c r="L159" s="1836">
        <v>1411</v>
      </c>
      <c r="M159" s="1835">
        <v>1381</v>
      </c>
    </row>
    <row r="160" spans="8:13" ht="20.100000000000001" customHeight="1">
      <c r="H160" s="1742" t="str">
        <f t="shared" si="6"/>
        <v>南水元</v>
      </c>
      <c r="I160" s="1713" t="s">
        <v>6343</v>
      </c>
      <c r="J160" s="1834">
        <v>1654</v>
      </c>
      <c r="K160" s="1835">
        <v>3853</v>
      </c>
      <c r="L160" s="1836">
        <v>1830</v>
      </c>
      <c r="M160" s="1835">
        <v>2023</v>
      </c>
    </row>
    <row r="161" spans="8:13" ht="20.100000000000001" customHeight="1">
      <c r="H161" s="1742" t="str">
        <f t="shared" si="6"/>
        <v>南水元</v>
      </c>
      <c r="I161" s="1713" t="s">
        <v>6344</v>
      </c>
      <c r="J161" s="1834">
        <v>1684</v>
      </c>
      <c r="K161" s="1835">
        <v>3517</v>
      </c>
      <c r="L161" s="1836">
        <v>1756</v>
      </c>
      <c r="M161" s="1835">
        <v>1761</v>
      </c>
    </row>
    <row r="162" spans="8:13" ht="20.100000000000001" customHeight="1">
      <c r="H162" s="1742" t="str">
        <f t="shared" si="6"/>
        <v>西水元</v>
      </c>
      <c r="I162" s="1713" t="s">
        <v>6345</v>
      </c>
      <c r="J162" s="1834">
        <v>892</v>
      </c>
      <c r="K162" s="1835">
        <v>1991</v>
      </c>
      <c r="L162" s="1836">
        <v>1025</v>
      </c>
      <c r="M162" s="1835">
        <v>966</v>
      </c>
    </row>
    <row r="163" spans="8:13" ht="20.100000000000001" customHeight="1">
      <c r="H163" s="1742" t="str">
        <f t="shared" si="6"/>
        <v>西水元</v>
      </c>
      <c r="I163" s="1713" t="s">
        <v>6346</v>
      </c>
      <c r="J163" s="1834">
        <v>1178</v>
      </c>
      <c r="K163" s="1835">
        <v>2544</v>
      </c>
      <c r="L163" s="1836">
        <v>1281</v>
      </c>
      <c r="M163" s="1835">
        <v>1263</v>
      </c>
    </row>
    <row r="164" spans="8:13" ht="20.100000000000001" customHeight="1">
      <c r="H164" s="1742" t="str">
        <f t="shared" si="6"/>
        <v>西水元</v>
      </c>
      <c r="I164" s="1713" t="s">
        <v>6347</v>
      </c>
      <c r="J164" s="1834">
        <v>1352</v>
      </c>
      <c r="K164" s="1835">
        <v>2993</v>
      </c>
      <c r="L164" s="1836">
        <v>1523</v>
      </c>
      <c r="M164" s="1835">
        <v>1470</v>
      </c>
    </row>
    <row r="165" spans="8:13" ht="20.100000000000001" customHeight="1">
      <c r="H165" s="1742" t="str">
        <f t="shared" si="6"/>
        <v>西水元</v>
      </c>
      <c r="I165" s="1713" t="s">
        <v>6348</v>
      </c>
      <c r="J165" s="1834">
        <v>852</v>
      </c>
      <c r="K165" s="1835">
        <v>1585</v>
      </c>
      <c r="L165" s="1836">
        <v>791</v>
      </c>
      <c r="M165" s="1835">
        <v>794</v>
      </c>
    </row>
    <row r="166" spans="8:13" ht="20.100000000000001" customHeight="1">
      <c r="H166" s="1742" t="str">
        <f t="shared" si="6"/>
        <v>西水元</v>
      </c>
      <c r="I166" s="1713" t="s">
        <v>6349</v>
      </c>
      <c r="J166" s="1834">
        <v>737</v>
      </c>
      <c r="K166" s="1835">
        <v>1563</v>
      </c>
      <c r="L166" s="1836">
        <v>747</v>
      </c>
      <c r="M166" s="1835">
        <v>816</v>
      </c>
    </row>
    <row r="167" spans="8:13" ht="20.100000000000001" customHeight="1">
      <c r="H167" s="1711" t="str">
        <f t="shared" si="6"/>
        <v>西水元</v>
      </c>
      <c r="I167" s="1714" t="s">
        <v>6350</v>
      </c>
      <c r="J167" s="1837">
        <v>698</v>
      </c>
      <c r="K167" s="1838">
        <v>1532</v>
      </c>
      <c r="L167" s="1839">
        <v>790</v>
      </c>
      <c r="M167" s="1838">
        <v>742</v>
      </c>
    </row>
    <row r="168" spans="8:13" ht="20.100000000000001" customHeight="1"/>
  </sheetData>
  <mergeCells count="12">
    <mergeCell ref="H5:H7"/>
    <mergeCell ref="I5:I6"/>
    <mergeCell ref="J5:J6"/>
    <mergeCell ref="K5:M5"/>
    <mergeCell ref="I9:I10"/>
    <mergeCell ref="J9:J10"/>
    <mergeCell ref="K9:M9"/>
    <mergeCell ref="A1:D1"/>
    <mergeCell ref="A2:D2"/>
    <mergeCell ref="A5:A6"/>
    <mergeCell ref="B5:B6"/>
    <mergeCell ref="C5:E5"/>
  </mergeCells>
  <phoneticPr fontId="2"/>
  <printOptions horizontalCentered="1"/>
  <pageMargins left="0.78740157480314965" right="0.78740157480314965" top="0.98425196850393704" bottom="0.98425196850393704" header="0.51181102362204722" footer="0.51181102362204722"/>
  <pageSetup paperSize="9" scale="91" fitToHeight="0"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3"/>
  <sheetViews>
    <sheetView view="pageBreakPreview" zoomScaleNormal="100" zoomScaleSheetLayoutView="100" workbookViewId="0">
      <selection sqref="A1:D1"/>
    </sheetView>
  </sheetViews>
  <sheetFormatPr defaultRowHeight="19.5" customHeight="1"/>
  <cols>
    <col min="1" max="1" width="16.625" style="2" customWidth="1"/>
    <col min="2" max="2" width="12.625" style="2" customWidth="1"/>
    <col min="3" max="5" width="9.625" style="2" customWidth="1"/>
    <col min="6" max="8" width="11.125" style="2" customWidth="1"/>
    <col min="9" max="9" width="5.625" style="2" customWidth="1"/>
    <col min="10" max="10" width="13.25" style="2" customWidth="1"/>
    <col min="11" max="14" width="10.625" style="2" customWidth="1"/>
    <col min="15" max="15" width="13.25" style="2" customWidth="1"/>
    <col min="16" max="17" width="10.625" style="2" customWidth="1"/>
    <col min="18" max="16384" width="9" style="2"/>
  </cols>
  <sheetData>
    <row r="1" spans="1:26" s="209" customFormat="1" ht="20.100000000000001" customHeight="1">
      <c r="A1" s="2943" t="str">
        <f>HYPERLINK("#目次!A1","【目次に戻る】")</f>
        <v>【目次に戻る】</v>
      </c>
      <c r="B1" s="2943"/>
      <c r="C1" s="2943"/>
      <c r="D1" s="1328"/>
      <c r="E1" s="1328"/>
      <c r="F1" s="2424"/>
      <c r="G1" s="1328"/>
      <c r="H1" s="1328"/>
      <c r="I1" s="1328"/>
      <c r="J1" s="1328"/>
      <c r="K1" s="1328"/>
      <c r="L1" s="1328"/>
      <c r="M1" s="1328"/>
      <c r="N1" s="1328"/>
      <c r="O1" s="1328"/>
      <c r="P1" s="1328"/>
      <c r="Q1" s="1328"/>
      <c r="R1" s="1328"/>
      <c r="S1" s="1328"/>
      <c r="T1" s="1328"/>
      <c r="U1" s="1328"/>
      <c r="V1" s="1328"/>
      <c r="W1" s="1328"/>
      <c r="X1" s="1328"/>
      <c r="Y1" s="1328"/>
      <c r="Z1" s="1328"/>
    </row>
    <row r="2" spans="1:26" s="209" customFormat="1" ht="20.100000000000001" customHeight="1">
      <c r="A2" s="2943" t="str">
        <f>HYPERLINK("#業務所管課別目次!A1","【業務所管課別目次に戻る】")</f>
        <v>【業務所管課別目次に戻る】</v>
      </c>
      <c r="B2" s="2943"/>
      <c r="C2" s="2943"/>
      <c r="D2" s="1328"/>
      <c r="E2" s="1328"/>
      <c r="F2" s="2424"/>
      <c r="G2" s="1328"/>
      <c r="H2" s="1328"/>
      <c r="I2" s="1328"/>
      <c r="J2" s="1328"/>
      <c r="K2" s="1328"/>
      <c r="L2" s="1328"/>
      <c r="M2" s="1328"/>
      <c r="N2" s="1328"/>
      <c r="O2" s="1328"/>
      <c r="P2" s="1328"/>
      <c r="Q2" s="1328"/>
      <c r="R2" s="1328"/>
      <c r="S2" s="1328"/>
      <c r="T2" s="1328"/>
      <c r="U2" s="1328"/>
      <c r="V2" s="1328"/>
      <c r="W2" s="1328"/>
      <c r="X2" s="1328"/>
      <c r="Y2" s="1328"/>
      <c r="Z2" s="1328"/>
    </row>
    <row r="3" spans="1:26" s="131" customFormat="1" ht="15" customHeight="1">
      <c r="A3" s="221" t="s">
        <v>3594</v>
      </c>
      <c r="B3" s="221"/>
      <c r="C3" s="1240"/>
      <c r="D3" s="1240"/>
      <c r="E3" s="221"/>
      <c r="F3" s="221"/>
      <c r="G3" s="4" t="str">
        <f>M3</f>
        <v>（令和5年4月1日現在）</v>
      </c>
      <c r="H3" s="221"/>
      <c r="J3" s="1336" t="s">
        <v>6927</v>
      </c>
      <c r="K3" s="1752"/>
      <c r="L3" s="1337" t="s">
        <v>6118</v>
      </c>
      <c r="M3" s="1856" t="str">
        <f>設定!$B$14</f>
        <v>（令和5年4月1日現在）</v>
      </c>
      <c r="O3" s="1337" t="s">
        <v>6807</v>
      </c>
      <c r="P3" s="1856" t="str">
        <f>設定!$B$5&amp;設定!$C$5&amp;"年度"</f>
        <v>令和4年度</v>
      </c>
    </row>
    <row r="4" spans="1:26" s="80" customFormat="1" ht="15" customHeight="1">
      <c r="A4" s="4229" t="s">
        <v>494</v>
      </c>
      <c r="B4" s="4229" t="s">
        <v>493</v>
      </c>
      <c r="C4" s="4231" t="s">
        <v>492</v>
      </c>
      <c r="D4" s="4233" t="s">
        <v>491</v>
      </c>
      <c r="E4" s="4226" t="s">
        <v>3593</v>
      </c>
      <c r="F4" s="4209" t="s">
        <v>3592</v>
      </c>
      <c r="G4" s="4210"/>
      <c r="H4" s="2513"/>
      <c r="J4" s="1705"/>
      <c r="K4" s="1340"/>
      <c r="L4" s="1337" t="s">
        <v>6119</v>
      </c>
      <c r="M4" s="1789" t="s">
        <v>7134</v>
      </c>
      <c r="N4" s="2160" t="str">
        <f>HYPERLINK("#'["&amp;設定!$A$22&amp;"]"&amp;M4&amp;"'!A1","統計表リンク")</f>
        <v>統計表リンク</v>
      </c>
      <c r="O4" s="1747" t="s">
        <v>8084</v>
      </c>
      <c r="P4" s="1747"/>
    </row>
    <row r="5" spans="1:26" s="80" customFormat="1" ht="21.95" customHeight="1">
      <c r="A5" s="4230"/>
      <c r="B5" s="4230"/>
      <c r="C5" s="4232"/>
      <c r="D5" s="4227"/>
      <c r="E5" s="4227"/>
      <c r="F5" s="1239" t="s">
        <v>3591</v>
      </c>
      <c r="G5" s="1239" t="s">
        <v>3590</v>
      </c>
      <c r="H5" s="2514"/>
      <c r="J5" s="2"/>
      <c r="K5" s="2"/>
      <c r="L5" s="2"/>
      <c r="M5" s="1789" t="s">
        <v>7072</v>
      </c>
      <c r="N5" s="2160" t="str">
        <f>HYPERLINK("#'["&amp;設定!$A$22&amp;"]"&amp;M5&amp;"'!A1","統計表リンク")</f>
        <v>統計表リンク</v>
      </c>
      <c r="O5" s="1747" t="s">
        <v>8821</v>
      </c>
      <c r="P5" s="1747"/>
    </row>
    <row r="6" spans="1:26" s="80" customFormat="1" ht="15.95" customHeight="1">
      <c r="A6" s="1441" t="s">
        <v>3589</v>
      </c>
      <c r="B6" s="379" t="s">
        <v>3588</v>
      </c>
      <c r="C6" s="1238" t="s">
        <v>3587</v>
      </c>
      <c r="D6" s="1238" t="s">
        <v>3586</v>
      </c>
      <c r="E6" s="1237">
        <v>1830.11</v>
      </c>
      <c r="F6" s="1236">
        <v>18.823188405797101</v>
      </c>
      <c r="G6" s="1236">
        <v>171.1855072463768</v>
      </c>
      <c r="H6" s="2515"/>
      <c r="M6" s="1789" t="s">
        <v>7073</v>
      </c>
      <c r="N6" s="2160" t="str">
        <f>HYPERLINK("#'["&amp;設定!$A$22&amp;"]"&amp;M6&amp;"'!A1","統計表リンク")</f>
        <v>統計表リンク</v>
      </c>
      <c r="O6" s="1747" t="s">
        <v>8822</v>
      </c>
      <c r="P6" s="1747"/>
      <c r="Q6" s="1747"/>
    </row>
    <row r="7" spans="1:26" s="80" customFormat="1" ht="15.95" customHeight="1">
      <c r="A7" s="1441" t="s">
        <v>3583</v>
      </c>
      <c r="B7" s="379" t="s">
        <v>1043</v>
      </c>
      <c r="C7" s="1516" t="s">
        <v>5971</v>
      </c>
      <c r="D7" s="1238" t="s">
        <v>905</v>
      </c>
      <c r="E7" s="1237">
        <v>2443.44</v>
      </c>
      <c r="F7" s="1236">
        <v>12.815561959654179</v>
      </c>
      <c r="G7" s="1236">
        <v>121.98847262247838</v>
      </c>
      <c r="H7" s="2515"/>
      <c r="M7" s="1789" t="s">
        <v>7135</v>
      </c>
      <c r="N7" s="2160" t="str">
        <f>HYPERLINK("#'["&amp;設定!$A$22&amp;"]"&amp;M7&amp;"'!A1","統計表リンク")</f>
        <v>統計表リンク</v>
      </c>
      <c r="O7" s="1747"/>
      <c r="P7" s="1747"/>
    </row>
    <row r="8" spans="1:26" s="80" customFormat="1" ht="15.95" customHeight="1">
      <c r="A8" s="1441" t="s">
        <v>3585</v>
      </c>
      <c r="B8" s="379" t="s">
        <v>1283</v>
      </c>
      <c r="C8" s="1238" t="s">
        <v>3584</v>
      </c>
      <c r="D8" s="1238" t="s">
        <v>909</v>
      </c>
      <c r="E8" s="1237">
        <v>2001.12</v>
      </c>
      <c r="F8" s="1236">
        <v>42.417867435158499</v>
      </c>
      <c r="G8" s="1236">
        <v>177.07492795389049</v>
      </c>
      <c r="H8" s="2515"/>
    </row>
    <row r="9" spans="1:26" s="80" customFormat="1" ht="15" customHeight="1">
      <c r="A9" s="2" t="str">
        <f>"注：利用状況は"&amp;P3&amp;"のもの。"</f>
        <v>注：利用状況は令和4年度のもの。</v>
      </c>
      <c r="B9" s="757"/>
      <c r="C9" s="1235"/>
      <c r="D9" s="1234"/>
      <c r="E9" s="450"/>
      <c r="F9" s="183"/>
      <c r="G9" s="242" t="s">
        <v>3426</v>
      </c>
      <c r="H9" s="450"/>
    </row>
    <row r="10" spans="1:26" s="80" customFormat="1" ht="15" customHeight="1">
      <c r="A10" s="2847"/>
      <c r="B10" s="2848"/>
      <c r="C10" s="2849"/>
      <c r="D10" s="1466"/>
      <c r="E10" s="2850"/>
      <c r="F10" s="2851"/>
      <c r="G10" s="2851"/>
      <c r="H10" s="216"/>
    </row>
    <row r="11" spans="1:26" s="24" customFormat="1" ht="15" customHeight="1">
      <c r="A11" s="250" t="s">
        <v>8268</v>
      </c>
      <c r="G11" s="242"/>
      <c r="J11" s="1336" t="s">
        <v>6928</v>
      </c>
      <c r="K11" s="1752"/>
      <c r="L11" s="1337" t="s">
        <v>6118</v>
      </c>
      <c r="M11" s="1856" t="str">
        <f>設定!$B$14</f>
        <v>（令和5年4月1日現在）</v>
      </c>
      <c r="O11" s="1337" t="s">
        <v>6807</v>
      </c>
      <c r="P11" s="1856" t="str">
        <f>設定!$B$5&amp;設定!$C$5&amp;"年度"</f>
        <v>令和4年度</v>
      </c>
    </row>
    <row r="12" spans="1:26" s="80" customFormat="1" ht="15.95" customHeight="1">
      <c r="A12" s="185"/>
      <c r="B12" s="183"/>
      <c r="C12" s="183"/>
      <c r="F12" s="85"/>
      <c r="G12" s="85" t="str">
        <f>M11</f>
        <v>（令和5年4月1日現在）</v>
      </c>
      <c r="H12" s="85"/>
      <c r="J12" s="1705"/>
      <c r="K12" s="1340"/>
      <c r="L12" s="1337" t="s">
        <v>6119</v>
      </c>
      <c r="M12" s="1789" t="s">
        <v>8211</v>
      </c>
      <c r="N12" s="2160" t="str">
        <f>HYPERLINK("#'["&amp;設定!$A$22&amp;"]"&amp;M12&amp;"'!A1","統計表リンク")</f>
        <v>統計表リンク</v>
      </c>
    </row>
    <row r="13" spans="1:26" s="1747" customFormat="1" ht="15.75" customHeight="1">
      <c r="A13" s="4219" t="s">
        <v>494</v>
      </c>
      <c r="B13" s="4219" t="s">
        <v>493</v>
      </c>
      <c r="C13" s="4223" t="s">
        <v>492</v>
      </c>
      <c r="D13" s="4223" t="s">
        <v>491</v>
      </c>
      <c r="E13" s="4224" t="s">
        <v>3593</v>
      </c>
      <c r="F13" s="4209" t="s">
        <v>3592</v>
      </c>
      <c r="G13" s="4210"/>
      <c r="I13" s="1705"/>
      <c r="J13" s="1340"/>
      <c r="K13" s="1337"/>
      <c r="L13" s="1789"/>
      <c r="M13" s="1789" t="s">
        <v>6929</v>
      </c>
      <c r="N13" s="2160" t="str">
        <f>HYPERLINK("#'["&amp;設定!$A$22&amp;"]"&amp;M13&amp;"'!A1","統計表リンク")</f>
        <v>統計表リンク</v>
      </c>
    </row>
    <row r="14" spans="1:26" s="80" customFormat="1" ht="21.75" customHeight="1">
      <c r="A14" s="4219"/>
      <c r="B14" s="4219"/>
      <c r="C14" s="4223"/>
      <c r="D14" s="4223"/>
      <c r="E14" s="4224"/>
      <c r="F14" s="2517" t="s">
        <v>3591</v>
      </c>
      <c r="G14" s="2517" t="s">
        <v>3590</v>
      </c>
    </row>
    <row r="15" spans="1:26" s="80" customFormat="1" ht="24.95" customHeight="1">
      <c r="A15" s="2520" t="s">
        <v>4687</v>
      </c>
      <c r="B15" s="2511" t="s">
        <v>4688</v>
      </c>
      <c r="C15" s="2512" t="s">
        <v>8748</v>
      </c>
      <c r="D15" s="2512" t="s">
        <v>5905</v>
      </c>
      <c r="E15" s="2516">
        <v>3405.74</v>
      </c>
      <c r="F15" s="124">
        <v>121.34782608695652</v>
      </c>
      <c r="G15" s="124">
        <v>426.23043478260871</v>
      </c>
    </row>
    <row r="16" spans="1:26" s="80" customFormat="1" ht="15.95" customHeight="1">
      <c r="A16" s="2" t="str">
        <f>"注：利用状況は"&amp;P11&amp;"のもの。"</f>
        <v>注：利用状況は令和4年度のもの。</v>
      </c>
      <c r="B16" s="1466"/>
      <c r="C16" s="183"/>
      <c r="F16" s="242"/>
      <c r="G16" s="242" t="s">
        <v>3426</v>
      </c>
      <c r="H16" s="242"/>
    </row>
    <row r="17" spans="1:19" s="80" customFormat="1" ht="15" customHeight="1">
      <c r="A17" s="216"/>
      <c r="B17" s="363"/>
      <c r="C17" s="216"/>
      <c r="D17" s="216"/>
      <c r="F17" s="1747"/>
      <c r="H17" s="216"/>
    </row>
    <row r="18" spans="1:19" s="24" customFormat="1" ht="15" customHeight="1">
      <c r="A18" s="250" t="s">
        <v>4672</v>
      </c>
      <c r="G18" s="242"/>
      <c r="J18" s="1336" t="s">
        <v>6930</v>
      </c>
      <c r="K18" s="1752"/>
      <c r="L18" s="1337" t="s">
        <v>6118</v>
      </c>
      <c r="M18" s="1856" t="str">
        <f>設定!$B$14</f>
        <v>（令和5年4月1日現在）</v>
      </c>
      <c r="O18" s="1337" t="s">
        <v>6807</v>
      </c>
      <c r="P18" s="1856" t="str">
        <f>設定!$B$5&amp;設定!$C$5&amp;"年度"</f>
        <v>令和4年度</v>
      </c>
    </row>
    <row r="19" spans="1:19" s="80" customFormat="1" ht="15.95" customHeight="1">
      <c r="A19" s="185"/>
      <c r="B19" s="183"/>
      <c r="C19" s="183"/>
      <c r="D19" s="85"/>
      <c r="E19" s="85" t="str">
        <f>M18</f>
        <v>（令和5年4月1日現在）</v>
      </c>
      <c r="F19" s="85"/>
      <c r="J19" s="1705"/>
      <c r="K19" s="1340"/>
      <c r="L19" s="1337" t="s">
        <v>6119</v>
      </c>
      <c r="M19" s="1789" t="s">
        <v>8212</v>
      </c>
      <c r="N19" s="2160" t="str">
        <f>HYPERLINK("#'["&amp;設定!$A$22&amp;"]"&amp;M19&amp;"'!A1","統計表リンク")</f>
        <v>統計表リンク</v>
      </c>
    </row>
    <row r="20" spans="1:19" s="80" customFormat="1" ht="15.95" customHeight="1">
      <c r="A20" s="2914" t="s">
        <v>493</v>
      </c>
      <c r="B20" s="2914"/>
      <c r="C20" s="4223" t="s">
        <v>492</v>
      </c>
      <c r="D20" s="1508" t="s">
        <v>4605</v>
      </c>
      <c r="E20" s="85"/>
      <c r="F20" s="85"/>
      <c r="M20" s="1789" t="s">
        <v>7137</v>
      </c>
      <c r="N20" s="2160" t="str">
        <f>HYPERLINK("#'["&amp;設定!$A$22&amp;"]"&amp;M20&amp;"'!A1","統計表リンク")</f>
        <v>統計表リンク</v>
      </c>
    </row>
    <row r="21" spans="1:19" s="80" customFormat="1" ht="15.95" customHeight="1">
      <c r="A21" s="2914"/>
      <c r="B21" s="2914"/>
      <c r="C21" s="4223"/>
      <c r="D21" s="2442" t="s">
        <v>4606</v>
      </c>
      <c r="F21" s="1747"/>
    </row>
    <row r="22" spans="1:19" s="80" customFormat="1" ht="15" customHeight="1">
      <c r="A22" s="4043" t="s">
        <v>4674</v>
      </c>
      <c r="B22" s="4043"/>
      <c r="C22" s="1467">
        <v>44513</v>
      </c>
      <c r="D22" s="1641">
        <v>119245</v>
      </c>
      <c r="F22" s="1747"/>
    </row>
    <row r="23" spans="1:19" s="80" customFormat="1" ht="15.95" customHeight="1">
      <c r="A23" s="2" t="str">
        <f>"注：利用状況は"&amp;P18&amp;"のもの。"</f>
        <v>注：利用状況は令和4年度のもの。</v>
      </c>
      <c r="B23" s="1466"/>
      <c r="C23" s="183"/>
      <c r="D23" s="85" t="s">
        <v>8281</v>
      </c>
      <c r="E23" s="85"/>
      <c r="F23" s="85"/>
    </row>
    <row r="24" spans="1:19" s="80" customFormat="1" ht="15" customHeight="1">
      <c r="A24" s="216"/>
      <c r="B24" s="363"/>
      <c r="C24" s="216"/>
      <c r="D24" s="216"/>
      <c r="F24" s="1747"/>
      <c r="H24" s="216"/>
    </row>
    <row r="25" spans="1:19" s="24" customFormat="1" ht="15" customHeight="1">
      <c r="A25" s="250" t="s">
        <v>4673</v>
      </c>
      <c r="F25" s="242" t="str">
        <f>M25</f>
        <v>（令和5年4月1日現在）</v>
      </c>
      <c r="J25" s="1336" t="s">
        <v>6931</v>
      </c>
      <c r="K25" s="1752"/>
      <c r="L25" s="1337" t="s">
        <v>6118</v>
      </c>
      <c r="M25" s="1856" t="str">
        <f>設定!$B$14</f>
        <v>（令和5年4月1日現在）</v>
      </c>
    </row>
    <row r="26" spans="1:19" ht="15" customHeight="1">
      <c r="A26" s="3332" t="s">
        <v>122</v>
      </c>
      <c r="B26" s="3085" t="s">
        <v>3582</v>
      </c>
      <c r="C26" s="3332" t="s">
        <v>3581</v>
      </c>
      <c r="D26" s="3332"/>
      <c r="E26" s="4215" t="s">
        <v>114</v>
      </c>
      <c r="F26" s="3341"/>
      <c r="G26" s="2518"/>
      <c r="J26" s="1705"/>
      <c r="K26" s="1340"/>
      <c r="L26" s="1337" t="s">
        <v>6119</v>
      </c>
      <c r="M26" s="1789" t="s">
        <v>6932</v>
      </c>
      <c r="N26" s="2160" t="str">
        <f>HYPERLINK("#'["&amp;設定!$A$22&amp;"]"&amp;M26&amp;"'!A1","統計表リンク")</f>
        <v>統計表リンク</v>
      </c>
    </row>
    <row r="27" spans="1:19" ht="15" customHeight="1">
      <c r="A27" s="3332"/>
      <c r="B27" s="3085"/>
      <c r="C27" s="1589" t="s">
        <v>2</v>
      </c>
      <c r="D27" s="1589" t="s">
        <v>1</v>
      </c>
      <c r="E27" s="3331"/>
      <c r="F27" s="4216"/>
      <c r="G27" s="2518"/>
      <c r="J27" s="4211" t="s">
        <v>8085</v>
      </c>
      <c r="K27" s="4211" t="s">
        <v>3582</v>
      </c>
      <c r="L27" s="4069" t="s">
        <v>538</v>
      </c>
      <c r="M27" s="4212"/>
      <c r="N27" s="4071"/>
      <c r="O27" s="4211" t="s">
        <v>8085</v>
      </c>
      <c r="P27" s="4211" t="s">
        <v>3582</v>
      </c>
      <c r="Q27" s="4069" t="s">
        <v>538</v>
      </c>
      <c r="R27" s="4212"/>
      <c r="S27" s="4071"/>
    </row>
    <row r="28" spans="1:19" ht="15" customHeight="1">
      <c r="A28" s="1591" t="s">
        <v>3580</v>
      </c>
      <c r="B28" s="1545">
        <f>K29</f>
        <v>241</v>
      </c>
      <c r="C28" s="4228" t="str">
        <f>L29</f>
        <v>…</v>
      </c>
      <c r="D28" s="4228"/>
      <c r="E28" s="4221" t="s">
        <v>3575</v>
      </c>
      <c r="F28" s="4222"/>
      <c r="G28" s="2519"/>
      <c r="J28" s="4203"/>
      <c r="K28" s="4203"/>
      <c r="L28" s="2430" t="s">
        <v>6420</v>
      </c>
      <c r="M28" s="2430" t="s">
        <v>7403</v>
      </c>
      <c r="N28" s="2430" t="s">
        <v>7404</v>
      </c>
      <c r="O28" s="4203"/>
      <c r="P28" s="4203"/>
      <c r="Q28" s="2430" t="s">
        <v>6420</v>
      </c>
      <c r="R28" s="2430" t="s">
        <v>7403</v>
      </c>
      <c r="S28" s="2430" t="s">
        <v>7404</v>
      </c>
    </row>
    <row r="29" spans="1:19" ht="15" customHeight="1">
      <c r="A29" s="1588" t="s">
        <v>3576</v>
      </c>
      <c r="B29" s="1545">
        <f t="shared" ref="B29:B35" si="0">K30</f>
        <v>1</v>
      </c>
      <c r="C29" s="1224">
        <f>M30</f>
        <v>82</v>
      </c>
      <c r="D29" s="1224">
        <f>N30</f>
        <v>45</v>
      </c>
      <c r="E29" s="4221" t="s">
        <v>3575</v>
      </c>
      <c r="F29" s="4222"/>
      <c r="G29" s="2519"/>
      <c r="J29" s="2429" t="s">
        <v>8086</v>
      </c>
      <c r="K29" s="2490">
        <v>241</v>
      </c>
      <c r="L29" s="2490" t="s">
        <v>4187</v>
      </c>
      <c r="M29" s="2490" t="s">
        <v>4187</v>
      </c>
      <c r="N29" s="2490" t="s">
        <v>4187</v>
      </c>
      <c r="O29" s="2429" t="s">
        <v>8087</v>
      </c>
      <c r="P29" s="2490">
        <v>19</v>
      </c>
      <c r="Q29" s="2490">
        <v>371</v>
      </c>
      <c r="R29" s="2490">
        <v>104</v>
      </c>
      <c r="S29" s="2490">
        <v>267</v>
      </c>
    </row>
    <row r="30" spans="1:19" ht="15" customHeight="1">
      <c r="A30" s="1591" t="s">
        <v>5906</v>
      </c>
      <c r="B30" s="1233">
        <f t="shared" si="0"/>
        <v>2</v>
      </c>
      <c r="C30" s="4220">
        <f>L31</f>
        <v>846</v>
      </c>
      <c r="D30" s="4220"/>
      <c r="E30" s="4213" t="s">
        <v>3912</v>
      </c>
      <c r="F30" s="4214"/>
      <c r="G30" s="2519"/>
      <c r="J30" s="2429" t="s">
        <v>8088</v>
      </c>
      <c r="K30" s="2490">
        <v>1</v>
      </c>
      <c r="L30" s="2490">
        <v>127</v>
      </c>
      <c r="M30" s="2490">
        <v>82</v>
      </c>
      <c r="N30" s="2490">
        <v>45</v>
      </c>
      <c r="O30" s="2429" t="s">
        <v>8089</v>
      </c>
      <c r="P30" s="2490">
        <v>135</v>
      </c>
      <c r="Q30" s="2490">
        <v>8144</v>
      </c>
      <c r="R30" s="2490">
        <v>2696</v>
      </c>
      <c r="S30" s="2490">
        <v>5448</v>
      </c>
    </row>
    <row r="31" spans="1:19" ht="15" customHeight="1">
      <c r="A31" s="1591" t="s">
        <v>3574</v>
      </c>
      <c r="B31" s="1545">
        <f t="shared" si="0"/>
        <v>1</v>
      </c>
      <c r="C31" s="1224">
        <f>M32</f>
        <v>30</v>
      </c>
      <c r="D31" s="1224">
        <f>N32</f>
        <v>43</v>
      </c>
      <c r="E31" s="4213" t="s">
        <v>42</v>
      </c>
      <c r="F31" s="4214"/>
      <c r="G31" s="2519"/>
      <c r="H31" s="1769"/>
      <c r="J31" s="2429" t="s">
        <v>8090</v>
      </c>
      <c r="K31" s="2490">
        <v>2</v>
      </c>
      <c r="L31" s="2490">
        <v>846</v>
      </c>
      <c r="M31" s="2490" t="s">
        <v>4187</v>
      </c>
      <c r="N31" s="2490" t="s">
        <v>4187</v>
      </c>
      <c r="O31" s="2429" t="s">
        <v>8091</v>
      </c>
      <c r="P31" s="2490" t="s">
        <v>5184</v>
      </c>
      <c r="Q31" s="2490">
        <v>621</v>
      </c>
      <c r="R31" s="2490">
        <v>112</v>
      </c>
      <c r="S31" s="2490">
        <v>509</v>
      </c>
    </row>
    <row r="32" spans="1:19" ht="15" customHeight="1">
      <c r="A32" s="2427" t="s">
        <v>3579</v>
      </c>
      <c r="B32" s="1233">
        <f t="shared" si="0"/>
        <v>19</v>
      </c>
      <c r="C32" s="4220">
        <f>L33</f>
        <v>1647</v>
      </c>
      <c r="D32" s="4220"/>
      <c r="E32" s="4213" t="s">
        <v>42</v>
      </c>
      <c r="F32" s="4214"/>
      <c r="G32" s="2519"/>
      <c r="J32" s="2429" t="s">
        <v>8092</v>
      </c>
      <c r="K32" s="2490">
        <v>1</v>
      </c>
      <c r="L32" s="2490">
        <v>73</v>
      </c>
      <c r="M32" s="2490">
        <v>30</v>
      </c>
      <c r="N32" s="2490">
        <v>43</v>
      </c>
      <c r="O32" s="2429" t="s">
        <v>8093</v>
      </c>
      <c r="P32" s="2490">
        <v>1</v>
      </c>
      <c r="Q32" s="2490">
        <v>52</v>
      </c>
      <c r="R32" s="2490">
        <v>31</v>
      </c>
      <c r="S32" s="2490">
        <v>21</v>
      </c>
    </row>
    <row r="33" spans="1:19" ht="15" customHeight="1">
      <c r="A33" s="1591" t="s">
        <v>3578</v>
      </c>
      <c r="B33" s="285" t="str">
        <f t="shared" si="0"/>
        <v>-</v>
      </c>
      <c r="C33" s="1224">
        <f>M34</f>
        <v>8</v>
      </c>
      <c r="D33" s="1224">
        <f>N34</f>
        <v>7</v>
      </c>
      <c r="E33" s="4213" t="s">
        <v>324</v>
      </c>
      <c r="F33" s="4214"/>
      <c r="G33" s="2519"/>
      <c r="J33" s="2429" t="s">
        <v>8094</v>
      </c>
      <c r="K33" s="2490">
        <v>19</v>
      </c>
      <c r="L33" s="2490">
        <v>1647</v>
      </c>
      <c r="M33" s="2490" t="s">
        <v>4187</v>
      </c>
      <c r="N33" s="2490" t="s">
        <v>4187</v>
      </c>
      <c r="O33" s="2429" t="s">
        <v>8095</v>
      </c>
      <c r="P33" s="2490">
        <v>41</v>
      </c>
      <c r="Q33" s="2490">
        <v>24548</v>
      </c>
      <c r="R33" s="2490" t="s">
        <v>4187</v>
      </c>
      <c r="S33" s="2490" t="s">
        <v>4187</v>
      </c>
    </row>
    <row r="34" spans="1:19" ht="15" customHeight="1">
      <c r="A34" s="1591" t="s">
        <v>3577</v>
      </c>
      <c r="B34" s="285" t="str">
        <f t="shared" si="0"/>
        <v>-</v>
      </c>
      <c r="C34" s="1224">
        <f>M35</f>
        <v>3</v>
      </c>
      <c r="D34" s="1224">
        <f>N35</f>
        <v>4</v>
      </c>
      <c r="E34" s="4213" t="s">
        <v>151</v>
      </c>
      <c r="F34" s="4214"/>
      <c r="G34" s="2519"/>
      <c r="J34" s="2429" t="s">
        <v>8096</v>
      </c>
      <c r="K34" s="2490" t="s">
        <v>5184</v>
      </c>
      <c r="L34" s="2490">
        <v>15</v>
      </c>
      <c r="M34" s="2490">
        <v>8</v>
      </c>
      <c r="N34" s="2490">
        <v>7</v>
      </c>
      <c r="O34" s="2429" t="s">
        <v>8097</v>
      </c>
      <c r="P34" s="2490">
        <v>2</v>
      </c>
      <c r="Q34" s="2490">
        <v>95</v>
      </c>
      <c r="R34" s="2490">
        <v>38</v>
      </c>
      <c r="S34" s="2490">
        <v>57</v>
      </c>
    </row>
    <row r="35" spans="1:19" ht="15" customHeight="1">
      <c r="A35" s="1588" t="s">
        <v>5907</v>
      </c>
      <c r="B35" s="733">
        <f t="shared" si="0"/>
        <v>1</v>
      </c>
      <c r="C35" s="4220">
        <f>L36</f>
        <v>189</v>
      </c>
      <c r="D35" s="4220"/>
      <c r="E35" s="4217" t="s">
        <v>8962</v>
      </c>
      <c r="F35" s="4218"/>
      <c r="G35" s="481"/>
      <c r="H35" s="1769"/>
      <c r="J35" s="2429" t="s">
        <v>8098</v>
      </c>
      <c r="K35" s="2490" t="s">
        <v>5184</v>
      </c>
      <c r="L35" s="2490">
        <v>7</v>
      </c>
      <c r="M35" s="2490">
        <v>3</v>
      </c>
      <c r="N35" s="2490">
        <v>4</v>
      </c>
      <c r="O35" s="2429" t="s">
        <v>8099</v>
      </c>
      <c r="P35" s="2490">
        <v>5</v>
      </c>
      <c r="Q35" s="2490">
        <v>140</v>
      </c>
      <c r="R35" s="2490">
        <v>97</v>
      </c>
      <c r="S35" s="2490">
        <v>43</v>
      </c>
    </row>
    <row r="36" spans="1:19" ht="15" customHeight="1">
      <c r="A36" s="1588" t="s">
        <v>3571</v>
      </c>
      <c r="B36" s="733">
        <f t="shared" ref="B36:B43" si="1">P29</f>
        <v>19</v>
      </c>
      <c r="C36" s="1643">
        <f t="shared" ref="C36:D39" si="2">R29</f>
        <v>104</v>
      </c>
      <c r="D36" s="1643">
        <f t="shared" si="2"/>
        <v>267</v>
      </c>
      <c r="E36" s="4217" t="s">
        <v>253</v>
      </c>
      <c r="F36" s="4218"/>
      <c r="G36" s="481"/>
      <c r="H36" s="1769"/>
      <c r="J36" s="2429" t="s">
        <v>8100</v>
      </c>
      <c r="K36" s="2490">
        <v>1</v>
      </c>
      <c r="L36" s="2490">
        <v>189</v>
      </c>
      <c r="M36" s="2490" t="s">
        <v>4187</v>
      </c>
      <c r="N36" s="2490" t="s">
        <v>4187</v>
      </c>
      <c r="O36" s="2429" t="s">
        <v>8101</v>
      </c>
      <c r="P36" s="2490">
        <v>60</v>
      </c>
      <c r="Q36" s="2490">
        <v>5314</v>
      </c>
      <c r="R36" s="2490" t="s">
        <v>4187</v>
      </c>
      <c r="S36" s="2490" t="s">
        <v>4187</v>
      </c>
    </row>
    <row r="37" spans="1:19" ht="15" customHeight="1">
      <c r="A37" s="1588" t="s">
        <v>3573</v>
      </c>
      <c r="B37" s="1545">
        <f t="shared" si="1"/>
        <v>135</v>
      </c>
      <c r="C37" s="1224">
        <f t="shared" si="2"/>
        <v>2696</v>
      </c>
      <c r="D37" s="1224">
        <f t="shared" si="2"/>
        <v>5448</v>
      </c>
      <c r="E37" s="4217" t="s">
        <v>251</v>
      </c>
      <c r="F37" s="4218"/>
      <c r="G37" s="481"/>
      <c r="H37" s="1769"/>
    </row>
    <row r="38" spans="1:19" ht="15" customHeight="1">
      <c r="A38" s="1588" t="s">
        <v>3572</v>
      </c>
      <c r="B38" s="285" t="str">
        <f t="shared" si="1"/>
        <v>-</v>
      </c>
      <c r="C38" s="1224">
        <f t="shared" si="2"/>
        <v>112</v>
      </c>
      <c r="D38" s="1224">
        <f t="shared" si="2"/>
        <v>509</v>
      </c>
      <c r="E38" s="4217" t="s">
        <v>251</v>
      </c>
      <c r="F38" s="4218"/>
      <c r="G38" s="481"/>
      <c r="H38" s="1769"/>
    </row>
    <row r="39" spans="1:19" ht="15" customHeight="1">
      <c r="A39" s="1642" t="s">
        <v>3568</v>
      </c>
      <c r="B39" s="1545">
        <f t="shared" si="1"/>
        <v>1</v>
      </c>
      <c r="C39" s="1224">
        <f t="shared" si="2"/>
        <v>31</v>
      </c>
      <c r="D39" s="1224">
        <f t="shared" si="2"/>
        <v>21</v>
      </c>
      <c r="E39" s="4213" t="s">
        <v>137</v>
      </c>
      <c r="F39" s="4214"/>
      <c r="G39" s="2519"/>
    </row>
    <row r="40" spans="1:19" ht="15" customHeight="1">
      <c r="A40" s="1642" t="s">
        <v>5908</v>
      </c>
      <c r="B40" s="1545">
        <f t="shared" si="1"/>
        <v>41</v>
      </c>
      <c r="C40" s="4235">
        <f>Q33</f>
        <v>24548</v>
      </c>
      <c r="D40" s="4235"/>
      <c r="E40" s="4213" t="s">
        <v>137</v>
      </c>
      <c r="F40" s="4214"/>
      <c r="G40" s="2519"/>
    </row>
    <row r="41" spans="1:19" ht="15" customHeight="1">
      <c r="A41" s="1642" t="s">
        <v>5909</v>
      </c>
      <c r="B41" s="1545">
        <f t="shared" si="1"/>
        <v>2</v>
      </c>
      <c r="C41" s="1224">
        <f>R34</f>
        <v>38</v>
      </c>
      <c r="D41" s="1224">
        <f>S34</f>
        <v>57</v>
      </c>
      <c r="E41" s="4213" t="s">
        <v>137</v>
      </c>
      <c r="F41" s="4214"/>
      <c r="G41" s="2519"/>
    </row>
    <row r="42" spans="1:19" ht="15" customHeight="1">
      <c r="A42" s="1642" t="s">
        <v>3570</v>
      </c>
      <c r="B42" s="1545">
        <f t="shared" si="1"/>
        <v>5</v>
      </c>
      <c r="C42" s="1224">
        <f>R35</f>
        <v>97</v>
      </c>
      <c r="D42" s="1224">
        <f>S35</f>
        <v>43</v>
      </c>
      <c r="E42" s="4213" t="s">
        <v>137</v>
      </c>
      <c r="F42" s="4214"/>
      <c r="G42" s="2519"/>
    </row>
    <row r="43" spans="1:19" ht="15" customHeight="1">
      <c r="A43" s="1642" t="s">
        <v>3569</v>
      </c>
      <c r="B43" s="1233">
        <f t="shared" si="1"/>
        <v>60</v>
      </c>
      <c r="C43" s="4234">
        <f>Q36</f>
        <v>5314</v>
      </c>
      <c r="D43" s="4234"/>
      <c r="E43" s="4213" t="s">
        <v>42</v>
      </c>
      <c r="F43" s="4214"/>
      <c r="G43" s="2519"/>
    </row>
    <row r="44" spans="1:19" ht="15" customHeight="1"/>
    <row r="45" spans="1:19" ht="15" customHeight="1">
      <c r="A45" s="4225" t="s">
        <v>4655</v>
      </c>
      <c r="B45" s="4225"/>
      <c r="C45" s="4225"/>
      <c r="D45" s="4225"/>
      <c r="E45" s="4225"/>
      <c r="F45" s="4225"/>
      <c r="G45" s="4225"/>
      <c r="H45" s="4225"/>
    </row>
    <row r="46" spans="1:19" ht="15" customHeight="1">
      <c r="A46" s="4225" t="s">
        <v>4656</v>
      </c>
      <c r="B46" s="4225"/>
      <c r="C46" s="4225"/>
      <c r="D46" s="4225"/>
      <c r="E46" s="4225"/>
      <c r="F46" s="4225"/>
      <c r="G46" s="4225"/>
      <c r="H46" s="4225"/>
    </row>
    <row r="47" spans="1:19" ht="15" customHeight="1"/>
    <row r="48" spans="1:19" ht="15" customHeight="1"/>
    <row r="49" ht="15" customHeight="1"/>
    <row r="50" ht="15" customHeight="1"/>
    <row r="51" ht="15" customHeight="1"/>
    <row r="52" ht="15" customHeight="1"/>
    <row r="53" ht="15" customHeight="1"/>
  </sheetData>
  <mergeCells count="51">
    <mergeCell ref="A46:H46"/>
    <mergeCell ref="A1:C1"/>
    <mergeCell ref="A2:C2"/>
    <mergeCell ref="E4:E5"/>
    <mergeCell ref="C28:D28"/>
    <mergeCell ref="F4:G4"/>
    <mergeCell ref="A4:A5"/>
    <mergeCell ref="C4:C5"/>
    <mergeCell ref="D4:D5"/>
    <mergeCell ref="B4:B5"/>
    <mergeCell ref="C26:D26"/>
    <mergeCell ref="A45:H45"/>
    <mergeCell ref="C43:D43"/>
    <mergeCell ref="C35:D35"/>
    <mergeCell ref="C40:D40"/>
    <mergeCell ref="B26:B27"/>
    <mergeCell ref="B13:B14"/>
    <mergeCell ref="A13:A14"/>
    <mergeCell ref="C32:D32"/>
    <mergeCell ref="C30:D30"/>
    <mergeCell ref="E29:F29"/>
    <mergeCell ref="E30:F30"/>
    <mergeCell ref="E31:F31"/>
    <mergeCell ref="E32:F32"/>
    <mergeCell ref="A26:A27"/>
    <mergeCell ref="A20:B21"/>
    <mergeCell ref="A22:B22"/>
    <mergeCell ref="C20:C21"/>
    <mergeCell ref="E28:F28"/>
    <mergeCell ref="E13:E14"/>
    <mergeCell ref="D13:D14"/>
    <mergeCell ref="C13:C14"/>
    <mergeCell ref="E40:F40"/>
    <mergeCell ref="E41:F41"/>
    <mergeCell ref="E42:F42"/>
    <mergeCell ref="E43:F43"/>
    <mergeCell ref="E26:F27"/>
    <mergeCell ref="E35:F35"/>
    <mergeCell ref="E36:F36"/>
    <mergeCell ref="E37:F37"/>
    <mergeCell ref="E38:F38"/>
    <mergeCell ref="E39:F39"/>
    <mergeCell ref="E33:F33"/>
    <mergeCell ref="E34:F34"/>
    <mergeCell ref="F13:G13"/>
    <mergeCell ref="J27:J28"/>
    <mergeCell ref="Q27:S27"/>
    <mergeCell ref="P27:P28"/>
    <mergeCell ref="O27:O28"/>
    <mergeCell ref="L27:N27"/>
    <mergeCell ref="K27:K28"/>
  </mergeCells>
  <phoneticPr fontId="2"/>
  <printOptions horizontalCentered="1"/>
  <pageMargins left="0.78740157480314965" right="0.78740157480314965" top="0.98425196850393704" bottom="0.59055118110236227" header="0.51181102362204722" footer="0.51181102362204722"/>
  <pageSetup paperSize="9" scale="85" fitToHeight="0"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9"/>
  <sheetViews>
    <sheetView view="pageBreakPreview" zoomScaleNormal="75" zoomScaleSheetLayoutView="100" workbookViewId="0">
      <selection sqref="A1:D1"/>
    </sheetView>
  </sheetViews>
  <sheetFormatPr defaultRowHeight="19.5" customHeight="1"/>
  <cols>
    <col min="1" max="1" width="18.625" style="80" customWidth="1"/>
    <col min="2" max="2" width="6.625" style="80" customWidth="1"/>
    <col min="3" max="3" width="18.625" style="80" customWidth="1"/>
    <col min="4" max="8" width="9.625" style="80" customWidth="1"/>
    <col min="9" max="9" width="2.5" style="80" customWidth="1"/>
    <col min="10" max="10" width="25" style="80" customWidth="1"/>
    <col min="11" max="11" width="22.25" style="80" customWidth="1"/>
    <col min="12" max="12" width="9.375" style="80" customWidth="1"/>
    <col min="13" max="13" width="14" style="80" customWidth="1"/>
    <col min="14" max="20" width="9" style="80"/>
    <col min="21" max="21" width="14" style="80" customWidth="1"/>
    <col min="22" max="16384" width="9" style="80"/>
  </cols>
  <sheetData>
    <row r="1" spans="1:28" s="130" customFormat="1" ht="20.100000000000001" customHeight="1">
      <c r="A1" s="2917" t="str">
        <f>HYPERLINK("#目次!A1","【目次に戻る】")</f>
        <v>【目次に戻る】</v>
      </c>
      <c r="B1" s="2917"/>
      <c r="C1" s="2917"/>
      <c r="D1" s="1327"/>
      <c r="E1" s="1327"/>
      <c r="F1" s="1327"/>
      <c r="G1" s="1327"/>
      <c r="H1" s="1327"/>
      <c r="I1" s="1327"/>
      <c r="J1" s="1327"/>
      <c r="K1" s="1327"/>
      <c r="L1" s="1327"/>
      <c r="M1" s="1327"/>
      <c r="N1" s="1327"/>
      <c r="O1" s="1327"/>
      <c r="P1" s="1327"/>
      <c r="Q1" s="1327"/>
      <c r="R1" s="1327"/>
      <c r="S1" s="1327"/>
      <c r="T1" s="1327"/>
      <c r="U1" s="1327"/>
    </row>
    <row r="2" spans="1:28" s="130" customFormat="1" ht="20.100000000000001" customHeight="1">
      <c r="A2" s="2917" t="str">
        <f>HYPERLINK("#業務所管課別目次!A1","【業務所管課別目次に戻る】")</f>
        <v>【業務所管課別目次に戻る】</v>
      </c>
      <c r="B2" s="2917"/>
      <c r="C2" s="2917"/>
      <c r="D2" s="1327"/>
      <c r="E2" s="1327"/>
      <c r="F2" s="1327"/>
      <c r="G2" s="1327"/>
      <c r="H2" s="1327"/>
      <c r="I2" s="1327"/>
      <c r="J2" s="1327"/>
      <c r="K2" s="1327"/>
      <c r="L2" s="1327"/>
      <c r="M2" s="1327"/>
      <c r="N2" s="1327"/>
      <c r="O2" s="1327"/>
      <c r="P2" s="1327"/>
      <c r="Q2" s="1327"/>
      <c r="R2" s="1327"/>
      <c r="S2" s="1327"/>
      <c r="T2" s="1327"/>
      <c r="U2" s="1327"/>
    </row>
    <row r="3" spans="1:28" s="101" customFormat="1" ht="18" customHeight="1">
      <c r="A3" s="1253" t="s">
        <v>4690</v>
      </c>
      <c r="B3" s="1253"/>
      <c r="C3" s="1252"/>
      <c r="D3" s="1252"/>
      <c r="E3" s="1252"/>
      <c r="F3" s="1252"/>
      <c r="G3" s="1252"/>
      <c r="H3" s="1252"/>
      <c r="J3" s="1336" t="s">
        <v>6435</v>
      </c>
      <c r="K3" s="1337" t="s">
        <v>6118</v>
      </c>
      <c r="L3" s="1856" t="s">
        <v>463</v>
      </c>
    </row>
    <row r="4" spans="1:28" s="95" customFormat="1" ht="15.95" customHeight="1">
      <c r="A4" s="318" t="s">
        <v>4612</v>
      </c>
      <c r="B4" s="1251"/>
      <c r="C4" s="318"/>
      <c r="D4" s="318"/>
      <c r="E4" s="318"/>
      <c r="F4" s="318"/>
      <c r="G4" s="318"/>
      <c r="H4" s="318"/>
      <c r="J4" s="1705"/>
      <c r="K4" s="1337" t="s">
        <v>6119</v>
      </c>
      <c r="L4" s="1789" t="s">
        <v>6933</v>
      </c>
      <c r="M4" s="2160" t="str">
        <f>HYPERLINK("#'["&amp;設定!$A$22&amp;"]"&amp;L4&amp;"'!A1","統計表リンク")</f>
        <v>統計表リンク</v>
      </c>
    </row>
    <row r="5" spans="1:28" ht="15" customHeight="1">
      <c r="A5" s="216" t="s">
        <v>3673</v>
      </c>
      <c r="B5" s="1250"/>
      <c r="C5" s="216"/>
      <c r="D5" s="216"/>
      <c r="E5" s="216"/>
      <c r="F5" s="216"/>
      <c r="G5" s="216"/>
      <c r="H5" s="225" t="str">
        <f>L3</f>
        <v>（各年度末現在）</v>
      </c>
      <c r="J5" s="2"/>
      <c r="K5" s="2"/>
      <c r="L5" s="2"/>
      <c r="M5" s="2"/>
    </row>
    <row r="6" spans="1:28" ht="15" customHeight="1">
      <c r="A6" s="3750" t="s">
        <v>3672</v>
      </c>
      <c r="B6" s="4239" t="s">
        <v>3671</v>
      </c>
      <c r="C6" s="3750" t="s">
        <v>3670</v>
      </c>
      <c r="D6" s="4241" t="s">
        <v>3669</v>
      </c>
      <c r="E6" s="4242"/>
      <c r="F6" s="4242"/>
      <c r="G6" s="4242"/>
      <c r="H6" s="4243"/>
    </row>
    <row r="7" spans="1:28" ht="13.5">
      <c r="A7" s="3750"/>
      <c r="B7" s="4239"/>
      <c r="C7" s="3750"/>
      <c r="D7" s="297" t="str">
        <f>P8</f>
        <v>平成30年度</v>
      </c>
      <c r="E7" s="297" t="str">
        <f>Q8</f>
        <v>令和元年度</v>
      </c>
      <c r="F7" s="283" t="str">
        <f>R8</f>
        <v>令和2年度</v>
      </c>
      <c r="G7" s="283" t="str">
        <f>S8</f>
        <v>令和3年度</v>
      </c>
      <c r="H7" s="283" t="str">
        <f>T8</f>
        <v>令和4年度</v>
      </c>
      <c r="I7" s="184"/>
      <c r="J7" s="125" t="s">
        <v>3668</v>
      </c>
      <c r="K7" s="125" t="s">
        <v>3667</v>
      </c>
      <c r="M7" s="3653" t="s">
        <v>8102</v>
      </c>
      <c r="N7" s="3653" t="s">
        <v>8103</v>
      </c>
      <c r="O7" s="3653" t="s">
        <v>8104</v>
      </c>
      <c r="P7" s="2906" t="s">
        <v>8105</v>
      </c>
      <c r="Q7" s="2910"/>
      <c r="R7" s="2910"/>
      <c r="S7" s="2910"/>
      <c r="T7" s="2907"/>
      <c r="U7" s="3653" t="s">
        <v>8102</v>
      </c>
      <c r="V7" s="3653" t="s">
        <v>8103</v>
      </c>
      <c r="W7" s="3653" t="s">
        <v>8104</v>
      </c>
      <c r="X7" s="2906" t="s">
        <v>8105</v>
      </c>
      <c r="Y7" s="2910"/>
      <c r="Z7" s="2910"/>
      <c r="AA7" s="2910"/>
      <c r="AB7" s="2907"/>
    </row>
    <row r="8" spans="1:28" ht="17.100000000000001" customHeight="1">
      <c r="A8" s="2052" t="s">
        <v>3608</v>
      </c>
      <c r="B8" s="378" t="s">
        <v>3612</v>
      </c>
      <c r="C8" s="2052" t="s">
        <v>3666</v>
      </c>
      <c r="D8" s="1625">
        <f t="shared" ref="D8:D23" si="0">P10</f>
        <v>1829</v>
      </c>
      <c r="E8" s="1625">
        <f t="shared" ref="E8:H8" si="1">Q10</f>
        <v>1770</v>
      </c>
      <c r="F8" s="1625">
        <f t="shared" si="1"/>
        <v>1470</v>
      </c>
      <c r="G8" s="1625">
        <f t="shared" si="1"/>
        <v>1496</v>
      </c>
      <c r="H8" s="1625">
        <f t="shared" si="1"/>
        <v>1800</v>
      </c>
      <c r="I8" s="1241"/>
      <c r="J8" s="378" t="s">
        <v>3608</v>
      </c>
      <c r="K8" s="4247" t="s">
        <v>151</v>
      </c>
      <c r="M8" s="3654"/>
      <c r="N8" s="3654"/>
      <c r="O8" s="3654"/>
      <c r="P8" s="2428" t="s">
        <v>8528</v>
      </c>
      <c r="Q8" s="2428" t="s">
        <v>8749</v>
      </c>
      <c r="R8" s="2428" t="s">
        <v>8540</v>
      </c>
      <c r="S8" s="2428" t="s">
        <v>8541</v>
      </c>
      <c r="T8" s="2428" t="s">
        <v>8542</v>
      </c>
      <c r="U8" s="3654"/>
      <c r="V8" s="3654"/>
      <c r="W8" s="3654"/>
      <c r="X8" s="2426" t="s">
        <v>8528</v>
      </c>
      <c r="Y8" s="2426" t="s">
        <v>8749</v>
      </c>
      <c r="Z8" s="2426" t="s">
        <v>8540</v>
      </c>
      <c r="AA8" s="2426" t="s">
        <v>8541</v>
      </c>
      <c r="AB8" s="2426" t="s">
        <v>8542</v>
      </c>
    </row>
    <row r="9" spans="1:28" ht="17.100000000000001" customHeight="1">
      <c r="A9" s="2052" t="s">
        <v>3664</v>
      </c>
      <c r="B9" s="378" t="s">
        <v>3665</v>
      </c>
      <c r="C9" s="2052" t="s">
        <v>3636</v>
      </c>
      <c r="D9" s="1625">
        <f t="shared" si="0"/>
        <v>334</v>
      </c>
      <c r="E9" s="1625">
        <f t="shared" ref="E9:H9" si="2">Q11</f>
        <v>314</v>
      </c>
      <c r="F9" s="1625">
        <f t="shared" si="2"/>
        <v>329</v>
      </c>
      <c r="G9" s="1625">
        <f t="shared" si="2"/>
        <v>376</v>
      </c>
      <c r="H9" s="1625">
        <f t="shared" si="2"/>
        <v>417</v>
      </c>
      <c r="I9" s="1241"/>
      <c r="J9" s="378" t="s">
        <v>3664</v>
      </c>
      <c r="K9" s="4248"/>
      <c r="M9" s="1696" t="s">
        <v>6420</v>
      </c>
      <c r="N9" s="1696" t="s">
        <v>5184</v>
      </c>
      <c r="O9" s="1696" t="s">
        <v>5184</v>
      </c>
      <c r="P9" s="2329">
        <v>21611</v>
      </c>
      <c r="Q9" s="2329">
        <v>21541</v>
      </c>
      <c r="R9" s="2329">
        <v>28041</v>
      </c>
      <c r="S9" s="2329">
        <v>24377</v>
      </c>
      <c r="T9" s="2329">
        <v>23718</v>
      </c>
      <c r="U9" s="1696" t="s">
        <v>8106</v>
      </c>
      <c r="V9" s="1696" t="s">
        <v>8107</v>
      </c>
      <c r="W9" s="1696" t="s">
        <v>8108</v>
      </c>
      <c r="X9" s="2329">
        <v>11</v>
      </c>
      <c r="Y9" s="2329">
        <v>15</v>
      </c>
      <c r="Z9" s="2329">
        <v>17</v>
      </c>
      <c r="AA9" s="2329">
        <v>24</v>
      </c>
      <c r="AB9" s="2329">
        <v>10</v>
      </c>
    </row>
    <row r="10" spans="1:28" ht="23.1" customHeight="1">
      <c r="A10" s="1243" t="s">
        <v>3662</v>
      </c>
      <c r="B10" s="643" t="s">
        <v>3663</v>
      </c>
      <c r="C10" s="2052" t="s">
        <v>3636</v>
      </c>
      <c r="D10" s="1625">
        <f t="shared" si="0"/>
        <v>49</v>
      </c>
      <c r="E10" s="1625">
        <f t="shared" ref="E10:H10" si="3">Q12</f>
        <v>52</v>
      </c>
      <c r="F10" s="1625">
        <f t="shared" si="3"/>
        <v>43</v>
      </c>
      <c r="G10" s="1625">
        <f t="shared" si="3"/>
        <v>62</v>
      </c>
      <c r="H10" s="1625">
        <f t="shared" si="3"/>
        <v>65</v>
      </c>
      <c r="I10" s="1241"/>
      <c r="J10" s="643" t="s">
        <v>3662</v>
      </c>
      <c r="K10" s="4248"/>
      <c r="M10" s="1696" t="s">
        <v>8109</v>
      </c>
      <c r="N10" s="1696" t="s">
        <v>8110</v>
      </c>
      <c r="O10" s="1696" t="s">
        <v>8111</v>
      </c>
      <c r="P10" s="2329">
        <v>1829</v>
      </c>
      <c r="Q10" s="2329">
        <v>1770</v>
      </c>
      <c r="R10" s="2329">
        <v>1470</v>
      </c>
      <c r="S10" s="2329">
        <v>1496</v>
      </c>
      <c r="T10" s="2329">
        <v>1800</v>
      </c>
      <c r="U10" s="1696" t="s">
        <v>8112</v>
      </c>
      <c r="V10" s="1696" t="s">
        <v>8113</v>
      </c>
      <c r="W10" s="1696" t="s">
        <v>8170</v>
      </c>
      <c r="X10" s="2329">
        <v>123</v>
      </c>
      <c r="Y10" s="2329">
        <v>117</v>
      </c>
      <c r="Z10" s="2329">
        <v>100</v>
      </c>
      <c r="AA10" s="2329">
        <v>89</v>
      </c>
      <c r="AB10" s="2329">
        <v>109</v>
      </c>
    </row>
    <row r="11" spans="1:28" ht="17.100000000000001" customHeight="1">
      <c r="A11" s="2052" t="s">
        <v>3660</v>
      </c>
      <c r="B11" s="378" t="s">
        <v>3661</v>
      </c>
      <c r="C11" s="2052" t="s">
        <v>3636</v>
      </c>
      <c r="D11" s="1625">
        <f t="shared" si="0"/>
        <v>16</v>
      </c>
      <c r="E11" s="1625">
        <f t="shared" ref="E11:H11" si="4">Q13</f>
        <v>7</v>
      </c>
      <c r="F11" s="1625" t="str">
        <f t="shared" si="4"/>
        <v>-</v>
      </c>
      <c r="G11" s="1625" t="str">
        <f t="shared" si="4"/>
        <v>-</v>
      </c>
      <c r="H11" s="1625">
        <f t="shared" si="4"/>
        <v>1</v>
      </c>
      <c r="I11" s="1241"/>
      <c r="J11" s="378" t="s">
        <v>3660</v>
      </c>
      <c r="K11" s="128" t="s">
        <v>107</v>
      </c>
      <c r="M11" s="1696" t="s">
        <v>8114</v>
      </c>
      <c r="N11" s="1696" t="s">
        <v>8115</v>
      </c>
      <c r="O11" s="1696" t="s">
        <v>8116</v>
      </c>
      <c r="P11" s="2329">
        <v>334</v>
      </c>
      <c r="Q11" s="2329">
        <v>314</v>
      </c>
      <c r="R11" s="2329">
        <v>329</v>
      </c>
      <c r="S11" s="2329">
        <v>376</v>
      </c>
      <c r="T11" s="2329">
        <v>417</v>
      </c>
      <c r="U11" s="1696" t="s">
        <v>8117</v>
      </c>
      <c r="V11" s="1696" t="s">
        <v>3603</v>
      </c>
      <c r="W11" s="1696" t="s">
        <v>8118</v>
      </c>
      <c r="X11" s="2329">
        <v>3587</v>
      </c>
      <c r="Y11" s="2329">
        <v>3769</v>
      </c>
      <c r="Z11" s="2329">
        <v>3869</v>
      </c>
      <c r="AA11" s="2329">
        <v>3520</v>
      </c>
      <c r="AB11" s="2329">
        <v>3524</v>
      </c>
    </row>
    <row r="12" spans="1:28" ht="17.100000000000001" customHeight="1">
      <c r="A12" s="2052" t="s">
        <v>3658</v>
      </c>
      <c r="B12" s="378" t="s">
        <v>3659</v>
      </c>
      <c r="C12" s="2052" t="s">
        <v>3636</v>
      </c>
      <c r="D12" s="1625">
        <f t="shared" si="0"/>
        <v>52</v>
      </c>
      <c r="E12" s="1625">
        <f t="shared" ref="E12:H12" si="5">Q14</f>
        <v>64</v>
      </c>
      <c r="F12" s="1625" t="str">
        <f t="shared" si="5"/>
        <v>-</v>
      </c>
      <c r="G12" s="1625" t="str">
        <f t="shared" si="5"/>
        <v>-</v>
      </c>
      <c r="H12" s="1625">
        <f t="shared" si="5"/>
        <v>57</v>
      </c>
      <c r="I12" s="1241"/>
      <c r="J12" s="378" t="s">
        <v>3658</v>
      </c>
      <c r="K12" s="4247" t="s">
        <v>151</v>
      </c>
      <c r="M12" s="1696" t="s">
        <v>8119</v>
      </c>
      <c r="N12" s="1696" t="s">
        <v>8120</v>
      </c>
      <c r="O12" s="1696" t="s">
        <v>8116</v>
      </c>
      <c r="P12" s="2329">
        <v>49</v>
      </c>
      <c r="Q12" s="2329">
        <v>52</v>
      </c>
      <c r="R12" s="2329">
        <v>43</v>
      </c>
      <c r="S12" s="2329">
        <v>62</v>
      </c>
      <c r="T12" s="2329">
        <v>65</v>
      </c>
      <c r="U12" s="1696" t="s">
        <v>8121</v>
      </c>
      <c r="V12" s="1696" t="s">
        <v>3603</v>
      </c>
      <c r="W12" s="1696" t="s">
        <v>8122</v>
      </c>
      <c r="X12" s="2329">
        <v>1244</v>
      </c>
      <c r="Y12" s="2329">
        <v>1705</v>
      </c>
      <c r="Z12" s="2329">
        <v>8363</v>
      </c>
      <c r="AA12" s="2329">
        <v>4935</v>
      </c>
      <c r="AB12" s="2329">
        <v>3496</v>
      </c>
    </row>
    <row r="13" spans="1:28" ht="23.1" customHeight="1">
      <c r="A13" s="2052" t="s">
        <v>3656</v>
      </c>
      <c r="B13" s="669" t="s">
        <v>3657</v>
      </c>
      <c r="C13" s="2052" t="s">
        <v>3636</v>
      </c>
      <c r="D13" s="1625">
        <f t="shared" si="0"/>
        <v>59</v>
      </c>
      <c r="E13" s="1625">
        <f t="shared" ref="E13:H13" si="6">Q15</f>
        <v>65</v>
      </c>
      <c r="F13" s="1625">
        <f t="shared" si="6"/>
        <v>19</v>
      </c>
      <c r="G13" s="1625">
        <f t="shared" si="6"/>
        <v>24</v>
      </c>
      <c r="H13" s="1625">
        <f t="shared" si="6"/>
        <v>29</v>
      </c>
      <c r="I13" s="1241"/>
      <c r="J13" s="378" t="s">
        <v>3656</v>
      </c>
      <c r="K13" s="4248"/>
      <c r="M13" s="1696" t="s">
        <v>8123</v>
      </c>
      <c r="N13" s="1696" t="s">
        <v>8124</v>
      </c>
      <c r="O13" s="1696" t="s">
        <v>8116</v>
      </c>
      <c r="P13" s="2329">
        <v>16</v>
      </c>
      <c r="Q13" s="2329">
        <v>7</v>
      </c>
      <c r="R13" s="2329" t="s">
        <v>5184</v>
      </c>
      <c r="S13" s="2329" t="s">
        <v>5184</v>
      </c>
      <c r="T13" s="2329">
        <v>1</v>
      </c>
      <c r="U13" s="1696" t="s">
        <v>8125</v>
      </c>
      <c r="V13" s="1696" t="s">
        <v>3603</v>
      </c>
      <c r="W13" s="1696" t="s">
        <v>8126</v>
      </c>
      <c r="X13" s="2329">
        <v>99</v>
      </c>
      <c r="Y13" s="2329">
        <v>188</v>
      </c>
      <c r="Z13" s="2329">
        <v>107</v>
      </c>
      <c r="AA13" s="2329">
        <v>23</v>
      </c>
      <c r="AB13" s="2329">
        <v>26</v>
      </c>
    </row>
    <row r="14" spans="1:28" ht="23.1" customHeight="1">
      <c r="A14" s="2052" t="s">
        <v>3654</v>
      </c>
      <c r="B14" s="643" t="s">
        <v>3655</v>
      </c>
      <c r="C14" s="2052" t="s">
        <v>3636</v>
      </c>
      <c r="D14" s="1625">
        <f t="shared" si="0"/>
        <v>204</v>
      </c>
      <c r="E14" s="1625">
        <f t="shared" ref="E14:H14" si="7">Q16</f>
        <v>171</v>
      </c>
      <c r="F14" s="1625">
        <f t="shared" si="7"/>
        <v>124</v>
      </c>
      <c r="G14" s="1625">
        <f t="shared" si="7"/>
        <v>135</v>
      </c>
      <c r="H14" s="1625">
        <f t="shared" si="7"/>
        <v>173</v>
      </c>
      <c r="I14" s="1241"/>
      <c r="J14" s="378" t="s">
        <v>3654</v>
      </c>
      <c r="K14" s="4248"/>
      <c r="M14" s="1696" t="s">
        <v>8127</v>
      </c>
      <c r="N14" s="1696" t="s">
        <v>8128</v>
      </c>
      <c r="O14" s="1696" t="s">
        <v>8129</v>
      </c>
      <c r="P14" s="2329">
        <v>52</v>
      </c>
      <c r="Q14" s="2329">
        <v>64</v>
      </c>
      <c r="R14" s="2329" t="s">
        <v>5184</v>
      </c>
      <c r="S14" s="2329" t="s">
        <v>5184</v>
      </c>
      <c r="T14" s="2329">
        <v>57</v>
      </c>
      <c r="U14" s="1696" t="s">
        <v>8130</v>
      </c>
      <c r="V14" s="1696" t="s">
        <v>3603</v>
      </c>
      <c r="W14" s="1696" t="s">
        <v>8131</v>
      </c>
      <c r="X14" s="2329">
        <v>686</v>
      </c>
      <c r="Y14" s="2329">
        <v>642</v>
      </c>
      <c r="Z14" s="2329">
        <v>16</v>
      </c>
      <c r="AA14" s="2329">
        <v>1</v>
      </c>
      <c r="AB14" s="2329">
        <v>11</v>
      </c>
    </row>
    <row r="15" spans="1:28" ht="17.100000000000001" customHeight="1">
      <c r="A15" s="2052" t="s">
        <v>3652</v>
      </c>
      <c r="B15" s="378" t="s">
        <v>3653</v>
      </c>
      <c r="C15" s="2052" t="s">
        <v>3636</v>
      </c>
      <c r="D15" s="1625">
        <f t="shared" si="0"/>
        <v>88</v>
      </c>
      <c r="E15" s="1625">
        <f t="shared" ref="E15:H15" si="8">Q17</f>
        <v>100</v>
      </c>
      <c r="F15" s="1625">
        <f t="shared" si="8"/>
        <v>67</v>
      </c>
      <c r="G15" s="1625">
        <f t="shared" si="8"/>
        <v>96</v>
      </c>
      <c r="H15" s="1625">
        <f t="shared" si="8"/>
        <v>98</v>
      </c>
      <c r="I15" s="1241"/>
      <c r="J15" s="378" t="s">
        <v>3652</v>
      </c>
      <c r="K15" s="4248"/>
      <c r="M15" s="1696" t="s">
        <v>8132</v>
      </c>
      <c r="N15" s="1696" t="s">
        <v>8133</v>
      </c>
      <c r="O15" s="1696" t="s">
        <v>8129</v>
      </c>
      <c r="P15" s="2329">
        <v>59</v>
      </c>
      <c r="Q15" s="2329">
        <v>65</v>
      </c>
      <c r="R15" s="2329">
        <v>19</v>
      </c>
      <c r="S15" s="2329">
        <v>24</v>
      </c>
      <c r="T15" s="2329">
        <v>29</v>
      </c>
      <c r="U15" s="1696" t="s">
        <v>8134</v>
      </c>
      <c r="V15" s="1696" t="s">
        <v>8135</v>
      </c>
      <c r="W15" s="1696" t="s">
        <v>3879</v>
      </c>
      <c r="X15" s="2329">
        <v>2917</v>
      </c>
      <c r="Y15" s="2329">
        <v>2748</v>
      </c>
      <c r="Z15" s="2329">
        <v>3243</v>
      </c>
      <c r="AA15" s="2329">
        <v>3163</v>
      </c>
      <c r="AB15" s="2329">
        <v>3020</v>
      </c>
    </row>
    <row r="16" spans="1:28" ht="17.100000000000001" customHeight="1">
      <c r="A16" s="2052" t="s">
        <v>3650</v>
      </c>
      <c r="B16" s="378" t="s">
        <v>3651</v>
      </c>
      <c r="C16" s="2052" t="s">
        <v>3636</v>
      </c>
      <c r="D16" s="1625">
        <f t="shared" si="0"/>
        <v>460</v>
      </c>
      <c r="E16" s="1625">
        <f t="shared" ref="E16:H16" si="9">Q18</f>
        <v>333</v>
      </c>
      <c r="F16" s="1625">
        <f t="shared" si="9"/>
        <v>261</v>
      </c>
      <c r="G16" s="1625">
        <f t="shared" si="9"/>
        <v>262</v>
      </c>
      <c r="H16" s="1625">
        <f t="shared" si="9"/>
        <v>264</v>
      </c>
      <c r="I16" s="1241"/>
      <c r="J16" s="378" t="s">
        <v>3650</v>
      </c>
      <c r="K16" s="4248"/>
      <c r="M16" s="1696" t="s">
        <v>8136</v>
      </c>
      <c r="N16" s="1696" t="s">
        <v>8137</v>
      </c>
      <c r="O16" s="1696" t="s">
        <v>8129</v>
      </c>
      <c r="P16" s="2329">
        <v>204</v>
      </c>
      <c r="Q16" s="2329">
        <v>171</v>
      </c>
      <c r="R16" s="2329">
        <v>124</v>
      </c>
      <c r="S16" s="2329">
        <v>135</v>
      </c>
      <c r="T16" s="2329">
        <v>173</v>
      </c>
      <c r="U16" s="1696" t="s">
        <v>8138</v>
      </c>
      <c r="V16" s="1696" t="s">
        <v>3603</v>
      </c>
      <c r="W16" s="1696" t="s">
        <v>8139</v>
      </c>
      <c r="X16" s="2329">
        <v>366</v>
      </c>
      <c r="Y16" s="2329">
        <v>297</v>
      </c>
      <c r="Z16" s="2329">
        <v>351</v>
      </c>
      <c r="AA16" s="2329">
        <v>390</v>
      </c>
      <c r="AB16" s="2329">
        <v>521</v>
      </c>
    </row>
    <row r="17" spans="1:28" ht="17.100000000000001" customHeight="1">
      <c r="A17" s="2052" t="s">
        <v>3649</v>
      </c>
      <c r="B17" s="378" t="s">
        <v>3603</v>
      </c>
      <c r="C17" s="2052" t="s">
        <v>3636</v>
      </c>
      <c r="D17" s="1625">
        <f t="shared" si="0"/>
        <v>140</v>
      </c>
      <c r="E17" s="1625">
        <f t="shared" ref="E17:H17" si="10">Q19</f>
        <v>185</v>
      </c>
      <c r="F17" s="1625">
        <f t="shared" si="10"/>
        <v>135</v>
      </c>
      <c r="G17" s="1625">
        <f t="shared" si="10"/>
        <v>172</v>
      </c>
      <c r="H17" s="1625">
        <f t="shared" si="10"/>
        <v>179</v>
      </c>
      <c r="I17" s="1241"/>
      <c r="J17" s="378" t="s">
        <v>3649</v>
      </c>
      <c r="K17" s="4248"/>
      <c r="M17" s="1696" t="s">
        <v>8140</v>
      </c>
      <c r="N17" s="1696" t="s">
        <v>8141</v>
      </c>
      <c r="O17" s="1696" t="s">
        <v>8129</v>
      </c>
      <c r="P17" s="2329">
        <v>88</v>
      </c>
      <c r="Q17" s="2329">
        <v>100</v>
      </c>
      <c r="R17" s="2329">
        <v>67</v>
      </c>
      <c r="S17" s="2329">
        <v>96</v>
      </c>
      <c r="T17" s="2329">
        <v>98</v>
      </c>
      <c r="U17" s="1696" t="s">
        <v>8142</v>
      </c>
      <c r="V17" s="1696" t="s">
        <v>8143</v>
      </c>
      <c r="W17" s="1696" t="s">
        <v>8144</v>
      </c>
      <c r="X17" s="2329">
        <v>1589</v>
      </c>
      <c r="Y17" s="2329">
        <v>1764</v>
      </c>
      <c r="Z17" s="2329">
        <v>2562</v>
      </c>
      <c r="AA17" s="2329">
        <v>2601</v>
      </c>
      <c r="AB17" s="2329">
        <v>2603</v>
      </c>
    </row>
    <row r="18" spans="1:28" ht="17.100000000000001" customHeight="1">
      <c r="A18" s="2052" t="s">
        <v>3648</v>
      </c>
      <c r="B18" s="378" t="s">
        <v>3603</v>
      </c>
      <c r="C18" s="2052" t="s">
        <v>3636</v>
      </c>
      <c r="D18" s="1625">
        <f t="shared" si="0"/>
        <v>4453</v>
      </c>
      <c r="E18" s="1625">
        <f t="shared" ref="E18:H18" si="11">Q20</f>
        <v>3875</v>
      </c>
      <c r="F18" s="1625">
        <f t="shared" si="11"/>
        <v>3337</v>
      </c>
      <c r="G18" s="1625">
        <f t="shared" si="11"/>
        <v>3191</v>
      </c>
      <c r="H18" s="1625">
        <f t="shared" si="11"/>
        <v>3641</v>
      </c>
      <c r="I18" s="1241"/>
      <c r="J18" s="378" t="s">
        <v>3648</v>
      </c>
      <c r="K18" s="4249"/>
      <c r="M18" s="1696" t="s">
        <v>8145</v>
      </c>
      <c r="N18" s="1696" t="s">
        <v>8110</v>
      </c>
      <c r="O18" s="1696" t="s">
        <v>8129</v>
      </c>
      <c r="P18" s="2329">
        <v>460</v>
      </c>
      <c r="Q18" s="2329">
        <v>333</v>
      </c>
      <c r="R18" s="2329">
        <v>261</v>
      </c>
      <c r="S18" s="2329">
        <v>262</v>
      </c>
      <c r="T18" s="2329">
        <v>264</v>
      </c>
      <c r="U18" s="1696" t="s">
        <v>8146</v>
      </c>
      <c r="V18" s="1696" t="s">
        <v>8147</v>
      </c>
      <c r="W18" s="1696" t="s">
        <v>8148</v>
      </c>
      <c r="X18" s="2329">
        <v>64</v>
      </c>
      <c r="Y18" s="2329">
        <v>72</v>
      </c>
      <c r="Z18" s="2329">
        <v>52</v>
      </c>
      <c r="AA18" s="2329">
        <v>53</v>
      </c>
      <c r="AB18" s="2329">
        <v>26</v>
      </c>
    </row>
    <row r="19" spans="1:28" ht="17.100000000000001" customHeight="1">
      <c r="A19" s="2052" t="s">
        <v>3646</v>
      </c>
      <c r="B19" s="378" t="s">
        <v>3647</v>
      </c>
      <c r="C19" s="2052" t="s">
        <v>3636</v>
      </c>
      <c r="D19" s="1625">
        <f t="shared" si="0"/>
        <v>188</v>
      </c>
      <c r="E19" s="1625">
        <f t="shared" ref="E19:H19" si="12">Q21</f>
        <v>188</v>
      </c>
      <c r="F19" s="1625">
        <f t="shared" si="12"/>
        <v>166</v>
      </c>
      <c r="G19" s="1625">
        <f t="shared" si="12"/>
        <v>149</v>
      </c>
      <c r="H19" s="1625">
        <f t="shared" si="12"/>
        <v>163</v>
      </c>
      <c r="I19" s="1241"/>
      <c r="J19" s="378" t="s">
        <v>3646</v>
      </c>
      <c r="K19" s="4237" t="s">
        <v>3645</v>
      </c>
      <c r="M19" s="1696" t="s">
        <v>8149</v>
      </c>
      <c r="N19" s="1696" t="s">
        <v>8110</v>
      </c>
      <c r="O19" s="1696" t="s">
        <v>8129</v>
      </c>
      <c r="P19" s="2329">
        <v>140</v>
      </c>
      <c r="Q19" s="2329">
        <v>185</v>
      </c>
      <c r="R19" s="2329">
        <v>135</v>
      </c>
      <c r="S19" s="2329">
        <v>172</v>
      </c>
      <c r="T19" s="2329">
        <v>179</v>
      </c>
      <c r="U19" s="1696" t="s">
        <v>8150</v>
      </c>
      <c r="V19" s="1696" t="s">
        <v>3603</v>
      </c>
      <c r="W19" s="1696" t="s">
        <v>8151</v>
      </c>
      <c r="X19" s="2329">
        <v>809</v>
      </c>
      <c r="Y19" s="2329">
        <v>764</v>
      </c>
      <c r="Z19" s="2329">
        <v>879</v>
      </c>
      <c r="AA19" s="2329">
        <v>897</v>
      </c>
      <c r="AB19" s="2329">
        <v>794</v>
      </c>
    </row>
    <row r="20" spans="1:28" ht="35.1" customHeight="1">
      <c r="A20" s="1243" t="s">
        <v>3643</v>
      </c>
      <c r="B20" s="643" t="s">
        <v>3644</v>
      </c>
      <c r="C20" s="2052" t="s">
        <v>3599</v>
      </c>
      <c r="D20" s="1625" t="str">
        <f t="shared" si="0"/>
        <v>-</v>
      </c>
      <c r="E20" s="1625">
        <f t="shared" ref="E20:H20" si="13">Q22</f>
        <v>23</v>
      </c>
      <c r="F20" s="1625">
        <f t="shared" si="13"/>
        <v>20</v>
      </c>
      <c r="G20" s="1625">
        <f t="shared" si="13"/>
        <v>22</v>
      </c>
      <c r="H20" s="1625">
        <f t="shared" si="13"/>
        <v>24</v>
      </c>
      <c r="I20" s="1241"/>
      <c r="J20" s="1243" t="s">
        <v>3643</v>
      </c>
      <c r="K20" s="4238"/>
      <c r="M20" s="1696" t="s">
        <v>8152</v>
      </c>
      <c r="N20" s="1696" t="s">
        <v>8110</v>
      </c>
      <c r="O20" s="1696" t="s">
        <v>8129</v>
      </c>
      <c r="P20" s="2329">
        <v>4453</v>
      </c>
      <c r="Q20" s="2329">
        <v>3875</v>
      </c>
      <c r="R20" s="2329">
        <v>3337</v>
      </c>
      <c r="S20" s="2329">
        <v>3191</v>
      </c>
      <c r="T20" s="2329">
        <v>3641</v>
      </c>
      <c r="U20" s="1696" t="s">
        <v>8109</v>
      </c>
      <c r="V20" s="1696" t="s">
        <v>3609</v>
      </c>
      <c r="W20" s="1696" t="s">
        <v>8151</v>
      </c>
      <c r="X20" s="2329">
        <v>144</v>
      </c>
      <c r="Y20" s="2329">
        <v>135</v>
      </c>
      <c r="Z20" s="2329">
        <v>133</v>
      </c>
      <c r="AA20" s="2329">
        <v>105</v>
      </c>
      <c r="AB20" s="2329">
        <v>106</v>
      </c>
    </row>
    <row r="21" spans="1:28" ht="23.1" customHeight="1">
      <c r="A21" s="1243" t="s">
        <v>3641</v>
      </c>
      <c r="B21" s="378" t="s">
        <v>3642</v>
      </c>
      <c r="C21" s="2052" t="s">
        <v>3636</v>
      </c>
      <c r="D21" s="1625">
        <f t="shared" si="0"/>
        <v>50</v>
      </c>
      <c r="E21" s="1625">
        <f t="shared" ref="E21:H21" si="14">Q23</f>
        <v>37</v>
      </c>
      <c r="F21" s="1625">
        <f t="shared" si="14"/>
        <v>9</v>
      </c>
      <c r="G21" s="1625">
        <f t="shared" si="14"/>
        <v>41</v>
      </c>
      <c r="H21" s="1625">
        <f t="shared" si="14"/>
        <v>44</v>
      </c>
      <c r="I21" s="1241"/>
      <c r="J21" s="643" t="s">
        <v>3641</v>
      </c>
      <c r="K21" s="4237" t="s">
        <v>151</v>
      </c>
      <c r="M21" s="1696" t="s">
        <v>8153</v>
      </c>
      <c r="N21" s="1696" t="s">
        <v>8154</v>
      </c>
      <c r="O21" s="1696" t="s">
        <v>8129</v>
      </c>
      <c r="P21" s="2329">
        <v>188</v>
      </c>
      <c r="Q21" s="2329">
        <v>188</v>
      </c>
      <c r="R21" s="2329">
        <v>166</v>
      </c>
      <c r="S21" s="2329">
        <v>149</v>
      </c>
      <c r="T21" s="2329">
        <v>163</v>
      </c>
      <c r="U21" s="2362" t="s">
        <v>8750</v>
      </c>
      <c r="V21" s="1696" t="s">
        <v>8155</v>
      </c>
      <c r="W21" s="1696" t="s">
        <v>8151</v>
      </c>
      <c r="X21" s="2329">
        <v>422</v>
      </c>
      <c r="Y21" s="2329">
        <v>498</v>
      </c>
      <c r="Z21" s="2329">
        <v>626</v>
      </c>
      <c r="AA21" s="2329">
        <v>444</v>
      </c>
      <c r="AB21" s="2329">
        <v>336</v>
      </c>
    </row>
    <row r="22" spans="1:28" ht="23.1" customHeight="1">
      <c r="A22" s="1243" t="s">
        <v>3639</v>
      </c>
      <c r="B22" s="643" t="s">
        <v>3640</v>
      </c>
      <c r="C22" s="2052" t="s">
        <v>3636</v>
      </c>
      <c r="D22" s="2137">
        <f t="shared" si="0"/>
        <v>145</v>
      </c>
      <c r="E22" s="2137">
        <f t="shared" ref="E22:H22" si="15">Q24</f>
        <v>134</v>
      </c>
      <c r="F22" s="2137">
        <f t="shared" si="15"/>
        <v>128</v>
      </c>
      <c r="G22" s="2137">
        <f t="shared" si="15"/>
        <v>139</v>
      </c>
      <c r="H22" s="2137">
        <f t="shared" si="15"/>
        <v>148</v>
      </c>
      <c r="I22" s="1248"/>
      <c r="J22" s="1243" t="s">
        <v>3639</v>
      </c>
      <c r="K22" s="4238"/>
      <c r="M22" s="1696" t="s">
        <v>8156</v>
      </c>
      <c r="N22" s="1696" t="s">
        <v>8124</v>
      </c>
      <c r="O22" s="1696" t="s">
        <v>8129</v>
      </c>
      <c r="P22" s="2329" t="s">
        <v>5184</v>
      </c>
      <c r="Q22" s="2329">
        <v>23</v>
      </c>
      <c r="R22" s="2329">
        <v>20</v>
      </c>
      <c r="S22" s="2329">
        <v>22</v>
      </c>
      <c r="T22" s="2329">
        <v>24</v>
      </c>
      <c r="U22" s="1696" t="s">
        <v>8157</v>
      </c>
      <c r="V22" s="1696" t="s">
        <v>8171</v>
      </c>
      <c r="W22" s="1696" t="s">
        <v>8151</v>
      </c>
      <c r="X22" s="2329" t="s">
        <v>5184</v>
      </c>
      <c r="Y22" s="2329" t="s">
        <v>5184</v>
      </c>
      <c r="Z22" s="2329">
        <v>6</v>
      </c>
      <c r="AA22" s="2329">
        <v>10</v>
      </c>
      <c r="AB22" s="2329">
        <v>9</v>
      </c>
    </row>
    <row r="23" spans="1:28" ht="23.1" customHeight="1">
      <c r="A23" s="1243" t="s">
        <v>3638</v>
      </c>
      <c r="B23" s="643" t="s">
        <v>3637</v>
      </c>
      <c r="C23" s="2052" t="s">
        <v>3636</v>
      </c>
      <c r="D23" s="2137">
        <f t="shared" si="0"/>
        <v>13</v>
      </c>
      <c r="E23" s="2137">
        <f t="shared" ref="E23:H23" si="16">Q25</f>
        <v>6</v>
      </c>
      <c r="F23" s="2137">
        <f t="shared" si="16"/>
        <v>4</v>
      </c>
      <c r="G23" s="2137">
        <f t="shared" si="16"/>
        <v>4</v>
      </c>
      <c r="H23" s="2137">
        <f t="shared" si="16"/>
        <v>4</v>
      </c>
      <c r="I23" s="1248"/>
      <c r="J23" s="643" t="s">
        <v>3635</v>
      </c>
      <c r="K23" s="4237" t="s">
        <v>3634</v>
      </c>
      <c r="M23" s="1696" t="s">
        <v>8158</v>
      </c>
      <c r="N23" s="1696" t="s">
        <v>8159</v>
      </c>
      <c r="O23" s="1696" t="s">
        <v>8129</v>
      </c>
      <c r="P23" s="2329">
        <v>50</v>
      </c>
      <c r="Q23" s="2329">
        <v>37</v>
      </c>
      <c r="R23" s="2329">
        <v>9</v>
      </c>
      <c r="S23" s="2329">
        <v>41</v>
      </c>
      <c r="T23" s="2329">
        <v>44</v>
      </c>
      <c r="U23" s="1696" t="s">
        <v>5910</v>
      </c>
      <c r="V23" s="1696" t="s">
        <v>8160</v>
      </c>
      <c r="W23" s="1696" t="s">
        <v>8172</v>
      </c>
      <c r="X23" s="2329">
        <v>1470</v>
      </c>
      <c r="Y23" s="2329">
        <v>1445</v>
      </c>
      <c r="Z23" s="2329">
        <v>1467</v>
      </c>
      <c r="AA23" s="2329">
        <v>1600</v>
      </c>
      <c r="AB23" s="2329">
        <v>1473</v>
      </c>
    </row>
    <row r="24" spans="1:28" ht="23.1" customHeight="1">
      <c r="A24" s="1243" t="s">
        <v>3631</v>
      </c>
      <c r="B24" s="643" t="s">
        <v>3633</v>
      </c>
      <c r="C24" s="2052" t="s">
        <v>3632</v>
      </c>
      <c r="D24" s="2137">
        <f t="shared" ref="D24:D41" si="17">X9</f>
        <v>11</v>
      </c>
      <c r="E24" s="2137">
        <f t="shared" ref="E24:H24" si="18">Y9</f>
        <v>15</v>
      </c>
      <c r="F24" s="2137">
        <f t="shared" si="18"/>
        <v>17</v>
      </c>
      <c r="G24" s="2137">
        <f t="shared" si="18"/>
        <v>24</v>
      </c>
      <c r="H24" s="2137">
        <f t="shared" si="18"/>
        <v>10</v>
      </c>
      <c r="I24" s="1244"/>
      <c r="J24" s="643" t="s">
        <v>3631</v>
      </c>
      <c r="K24" s="4238"/>
      <c r="M24" s="1696" t="s">
        <v>8161</v>
      </c>
      <c r="N24" s="1696" t="s">
        <v>8162</v>
      </c>
      <c r="O24" s="1696" t="s">
        <v>8129</v>
      </c>
      <c r="P24" s="2329">
        <v>145</v>
      </c>
      <c r="Q24" s="2329">
        <v>134</v>
      </c>
      <c r="R24" s="2329">
        <v>128</v>
      </c>
      <c r="S24" s="2329">
        <v>139</v>
      </c>
      <c r="T24" s="2329">
        <v>148</v>
      </c>
      <c r="U24" s="1696" t="s">
        <v>8163</v>
      </c>
      <c r="V24" s="1696" t="s">
        <v>8164</v>
      </c>
      <c r="W24" s="1696" t="s">
        <v>8116</v>
      </c>
      <c r="X24" s="2329" t="s">
        <v>5184</v>
      </c>
      <c r="Y24" s="2329">
        <v>10</v>
      </c>
      <c r="Z24" s="2329">
        <v>15</v>
      </c>
      <c r="AA24" s="2329">
        <v>31</v>
      </c>
      <c r="AB24" s="2329">
        <v>32</v>
      </c>
    </row>
    <row r="25" spans="1:28" ht="23.1" customHeight="1">
      <c r="A25" s="2052" t="s">
        <v>3628</v>
      </c>
      <c r="B25" s="378" t="s">
        <v>3630</v>
      </c>
      <c r="C25" s="1243" t="s">
        <v>3629</v>
      </c>
      <c r="D25" s="2137">
        <f t="shared" si="17"/>
        <v>123</v>
      </c>
      <c r="E25" s="2137">
        <f t="shared" ref="E25:H25" si="19">Y10</f>
        <v>117</v>
      </c>
      <c r="F25" s="2137">
        <f t="shared" si="19"/>
        <v>100</v>
      </c>
      <c r="G25" s="2137">
        <f t="shared" si="19"/>
        <v>89</v>
      </c>
      <c r="H25" s="2137">
        <f t="shared" si="19"/>
        <v>109</v>
      </c>
      <c r="I25" s="1248"/>
      <c r="J25" s="378" t="s">
        <v>3628</v>
      </c>
      <c r="K25" s="4237" t="s">
        <v>3627</v>
      </c>
      <c r="M25" s="1696" t="s">
        <v>8165</v>
      </c>
      <c r="N25" s="1696" t="s">
        <v>8137</v>
      </c>
      <c r="O25" s="1696" t="s">
        <v>8129</v>
      </c>
      <c r="P25" s="2329">
        <v>13</v>
      </c>
      <c r="Q25" s="2329">
        <v>6</v>
      </c>
      <c r="R25" s="2329">
        <v>4</v>
      </c>
      <c r="S25" s="2329">
        <v>4</v>
      </c>
      <c r="T25" s="2329">
        <v>4</v>
      </c>
      <c r="U25" s="1696" t="s">
        <v>8166</v>
      </c>
      <c r="V25" s="1696" t="s">
        <v>8167</v>
      </c>
      <c r="W25" s="1696" t="s">
        <v>8173</v>
      </c>
      <c r="X25" s="2329" t="s">
        <v>5184</v>
      </c>
      <c r="Y25" s="2329">
        <v>17</v>
      </c>
      <c r="Z25" s="2329">
        <v>51</v>
      </c>
      <c r="AA25" s="2329">
        <v>129</v>
      </c>
      <c r="AB25" s="2329">
        <v>105</v>
      </c>
    </row>
    <row r="26" spans="1:28" ht="17.100000000000001" customHeight="1">
      <c r="A26" s="2052" t="s">
        <v>3625</v>
      </c>
      <c r="B26" s="378" t="s">
        <v>3603</v>
      </c>
      <c r="C26" s="2052" t="s">
        <v>3626</v>
      </c>
      <c r="D26" s="1625">
        <f t="shared" si="17"/>
        <v>3587</v>
      </c>
      <c r="E26" s="1625">
        <f t="shared" ref="E26:H26" si="20">Y11</f>
        <v>3769</v>
      </c>
      <c r="F26" s="1625">
        <f t="shared" si="20"/>
        <v>3869</v>
      </c>
      <c r="G26" s="1625">
        <f t="shared" si="20"/>
        <v>3520</v>
      </c>
      <c r="H26" s="1625">
        <f t="shared" si="20"/>
        <v>3524</v>
      </c>
      <c r="I26" s="1241"/>
      <c r="J26" s="378" t="s">
        <v>3625</v>
      </c>
      <c r="K26" s="4240"/>
      <c r="M26" s="1696"/>
      <c r="N26" s="1696"/>
      <c r="O26" s="1696"/>
      <c r="P26" s="2322"/>
      <c r="Q26" s="2322"/>
      <c r="R26" s="2322"/>
      <c r="S26" s="2322"/>
      <c r="T26" s="2322"/>
      <c r="U26" s="1696" t="s">
        <v>8174</v>
      </c>
      <c r="V26" s="1696" t="s">
        <v>8168</v>
      </c>
      <c r="W26" s="1696" t="s">
        <v>8169</v>
      </c>
      <c r="X26" s="2329" t="s">
        <v>5184</v>
      </c>
      <c r="Y26" s="2329">
        <v>31</v>
      </c>
      <c r="Z26" s="2329">
        <v>75</v>
      </c>
      <c r="AA26" s="2329">
        <v>193</v>
      </c>
      <c r="AB26" s="2329">
        <v>366</v>
      </c>
    </row>
    <row r="27" spans="1:28" ht="17.100000000000001" customHeight="1">
      <c r="A27" s="2052" t="s">
        <v>3623</v>
      </c>
      <c r="B27" s="378" t="s">
        <v>3603</v>
      </c>
      <c r="C27" s="1243" t="s">
        <v>3624</v>
      </c>
      <c r="D27" s="1625">
        <f t="shared" si="17"/>
        <v>1244</v>
      </c>
      <c r="E27" s="1625">
        <f t="shared" ref="E27:H27" si="21">Y12</f>
        <v>1705</v>
      </c>
      <c r="F27" s="1625">
        <f t="shared" si="21"/>
        <v>8363</v>
      </c>
      <c r="G27" s="1625">
        <f t="shared" si="21"/>
        <v>4935</v>
      </c>
      <c r="H27" s="1625">
        <f t="shared" si="21"/>
        <v>3496</v>
      </c>
      <c r="I27" s="1241"/>
      <c r="J27" s="378" t="s">
        <v>3623</v>
      </c>
      <c r="K27" s="4240"/>
    </row>
    <row r="28" spans="1:28" ht="17.100000000000001" customHeight="1">
      <c r="A28" s="2049" t="s">
        <v>5911</v>
      </c>
      <c r="B28" s="1595" t="s">
        <v>3603</v>
      </c>
      <c r="C28" s="2054" t="s">
        <v>3622</v>
      </c>
      <c r="D28" s="1625">
        <f t="shared" si="17"/>
        <v>99</v>
      </c>
      <c r="E28" s="1625">
        <f t="shared" ref="E28:H28" si="22">Y13</f>
        <v>188</v>
      </c>
      <c r="F28" s="1625">
        <f t="shared" si="22"/>
        <v>107</v>
      </c>
      <c r="G28" s="1625">
        <f t="shared" si="22"/>
        <v>23</v>
      </c>
      <c r="H28" s="1625">
        <f t="shared" si="22"/>
        <v>26</v>
      </c>
      <c r="I28" s="1241"/>
      <c r="J28" s="3674" t="s">
        <v>3621</v>
      </c>
      <c r="K28" s="4240"/>
    </row>
    <row r="29" spans="1:28" ht="17.100000000000001" customHeight="1">
      <c r="A29" s="2049" t="s">
        <v>5912</v>
      </c>
      <c r="B29" s="1595" t="s">
        <v>3603</v>
      </c>
      <c r="C29" s="2052" t="s">
        <v>3620</v>
      </c>
      <c r="D29" s="1625">
        <f t="shared" si="17"/>
        <v>686</v>
      </c>
      <c r="E29" s="1625">
        <f t="shared" ref="E29:H29" si="23">Y14</f>
        <v>642</v>
      </c>
      <c r="F29" s="1625">
        <f t="shared" si="23"/>
        <v>16</v>
      </c>
      <c r="G29" s="1625">
        <f t="shared" si="23"/>
        <v>1</v>
      </c>
      <c r="H29" s="1625">
        <f t="shared" si="23"/>
        <v>11</v>
      </c>
      <c r="I29" s="1241"/>
      <c r="J29" s="4236"/>
      <c r="K29" s="4238"/>
    </row>
    <row r="30" spans="1:28" ht="17.100000000000001" customHeight="1">
      <c r="A30" s="2052" t="s">
        <v>3617</v>
      </c>
      <c r="B30" s="378" t="s">
        <v>3619</v>
      </c>
      <c r="C30" s="1247" t="s">
        <v>3618</v>
      </c>
      <c r="D30" s="1625">
        <f t="shared" si="17"/>
        <v>2917</v>
      </c>
      <c r="E30" s="1625">
        <f t="shared" ref="E30:H30" si="24">Y15</f>
        <v>2748</v>
      </c>
      <c r="F30" s="1625">
        <f t="shared" si="24"/>
        <v>3243</v>
      </c>
      <c r="G30" s="1625">
        <f t="shared" si="24"/>
        <v>3163</v>
      </c>
      <c r="H30" s="1625">
        <f t="shared" si="24"/>
        <v>3020</v>
      </c>
      <c r="I30" s="1241"/>
      <c r="J30" s="378" t="s">
        <v>3617</v>
      </c>
      <c r="K30" s="128" t="s">
        <v>125</v>
      </c>
    </row>
    <row r="31" spans="1:28" ht="23.1" customHeight="1">
      <c r="A31" s="1243" t="s">
        <v>3616</v>
      </c>
      <c r="B31" s="378" t="s">
        <v>3603</v>
      </c>
      <c r="C31" s="2052" t="s">
        <v>141</v>
      </c>
      <c r="D31" s="2137">
        <f t="shared" si="17"/>
        <v>366</v>
      </c>
      <c r="E31" s="2137">
        <f t="shared" ref="E31:H31" si="25">Y16</f>
        <v>297</v>
      </c>
      <c r="F31" s="2137">
        <f t="shared" si="25"/>
        <v>351</v>
      </c>
      <c r="G31" s="2137">
        <f t="shared" si="25"/>
        <v>390</v>
      </c>
      <c r="H31" s="2137">
        <f t="shared" si="25"/>
        <v>521</v>
      </c>
      <c r="I31" s="1241"/>
      <c r="J31" s="643" t="s">
        <v>3616</v>
      </c>
      <c r="K31" s="1185" t="s">
        <v>3615</v>
      </c>
    </row>
    <row r="32" spans="1:28" ht="23.1" customHeight="1">
      <c r="A32" s="2055" t="s">
        <v>3613</v>
      </c>
      <c r="B32" s="378" t="s">
        <v>3614</v>
      </c>
      <c r="C32" s="1243" t="s">
        <v>7046</v>
      </c>
      <c r="D32" s="2137">
        <f t="shared" si="17"/>
        <v>1589</v>
      </c>
      <c r="E32" s="2137">
        <f t="shared" ref="E32:H32" si="26">Y17</f>
        <v>1764</v>
      </c>
      <c r="F32" s="2137">
        <f t="shared" si="26"/>
        <v>2562</v>
      </c>
      <c r="G32" s="2137">
        <f t="shared" si="26"/>
        <v>2601</v>
      </c>
      <c r="H32" s="2137">
        <f t="shared" si="26"/>
        <v>2603</v>
      </c>
      <c r="I32" s="1241"/>
      <c r="J32" s="378" t="s">
        <v>3613</v>
      </c>
      <c r="K32" s="4245" t="s">
        <v>129</v>
      </c>
    </row>
    <row r="33" spans="1:11" ht="23.1" customHeight="1">
      <c r="A33" s="1243" t="s">
        <v>3611</v>
      </c>
      <c r="B33" s="378" t="s">
        <v>3612</v>
      </c>
      <c r="C33" s="2049" t="s">
        <v>1485</v>
      </c>
      <c r="D33" s="2137">
        <f t="shared" si="17"/>
        <v>64</v>
      </c>
      <c r="E33" s="2137">
        <f t="shared" ref="E33:H33" si="27">Y18</f>
        <v>72</v>
      </c>
      <c r="F33" s="2137">
        <f t="shared" si="27"/>
        <v>52</v>
      </c>
      <c r="G33" s="2137">
        <f t="shared" si="27"/>
        <v>53</v>
      </c>
      <c r="H33" s="2137">
        <f t="shared" si="27"/>
        <v>26</v>
      </c>
      <c r="I33" s="1244"/>
      <c r="J33" s="643" t="s">
        <v>3611</v>
      </c>
      <c r="K33" s="4246"/>
    </row>
    <row r="34" spans="1:11" ht="17.100000000000001" customHeight="1">
      <c r="A34" s="2052" t="s">
        <v>3610</v>
      </c>
      <c r="B34" s="378" t="s">
        <v>3603</v>
      </c>
      <c r="C34" s="2052" t="s">
        <v>3605</v>
      </c>
      <c r="D34" s="1625">
        <f t="shared" si="17"/>
        <v>809</v>
      </c>
      <c r="E34" s="1625">
        <f t="shared" ref="E34:H34" si="28">Y19</f>
        <v>764</v>
      </c>
      <c r="F34" s="1625">
        <f t="shared" si="28"/>
        <v>879</v>
      </c>
      <c r="G34" s="1625">
        <f t="shared" si="28"/>
        <v>897</v>
      </c>
      <c r="H34" s="1625">
        <f t="shared" si="28"/>
        <v>794</v>
      </c>
      <c r="I34" s="1241"/>
      <c r="J34" s="378" t="s">
        <v>3610</v>
      </c>
      <c r="K34" s="4237" t="s">
        <v>107</v>
      </c>
    </row>
    <row r="35" spans="1:11" ht="17.100000000000001" customHeight="1">
      <c r="A35" s="2052" t="s">
        <v>3608</v>
      </c>
      <c r="B35" s="378" t="s">
        <v>3609</v>
      </c>
      <c r="C35" s="2052" t="s">
        <v>3605</v>
      </c>
      <c r="D35" s="1625">
        <f t="shared" si="17"/>
        <v>144</v>
      </c>
      <c r="E35" s="1625">
        <f t="shared" ref="E35:H35" si="29">Y20</f>
        <v>135</v>
      </c>
      <c r="F35" s="1625">
        <f t="shared" si="29"/>
        <v>133</v>
      </c>
      <c r="G35" s="1625">
        <f t="shared" si="29"/>
        <v>105</v>
      </c>
      <c r="H35" s="1625">
        <f t="shared" si="29"/>
        <v>106</v>
      </c>
      <c r="I35" s="1241"/>
      <c r="J35" s="378" t="s">
        <v>3608</v>
      </c>
      <c r="K35" s="4240"/>
    </row>
    <row r="36" spans="1:11" ht="23.1" customHeight="1">
      <c r="A36" s="1243" t="s">
        <v>8751</v>
      </c>
      <c r="B36" s="1242" t="s">
        <v>3607</v>
      </c>
      <c r="C36" s="2052" t="s">
        <v>3605</v>
      </c>
      <c r="D36" s="2137">
        <f t="shared" si="17"/>
        <v>422</v>
      </c>
      <c r="E36" s="2137">
        <f t="shared" ref="E36:H36" si="30">Y21</f>
        <v>498</v>
      </c>
      <c r="F36" s="2137">
        <f t="shared" si="30"/>
        <v>626</v>
      </c>
      <c r="G36" s="2137">
        <f t="shared" si="30"/>
        <v>444</v>
      </c>
      <c r="H36" s="2137">
        <f t="shared" si="30"/>
        <v>336</v>
      </c>
      <c r="I36" s="1245"/>
      <c r="J36" s="643" t="s">
        <v>8750</v>
      </c>
      <c r="K36" s="4238"/>
    </row>
    <row r="37" spans="1:11" ht="23.1" customHeight="1">
      <c r="A37" s="2043" t="s">
        <v>3604</v>
      </c>
      <c r="B37" s="667" t="s">
        <v>3606</v>
      </c>
      <c r="C37" s="2044" t="s">
        <v>3605</v>
      </c>
      <c r="D37" s="1625" t="str">
        <f t="shared" si="17"/>
        <v>-</v>
      </c>
      <c r="E37" s="1625" t="str">
        <f t="shared" ref="E37:H37" si="31">Y22</f>
        <v>-</v>
      </c>
      <c r="F37" s="1625">
        <f t="shared" si="31"/>
        <v>6</v>
      </c>
      <c r="G37" s="1625">
        <f t="shared" si="31"/>
        <v>10</v>
      </c>
      <c r="H37" s="1625">
        <f t="shared" si="31"/>
        <v>9</v>
      </c>
      <c r="I37" s="1245"/>
      <c r="J37" s="454" t="s">
        <v>3604</v>
      </c>
      <c r="K37" s="1246" t="s">
        <v>107</v>
      </c>
    </row>
    <row r="38" spans="1:11" ht="23.1" customHeight="1">
      <c r="A38" s="2049" t="s">
        <v>5910</v>
      </c>
      <c r="B38" s="378" t="s">
        <v>3602</v>
      </c>
      <c r="C38" s="2049" t="s">
        <v>7048</v>
      </c>
      <c r="D38" s="2137">
        <f t="shared" si="17"/>
        <v>1470</v>
      </c>
      <c r="E38" s="2137">
        <f t="shared" ref="E38:H38" si="32">Y23</f>
        <v>1445</v>
      </c>
      <c r="F38" s="2137">
        <f t="shared" si="32"/>
        <v>1467</v>
      </c>
      <c r="G38" s="2137">
        <f t="shared" si="32"/>
        <v>1600</v>
      </c>
      <c r="H38" s="2137">
        <f t="shared" si="32"/>
        <v>1473</v>
      </c>
      <c r="I38" s="1244"/>
      <c r="J38" s="1243" t="s">
        <v>3601</v>
      </c>
      <c r="K38" s="1590"/>
    </row>
    <row r="39" spans="1:11" ht="17.100000000000001" customHeight="1">
      <c r="A39" s="2052" t="s">
        <v>7045</v>
      </c>
      <c r="B39" s="1593" t="s">
        <v>3600</v>
      </c>
      <c r="C39" s="2053" t="s">
        <v>3599</v>
      </c>
      <c r="D39" s="1625" t="str">
        <f t="shared" si="17"/>
        <v>-</v>
      </c>
      <c r="E39" s="1625">
        <f t="shared" ref="E39:H39" si="33">Y24</f>
        <v>10</v>
      </c>
      <c r="F39" s="1625">
        <f t="shared" si="33"/>
        <v>15</v>
      </c>
      <c r="G39" s="1625">
        <f t="shared" si="33"/>
        <v>31</v>
      </c>
      <c r="H39" s="1625">
        <f t="shared" si="33"/>
        <v>32</v>
      </c>
      <c r="I39" s="1241"/>
      <c r="J39" s="4244" t="s">
        <v>3598</v>
      </c>
      <c r="K39" s="3373" t="s">
        <v>145</v>
      </c>
    </row>
    <row r="40" spans="1:11" ht="23.1" customHeight="1">
      <c r="A40" s="2052" t="s">
        <v>5913</v>
      </c>
      <c r="B40" s="1644" t="s">
        <v>3597</v>
      </c>
      <c r="C40" s="2049" t="s">
        <v>3596</v>
      </c>
      <c r="D40" s="1625" t="str">
        <f t="shared" si="17"/>
        <v>-</v>
      </c>
      <c r="E40" s="1625">
        <f t="shared" ref="E40:H40" si="34">Y25</f>
        <v>17</v>
      </c>
      <c r="F40" s="1625">
        <f t="shared" si="34"/>
        <v>51</v>
      </c>
      <c r="G40" s="1625">
        <f t="shared" si="34"/>
        <v>129</v>
      </c>
      <c r="H40" s="1625">
        <f t="shared" si="34"/>
        <v>105</v>
      </c>
      <c r="I40" s="1241"/>
      <c r="J40" s="4244"/>
      <c r="K40" s="3373"/>
    </row>
    <row r="41" spans="1:11" ht="23.1" customHeight="1">
      <c r="A41" s="1243" t="s">
        <v>7047</v>
      </c>
      <c r="B41" s="1645" t="s">
        <v>3595</v>
      </c>
      <c r="C41" s="2049" t="s">
        <v>5914</v>
      </c>
      <c r="D41" s="1625" t="str">
        <f t="shared" si="17"/>
        <v>-</v>
      </c>
      <c r="E41" s="1625">
        <f t="shared" ref="E41:H41" si="35">Y26</f>
        <v>31</v>
      </c>
      <c r="F41" s="1625">
        <f t="shared" si="35"/>
        <v>75</v>
      </c>
      <c r="G41" s="1625">
        <f t="shared" si="35"/>
        <v>193</v>
      </c>
      <c r="H41" s="1625">
        <f t="shared" si="35"/>
        <v>366</v>
      </c>
      <c r="J41" s="4244"/>
      <c r="K41" s="3373"/>
    </row>
    <row r="42" spans="1:11" ht="12.95" customHeight="1"/>
    <row r="43" spans="1:11" ht="12.95" customHeight="1"/>
    <row r="44" spans="1:11" ht="12.95" customHeight="1"/>
    <row r="45" spans="1:11" ht="12.95" customHeight="1"/>
    <row r="46" spans="1:11" ht="12.95" customHeight="1"/>
    <row r="47" spans="1:11" ht="12.95" customHeight="1"/>
    <row r="48" spans="1:11" ht="12.95" customHeight="1"/>
    <row r="49" ht="12.95" customHeight="1"/>
  </sheetData>
  <mergeCells count="25">
    <mergeCell ref="K39:K41"/>
    <mergeCell ref="J39:J41"/>
    <mergeCell ref="K32:K33"/>
    <mergeCell ref="K34:K36"/>
    <mergeCell ref="C6:C7"/>
    <mergeCell ref="K8:K10"/>
    <mergeCell ref="K12:K18"/>
    <mergeCell ref="A1:C1"/>
    <mergeCell ref="A2:C2"/>
    <mergeCell ref="J28:J29"/>
    <mergeCell ref="K19:K20"/>
    <mergeCell ref="B6:B7"/>
    <mergeCell ref="A6:A7"/>
    <mergeCell ref="K21:K22"/>
    <mergeCell ref="K23:K24"/>
    <mergeCell ref="K25:K29"/>
    <mergeCell ref="D6:H6"/>
    <mergeCell ref="O7:O8"/>
    <mergeCell ref="N7:N8"/>
    <mergeCell ref="M7:M8"/>
    <mergeCell ref="X7:AB7"/>
    <mergeCell ref="W7:W8"/>
    <mergeCell ref="V7:V8"/>
    <mergeCell ref="U7:U8"/>
    <mergeCell ref="P7:T7"/>
  </mergeCells>
  <phoneticPr fontId="2"/>
  <printOptions horizontalCentered="1"/>
  <pageMargins left="0.78740157480314965" right="0.78740157480314965" top="0.98425196850393704" bottom="0.59055118110236227" header="0.51181102362204722" footer="0.51181102362204722"/>
  <pageSetup paperSize="9" scale="85" fitToHeight="0"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3"/>
  <sheetViews>
    <sheetView showGridLines="0" view="pageBreakPreview" zoomScaleNormal="100" zoomScaleSheetLayoutView="100" workbookViewId="0">
      <selection sqref="A1:D1"/>
    </sheetView>
  </sheetViews>
  <sheetFormatPr defaultRowHeight="13.5"/>
  <cols>
    <col min="1" max="1" width="8.625" style="2" customWidth="1"/>
    <col min="2" max="2" width="12.625" style="2" customWidth="1"/>
    <col min="3" max="3" width="13.625" style="2" customWidth="1"/>
    <col min="4" max="4" width="8.625" style="1254" customWidth="1"/>
    <col min="5" max="5" width="10.625" style="1254" customWidth="1"/>
    <col min="6" max="6" width="10.625" style="1190" customWidth="1"/>
    <col min="7" max="7" width="25.625" style="2" customWidth="1"/>
    <col min="8" max="8" width="2.875" style="2" customWidth="1"/>
    <col min="9" max="9" width="9" style="2"/>
    <col min="10" max="10" width="14.25" style="2" customWidth="1"/>
    <col min="11" max="11" width="15.75" style="2" customWidth="1"/>
    <col min="12" max="13" width="9" style="2"/>
    <col min="14" max="14" width="9" style="1748"/>
    <col min="15" max="16384" width="9" style="2"/>
  </cols>
  <sheetData>
    <row r="1" spans="1:27" s="209" customFormat="1" ht="20.100000000000001" customHeight="1">
      <c r="A1" s="2943" t="str">
        <f>HYPERLINK("#目次!A1","【目次に戻る】")</f>
        <v>【目次に戻る】</v>
      </c>
      <c r="B1" s="2943"/>
      <c r="C1" s="2943"/>
      <c r="D1" s="2943"/>
      <c r="E1" s="1630"/>
      <c r="F1" s="1328"/>
      <c r="G1" s="1328"/>
      <c r="H1" s="1328"/>
      <c r="I1" s="1328"/>
      <c r="J1" s="1328"/>
      <c r="K1" s="1328"/>
      <c r="L1" s="1328"/>
      <c r="M1" s="1328"/>
      <c r="N1" s="1812"/>
      <c r="O1" s="1328"/>
      <c r="P1" s="1328"/>
      <c r="Q1" s="1328"/>
      <c r="R1" s="1328"/>
      <c r="S1" s="1328"/>
      <c r="T1" s="1328"/>
      <c r="U1" s="1328"/>
      <c r="V1" s="1328"/>
      <c r="W1" s="1328"/>
      <c r="X1" s="1328"/>
      <c r="Y1" s="1328"/>
      <c r="Z1" s="1328"/>
      <c r="AA1" s="1328"/>
    </row>
    <row r="2" spans="1:27" s="209" customFormat="1" ht="20.100000000000001" customHeight="1">
      <c r="A2" s="2943" t="str">
        <f>HYPERLINK("#業務所管課別目次!A1","【業務所管課別目次に戻る】")</f>
        <v>【業務所管課別目次に戻る】</v>
      </c>
      <c r="B2" s="2943"/>
      <c r="C2" s="2943"/>
      <c r="D2" s="2943"/>
      <c r="E2" s="1630"/>
      <c r="F2" s="1328"/>
      <c r="G2" s="1328"/>
      <c r="H2" s="1328"/>
      <c r="I2" s="1328"/>
      <c r="J2" s="1328"/>
      <c r="K2" s="1328"/>
      <c r="L2" s="1328"/>
      <c r="M2" s="1328"/>
      <c r="N2" s="1812"/>
      <c r="O2" s="1328"/>
      <c r="P2" s="1328"/>
      <c r="Q2" s="1328"/>
      <c r="R2" s="1328"/>
      <c r="S2" s="1328"/>
      <c r="T2" s="1328"/>
      <c r="U2" s="1328"/>
      <c r="V2" s="1328"/>
      <c r="W2" s="1328"/>
      <c r="X2" s="1328"/>
      <c r="Y2" s="1328"/>
      <c r="Z2" s="1328"/>
      <c r="AA2" s="1328"/>
    </row>
    <row r="3" spans="1:27" ht="19.5" customHeight="1">
      <c r="A3" s="40" t="s">
        <v>3725</v>
      </c>
      <c r="B3" s="1264"/>
      <c r="I3" s="1336" t="s">
        <v>6434</v>
      </c>
      <c r="K3" s="1337" t="s">
        <v>6118</v>
      </c>
      <c r="L3" s="1856" t="str">
        <f>設定!$B$14</f>
        <v>（令和5年4月1日現在）</v>
      </c>
    </row>
    <row r="4" spans="1:27" ht="17.100000000000001" customHeight="1">
      <c r="A4" s="40"/>
      <c r="B4" s="1264"/>
      <c r="G4" s="4" t="str">
        <f>L3</f>
        <v>（令和5年4月1日現在）</v>
      </c>
      <c r="I4" s="1705"/>
      <c r="K4" s="1337" t="s">
        <v>6119</v>
      </c>
      <c r="L4" s="1789" t="s">
        <v>7138</v>
      </c>
      <c r="M4" s="2160" t="str">
        <f>HYPERLINK("#'["&amp;設定!$A$22&amp;"]"&amp;L4&amp;"'!A1","統計表リンク")</f>
        <v>統計表リンク</v>
      </c>
      <c r="N4" s="1748" t="s">
        <v>8175</v>
      </c>
    </row>
    <row r="5" spans="1:27" ht="30" customHeight="1">
      <c r="A5" s="2989" t="s">
        <v>494</v>
      </c>
      <c r="B5" s="2991"/>
      <c r="C5" s="67" t="s">
        <v>493</v>
      </c>
      <c r="D5" s="1263" t="s">
        <v>967</v>
      </c>
      <c r="E5" s="1263" t="s">
        <v>3481</v>
      </c>
      <c r="F5" s="1262" t="s">
        <v>918</v>
      </c>
      <c r="G5" s="67" t="s">
        <v>457</v>
      </c>
      <c r="I5" s="3070" t="s">
        <v>494</v>
      </c>
      <c r="J5" s="3070"/>
      <c r="K5" s="68" t="s">
        <v>3667</v>
      </c>
      <c r="L5" s="1789" t="s">
        <v>7139</v>
      </c>
      <c r="M5" s="2160" t="str">
        <f>HYPERLINK("#'["&amp;設定!$A$22&amp;"]"&amp;L5&amp;"'!A1","統計表リンク")</f>
        <v>統計表リンク</v>
      </c>
      <c r="N5" s="1748" t="s">
        <v>8176</v>
      </c>
    </row>
    <row r="6" spans="1:27" ht="30" customHeight="1">
      <c r="A6" s="3939" t="s">
        <v>3724</v>
      </c>
      <c r="B6" s="3939"/>
      <c r="C6" s="1193" t="s">
        <v>2807</v>
      </c>
      <c r="D6" s="1192">
        <v>11963</v>
      </c>
      <c r="E6" s="1666" t="s">
        <v>5974</v>
      </c>
      <c r="F6" s="1261">
        <v>17093.43</v>
      </c>
      <c r="G6" s="542" t="s">
        <v>4657</v>
      </c>
      <c r="I6" s="3566" t="s">
        <v>3724</v>
      </c>
      <c r="J6" s="3566"/>
      <c r="K6" s="4250" t="s">
        <v>153</v>
      </c>
      <c r="L6" s="1789" t="s">
        <v>7140</v>
      </c>
      <c r="M6" s="2160" t="str">
        <f>HYPERLINK("#'["&amp;設定!$A$22&amp;"]"&amp;L6&amp;"'!A1","統計表リンク")</f>
        <v>統計表リンク</v>
      </c>
      <c r="N6" s="1748" t="s">
        <v>8177</v>
      </c>
    </row>
    <row r="7" spans="1:27" ht="17.100000000000001" customHeight="1">
      <c r="A7" s="2988" t="s">
        <v>3722</v>
      </c>
      <c r="B7" s="2988"/>
      <c r="C7" s="1193" t="s">
        <v>2807</v>
      </c>
      <c r="D7" s="1192">
        <v>11963</v>
      </c>
      <c r="E7" s="1192" t="s">
        <v>5975</v>
      </c>
      <c r="F7" s="1261">
        <v>1403.75</v>
      </c>
      <c r="G7" s="1650" t="s">
        <v>3723</v>
      </c>
      <c r="I7" s="3390" t="s">
        <v>3722</v>
      </c>
      <c r="J7" s="3390"/>
      <c r="K7" s="4250"/>
      <c r="L7" s="1789" t="s">
        <v>7121</v>
      </c>
      <c r="M7" s="2160" t="str">
        <f>HYPERLINK("#'["&amp;設定!$A$22&amp;"]"&amp;L7&amp;"'!A1","統計表リンク")</f>
        <v>統計表リンク</v>
      </c>
      <c r="N7" s="1748" t="s">
        <v>8178</v>
      </c>
    </row>
    <row r="8" spans="1:27" ht="17.100000000000001" customHeight="1">
      <c r="A8" s="62" t="s">
        <v>471</v>
      </c>
      <c r="B8" s="65" t="s">
        <v>133</v>
      </c>
      <c r="C8" s="1193" t="s">
        <v>3721</v>
      </c>
      <c r="D8" s="1192">
        <v>36982</v>
      </c>
      <c r="E8" s="1192" t="s">
        <v>5999</v>
      </c>
      <c r="F8" s="1261">
        <v>153.44999999999999</v>
      </c>
      <c r="G8" s="1650"/>
      <c r="I8" s="193" t="s">
        <v>471</v>
      </c>
      <c r="J8" s="68" t="s">
        <v>133</v>
      </c>
      <c r="K8" s="4250" t="s">
        <v>272</v>
      </c>
    </row>
    <row r="9" spans="1:27" ht="17.100000000000001" customHeight="1">
      <c r="A9" s="62" t="s">
        <v>1297</v>
      </c>
      <c r="B9" s="65" t="s">
        <v>133</v>
      </c>
      <c r="C9" s="1193" t="s">
        <v>3343</v>
      </c>
      <c r="D9" s="1192">
        <v>36982</v>
      </c>
      <c r="E9" s="1192" t="s">
        <v>6000</v>
      </c>
      <c r="F9" s="1261">
        <v>315.32</v>
      </c>
      <c r="G9" s="1650"/>
      <c r="I9" s="193" t="s">
        <v>1297</v>
      </c>
      <c r="J9" s="68" t="s">
        <v>133</v>
      </c>
      <c r="K9" s="4250"/>
    </row>
    <row r="10" spans="1:27" ht="17.100000000000001" customHeight="1">
      <c r="A10" s="463" t="s">
        <v>3401</v>
      </c>
      <c r="B10" s="65" t="s">
        <v>133</v>
      </c>
      <c r="C10" s="1193" t="s">
        <v>3720</v>
      </c>
      <c r="D10" s="1192">
        <v>36982</v>
      </c>
      <c r="E10" s="1192" t="s">
        <v>6001</v>
      </c>
      <c r="F10" s="1261">
        <v>264.10000000000002</v>
      </c>
      <c r="G10" s="1650"/>
      <c r="I10" s="193" t="s">
        <v>3401</v>
      </c>
      <c r="J10" s="68" t="s">
        <v>133</v>
      </c>
      <c r="K10" s="4250"/>
    </row>
    <row r="11" spans="1:27" ht="17.100000000000001" customHeight="1">
      <c r="A11" s="62" t="s">
        <v>1281</v>
      </c>
      <c r="B11" s="65" t="s">
        <v>133</v>
      </c>
      <c r="C11" s="1193" t="s">
        <v>3719</v>
      </c>
      <c r="D11" s="1192">
        <v>36982</v>
      </c>
      <c r="E11" s="1192" t="s">
        <v>6002</v>
      </c>
      <c r="F11" s="1261">
        <v>329</v>
      </c>
      <c r="G11" s="1650"/>
      <c r="I11" s="193" t="s">
        <v>1281</v>
      </c>
      <c r="J11" s="68" t="s">
        <v>133</v>
      </c>
      <c r="K11" s="4250"/>
    </row>
    <row r="12" spans="1:27" ht="17.100000000000001" customHeight="1">
      <c r="A12" s="62" t="s">
        <v>1325</v>
      </c>
      <c r="B12" s="65" t="s">
        <v>133</v>
      </c>
      <c r="C12" s="1193" t="s">
        <v>3718</v>
      </c>
      <c r="D12" s="1192">
        <v>36982</v>
      </c>
      <c r="E12" s="1192" t="s">
        <v>6003</v>
      </c>
      <c r="F12" s="1261">
        <v>297</v>
      </c>
      <c r="G12" s="1650"/>
      <c r="I12" s="193" t="s">
        <v>1325</v>
      </c>
      <c r="J12" s="68" t="s">
        <v>133</v>
      </c>
      <c r="K12" s="4250"/>
    </row>
    <row r="13" spans="1:27" ht="17.100000000000001" customHeight="1">
      <c r="A13" s="62" t="s">
        <v>2812</v>
      </c>
      <c r="B13" s="65" t="s">
        <v>133</v>
      </c>
      <c r="C13" s="1193" t="s">
        <v>3717</v>
      </c>
      <c r="D13" s="1192">
        <v>36982</v>
      </c>
      <c r="E13" s="1192" t="s">
        <v>6004</v>
      </c>
      <c r="F13" s="1261">
        <v>259.08</v>
      </c>
      <c r="G13" s="1650"/>
      <c r="I13" s="193" t="s">
        <v>2812</v>
      </c>
      <c r="J13" s="68" t="s">
        <v>133</v>
      </c>
      <c r="K13" s="4250"/>
    </row>
    <row r="14" spans="1:27" ht="17.100000000000001" customHeight="1">
      <c r="A14" s="62" t="s">
        <v>1345</v>
      </c>
      <c r="B14" s="1194" t="s">
        <v>5933</v>
      </c>
      <c r="C14" s="1193" t="s">
        <v>3716</v>
      </c>
      <c r="D14" s="1192">
        <v>36982</v>
      </c>
      <c r="E14" s="1192" t="s">
        <v>6005</v>
      </c>
      <c r="F14" s="1261">
        <v>252.6</v>
      </c>
      <c r="G14" s="1650"/>
      <c r="I14" s="193" t="s">
        <v>1345</v>
      </c>
      <c r="J14" s="68" t="s">
        <v>3710</v>
      </c>
      <c r="K14" s="4250"/>
    </row>
    <row r="15" spans="1:27" ht="17.100000000000001" customHeight="1">
      <c r="A15" s="62" t="s">
        <v>1963</v>
      </c>
      <c r="B15" s="1194" t="s">
        <v>5933</v>
      </c>
      <c r="C15" s="1193" t="s">
        <v>3715</v>
      </c>
      <c r="D15" s="1192">
        <v>36982</v>
      </c>
      <c r="E15" s="1192" t="s">
        <v>5982</v>
      </c>
      <c r="F15" s="1261">
        <v>257</v>
      </c>
      <c r="G15" s="1650"/>
      <c r="I15" s="193" t="s">
        <v>1963</v>
      </c>
      <c r="J15" s="68" t="s">
        <v>3710</v>
      </c>
      <c r="K15" s="4250"/>
    </row>
    <row r="16" spans="1:27" ht="17.100000000000001" customHeight="1">
      <c r="A16" s="463" t="s">
        <v>3713</v>
      </c>
      <c r="B16" s="1194" t="s">
        <v>5933</v>
      </c>
      <c r="C16" s="1193" t="s">
        <v>3714</v>
      </c>
      <c r="D16" s="1192">
        <v>37747</v>
      </c>
      <c r="E16" s="1192" t="s">
        <v>2851</v>
      </c>
      <c r="F16" s="1261">
        <v>72.25</v>
      </c>
      <c r="G16" s="1650" t="s">
        <v>6007</v>
      </c>
      <c r="I16" s="193" t="s">
        <v>3713</v>
      </c>
      <c r="J16" s="68" t="s">
        <v>3710</v>
      </c>
      <c r="K16" s="4250"/>
    </row>
    <row r="17" spans="1:12" ht="17.100000000000001" customHeight="1">
      <c r="A17" s="62" t="s">
        <v>3000</v>
      </c>
      <c r="B17" s="1194" t="s">
        <v>5933</v>
      </c>
      <c r="C17" s="1193" t="s">
        <v>3712</v>
      </c>
      <c r="D17" s="1192">
        <v>36982</v>
      </c>
      <c r="E17" s="1192" t="s">
        <v>6006</v>
      </c>
      <c r="F17" s="1261">
        <v>227.1</v>
      </c>
      <c r="G17" s="1650" t="s">
        <v>3711</v>
      </c>
      <c r="I17" s="193" t="s">
        <v>3000</v>
      </c>
      <c r="J17" s="68" t="s">
        <v>3710</v>
      </c>
      <c r="K17" s="4250"/>
    </row>
    <row r="18" spans="1:12" ht="17.100000000000001" customHeight="1">
      <c r="A18" s="3939" t="s">
        <v>3708</v>
      </c>
      <c r="B18" s="45" t="s">
        <v>150</v>
      </c>
      <c r="C18" s="1193" t="s">
        <v>2807</v>
      </c>
      <c r="D18" s="1192">
        <v>34516</v>
      </c>
      <c r="E18" s="1651" t="s">
        <v>2851</v>
      </c>
      <c r="F18" s="1257" t="s">
        <v>2851</v>
      </c>
      <c r="G18" s="1650" t="s">
        <v>3709</v>
      </c>
      <c r="I18" s="3566" t="s">
        <v>3708</v>
      </c>
      <c r="J18" s="193" t="s">
        <v>150</v>
      </c>
      <c r="K18" s="4250" t="s">
        <v>150</v>
      </c>
    </row>
    <row r="19" spans="1:12" ht="17.100000000000001" customHeight="1">
      <c r="A19" s="2988"/>
      <c r="B19" s="45" t="s">
        <v>3706</v>
      </c>
      <c r="C19" s="1193" t="s">
        <v>3707</v>
      </c>
      <c r="D19" s="1192">
        <v>34516</v>
      </c>
      <c r="E19" s="1192" t="s">
        <v>6010</v>
      </c>
      <c r="F19" s="1261">
        <v>1094.44</v>
      </c>
      <c r="G19" s="1650"/>
      <c r="I19" s="3390"/>
      <c r="J19" s="193" t="s">
        <v>3706</v>
      </c>
      <c r="K19" s="4250"/>
    </row>
    <row r="20" spans="1:12" ht="17.100000000000001" customHeight="1">
      <c r="A20" s="2988" t="s">
        <v>5930</v>
      </c>
      <c r="B20" s="2988"/>
      <c r="C20" s="1193" t="s">
        <v>5931</v>
      </c>
      <c r="D20" s="1192" t="s">
        <v>5932</v>
      </c>
      <c r="E20" s="1192" t="s">
        <v>5976</v>
      </c>
      <c r="F20" s="1261">
        <v>122.5</v>
      </c>
      <c r="G20" s="1650"/>
      <c r="I20" s="3390" t="s">
        <v>5944</v>
      </c>
      <c r="J20" s="3390"/>
      <c r="K20" s="1633" t="s">
        <v>151</v>
      </c>
    </row>
    <row r="21" spans="1:12" ht="17.100000000000001" customHeight="1">
      <c r="A21" s="2988" t="s">
        <v>3705</v>
      </c>
      <c r="B21" s="2988"/>
      <c r="C21" s="1193" t="s">
        <v>1718</v>
      </c>
      <c r="D21" s="1665" t="s">
        <v>5973</v>
      </c>
      <c r="E21" s="1192" t="s">
        <v>5977</v>
      </c>
      <c r="F21" s="1261">
        <v>1120.75</v>
      </c>
      <c r="G21" s="1650"/>
      <c r="I21" s="3390" t="s">
        <v>3705</v>
      </c>
      <c r="J21" s="3390"/>
      <c r="K21" s="541" t="s">
        <v>139</v>
      </c>
    </row>
    <row r="22" spans="1:12" ht="21.95" customHeight="1">
      <c r="A22" s="2986" t="s">
        <v>6008</v>
      </c>
      <c r="B22" s="2987"/>
      <c r="C22" s="1193" t="s">
        <v>5935</v>
      </c>
      <c r="D22" s="1192">
        <v>41730</v>
      </c>
      <c r="E22" s="1192" t="s">
        <v>6026</v>
      </c>
      <c r="F22" s="1261">
        <v>1038.81</v>
      </c>
      <c r="G22" s="542" t="s">
        <v>6025</v>
      </c>
      <c r="I22" s="3327" t="s">
        <v>5934</v>
      </c>
      <c r="J22" s="4260"/>
      <c r="K22" s="1633" t="s">
        <v>5943</v>
      </c>
    </row>
    <row r="23" spans="1:12" ht="17.100000000000001" customHeight="1">
      <c r="A23" s="2988" t="s">
        <v>3704</v>
      </c>
      <c r="B23" s="2988"/>
      <c r="C23" s="4253" t="s">
        <v>3702</v>
      </c>
      <c r="D23" s="1192">
        <v>31168</v>
      </c>
      <c r="E23" s="3800" t="s">
        <v>6011</v>
      </c>
      <c r="F23" s="4251">
        <v>1425.7</v>
      </c>
      <c r="G23" s="1650" t="s">
        <v>5979</v>
      </c>
      <c r="I23" s="3390" t="s">
        <v>3704</v>
      </c>
      <c r="J23" s="3390"/>
      <c r="K23" s="4250" t="s">
        <v>3703</v>
      </c>
    </row>
    <row r="24" spans="1:12" ht="21.95" customHeight="1">
      <c r="A24" s="4262" t="s">
        <v>126</v>
      </c>
      <c r="B24" s="4262"/>
      <c r="C24" s="4254"/>
      <c r="D24" s="1192">
        <v>31586</v>
      </c>
      <c r="E24" s="3801"/>
      <c r="F24" s="4252"/>
      <c r="G24" s="542" t="s">
        <v>5978</v>
      </c>
      <c r="I24" s="4263" t="s">
        <v>126</v>
      </c>
      <c r="J24" s="4263"/>
      <c r="K24" s="4250"/>
    </row>
    <row r="25" spans="1:12" ht="17.100000000000001" customHeight="1">
      <c r="A25" s="2988" t="s">
        <v>3701</v>
      </c>
      <c r="B25" s="2988"/>
      <c r="C25" s="4253" t="s">
        <v>3699</v>
      </c>
      <c r="D25" s="1192">
        <v>30382</v>
      </c>
      <c r="E25" s="3800" t="s">
        <v>6017</v>
      </c>
      <c r="F25" s="4251">
        <v>1512.91</v>
      </c>
      <c r="G25" s="1650" t="s">
        <v>5981</v>
      </c>
      <c r="I25" s="3390" t="s">
        <v>3701</v>
      </c>
      <c r="J25" s="3390"/>
      <c r="K25" s="4250" t="s">
        <v>3700</v>
      </c>
    </row>
    <row r="26" spans="1:12" ht="17.100000000000001" customHeight="1">
      <c r="A26" s="2988" t="s">
        <v>123</v>
      </c>
      <c r="B26" s="2988"/>
      <c r="C26" s="4254"/>
      <c r="D26" s="1192">
        <v>30382</v>
      </c>
      <c r="E26" s="3801"/>
      <c r="F26" s="4252"/>
      <c r="G26" s="1650" t="s">
        <v>3698</v>
      </c>
      <c r="I26" s="3390" t="s">
        <v>123</v>
      </c>
      <c r="J26" s="3390"/>
      <c r="K26" s="4250"/>
    </row>
    <row r="27" spans="1:12" ht="17.100000000000001" customHeight="1">
      <c r="A27" s="3308" t="s">
        <v>3697</v>
      </c>
      <c r="B27" s="3308"/>
      <c r="C27" s="1258" t="s">
        <v>2807</v>
      </c>
      <c r="D27" s="1260">
        <v>15888</v>
      </c>
      <c r="E27" s="1260" t="s">
        <v>8965</v>
      </c>
      <c r="F27" s="1259">
        <v>732.96</v>
      </c>
      <c r="G27" s="1613" t="s">
        <v>5980</v>
      </c>
      <c r="I27" s="4255" t="s">
        <v>3697</v>
      </c>
      <c r="J27" s="4255"/>
      <c r="K27" s="4261" t="s">
        <v>3696</v>
      </c>
    </row>
    <row r="28" spans="1:12" ht="17.100000000000001" customHeight="1">
      <c r="A28" s="3308" t="s">
        <v>3693</v>
      </c>
      <c r="B28" s="3308"/>
      <c r="C28" s="1258" t="s">
        <v>3695</v>
      </c>
      <c r="D28" s="1260">
        <v>26390</v>
      </c>
      <c r="E28" s="1192" t="s">
        <v>8830</v>
      </c>
      <c r="F28" s="1259">
        <v>1405.52</v>
      </c>
      <c r="G28" s="1613" t="s">
        <v>3694</v>
      </c>
      <c r="I28" s="4255" t="s">
        <v>3693</v>
      </c>
      <c r="J28" s="4255"/>
      <c r="K28" s="4261"/>
    </row>
    <row r="29" spans="1:12" ht="17.100000000000001" customHeight="1">
      <c r="A29" s="2988" t="s">
        <v>3690</v>
      </c>
      <c r="B29" s="2988"/>
      <c r="C29" s="1193" t="s">
        <v>3692</v>
      </c>
      <c r="D29" s="1192">
        <v>33420</v>
      </c>
      <c r="E29" s="1651" t="s">
        <v>2851</v>
      </c>
      <c r="F29" s="1257">
        <v>252.72</v>
      </c>
      <c r="G29" s="1650" t="s">
        <v>3691</v>
      </c>
      <c r="I29" s="3390" t="s">
        <v>3690</v>
      </c>
      <c r="J29" s="3390"/>
      <c r="K29" s="1442" t="s">
        <v>3689</v>
      </c>
    </row>
    <row r="30" spans="1:12" ht="17.100000000000001" customHeight="1">
      <c r="A30" s="1227" t="s">
        <v>7049</v>
      </c>
      <c r="B30" s="6"/>
      <c r="C30" s="975"/>
      <c r="D30" s="1468"/>
      <c r="E30" s="1468"/>
      <c r="F30" s="1469"/>
      <c r="G30" s="975"/>
      <c r="I30" s="171"/>
      <c r="J30" s="171"/>
      <c r="K30" s="1470"/>
    </row>
    <row r="31" spans="1:12" ht="17.100000000000001" customHeight="1"/>
    <row r="32" spans="1:12" ht="19.5" customHeight="1">
      <c r="A32" s="1232" t="s">
        <v>3687</v>
      </c>
      <c r="B32" s="5"/>
      <c r="D32" s="1256"/>
      <c r="E32" s="1256"/>
      <c r="F32" s="810"/>
      <c r="I32" s="1336" t="s">
        <v>6176</v>
      </c>
      <c r="K32" s="1337" t="s">
        <v>6118</v>
      </c>
      <c r="L32" s="1856" t="str">
        <f>設定!$B$14</f>
        <v>（令和5年4月1日現在）</v>
      </c>
    </row>
    <row r="33" spans="1:13" ht="17.100000000000001" customHeight="1">
      <c r="A33" s="1232"/>
      <c r="B33" s="5"/>
      <c r="D33" s="1256"/>
      <c r="E33" s="1256"/>
      <c r="F33" s="810"/>
      <c r="G33" s="85" t="str">
        <f>L32</f>
        <v>（令和5年4月1日現在）</v>
      </c>
      <c r="I33" s="1705"/>
      <c r="K33" s="1337" t="s">
        <v>6119</v>
      </c>
      <c r="L33" s="1789" t="s">
        <v>6934</v>
      </c>
      <c r="M33" s="2160" t="str">
        <f>HYPERLINK("#'["&amp;設定!$A$22&amp;"]"&amp;L33&amp;"'!A1","統計表リンク")</f>
        <v>統計表リンク</v>
      </c>
    </row>
    <row r="34" spans="1:13" ht="17.100000000000001" customHeight="1">
      <c r="A34" s="2988" t="s">
        <v>118</v>
      </c>
      <c r="B34" s="2988"/>
      <c r="C34" s="3948" t="s">
        <v>3686</v>
      </c>
      <c r="D34" s="3948"/>
      <c r="E34" s="3948"/>
      <c r="F34" s="3948"/>
      <c r="G34" s="3948"/>
    </row>
    <row r="35" spans="1:13" ht="17.100000000000001" customHeight="1">
      <c r="A35" s="2988" t="s">
        <v>3685</v>
      </c>
      <c r="B35" s="2988"/>
      <c r="C35" s="4257">
        <v>32241</v>
      </c>
      <c r="D35" s="3948"/>
      <c r="E35" s="3948"/>
      <c r="F35" s="3948"/>
      <c r="G35" s="3948"/>
    </row>
    <row r="36" spans="1:13" ht="30" customHeight="1">
      <c r="A36" s="2968" t="s">
        <v>3684</v>
      </c>
      <c r="B36" s="2970"/>
      <c r="C36" s="3591" t="s">
        <v>3683</v>
      </c>
      <c r="D36" s="4258"/>
      <c r="E36" s="4259"/>
      <c r="F36" s="4258"/>
      <c r="G36" s="3592"/>
    </row>
    <row r="37" spans="1:13" ht="30" customHeight="1">
      <c r="A37" s="2968" t="s">
        <v>3682</v>
      </c>
      <c r="B37" s="2970"/>
      <c r="C37" s="3591" t="s">
        <v>3681</v>
      </c>
      <c r="D37" s="4258"/>
      <c r="E37" s="4259"/>
      <c r="F37" s="4258"/>
      <c r="G37" s="3592"/>
    </row>
    <row r="38" spans="1:13" ht="17.100000000000001" customHeight="1">
      <c r="A38" s="2988" t="s">
        <v>3680</v>
      </c>
      <c r="B38" s="2988"/>
      <c r="C38" s="3948" t="s">
        <v>3679</v>
      </c>
      <c r="D38" s="3948"/>
      <c r="E38" s="3948"/>
      <c r="F38" s="3948"/>
      <c r="G38" s="3948"/>
    </row>
    <row r="39" spans="1:13" ht="17.100000000000001" customHeight="1">
      <c r="A39" s="2988" t="s">
        <v>3678</v>
      </c>
      <c r="B39" s="2988"/>
      <c r="C39" s="3948" t="s">
        <v>3677</v>
      </c>
      <c r="D39" s="3948"/>
      <c r="E39" s="3948"/>
      <c r="F39" s="3948"/>
      <c r="G39" s="3948"/>
    </row>
    <row r="40" spans="1:13" ht="17.100000000000001" customHeight="1">
      <c r="A40" s="2988" t="s">
        <v>3676</v>
      </c>
      <c r="B40" s="2988"/>
      <c r="C40" s="3948" t="s">
        <v>3675</v>
      </c>
      <c r="D40" s="3948"/>
      <c r="E40" s="3948"/>
      <c r="F40" s="3948"/>
      <c r="G40" s="3948"/>
    </row>
    <row r="41" spans="1:13" ht="17.100000000000001" customHeight="1">
      <c r="G41" s="1255" t="s">
        <v>3674</v>
      </c>
    </row>
    <row r="42" spans="1:13" ht="18" customHeight="1"/>
    <row r="43" spans="1:13" ht="18" customHeight="1">
      <c r="A43" s="4256" t="s">
        <v>4613</v>
      </c>
      <c r="B43" s="4256"/>
      <c r="C43" s="4256"/>
      <c r="D43" s="4256"/>
      <c r="E43" s="4256"/>
      <c r="F43" s="4256"/>
      <c r="G43" s="4256"/>
    </row>
  </sheetData>
  <mergeCells count="57">
    <mergeCell ref="K27:K28"/>
    <mergeCell ref="I26:J26"/>
    <mergeCell ref="A1:D1"/>
    <mergeCell ref="A2:D2"/>
    <mergeCell ref="K23:K24"/>
    <mergeCell ref="A24:B24"/>
    <mergeCell ref="A18:A19"/>
    <mergeCell ref="A23:B23"/>
    <mergeCell ref="A21:B21"/>
    <mergeCell ref="I18:I19"/>
    <mergeCell ref="I21:J21"/>
    <mergeCell ref="I23:J23"/>
    <mergeCell ref="I24:J24"/>
    <mergeCell ref="A6:B6"/>
    <mergeCell ref="A7:B7"/>
    <mergeCell ref="A5:B5"/>
    <mergeCell ref="K8:K17"/>
    <mergeCell ref="I5:J5"/>
    <mergeCell ref="I6:J6"/>
    <mergeCell ref="I7:J7"/>
    <mergeCell ref="I25:J25"/>
    <mergeCell ref="I22:J22"/>
    <mergeCell ref="K6:K7"/>
    <mergeCell ref="K18:K19"/>
    <mergeCell ref="C38:G38"/>
    <mergeCell ref="C37:G37"/>
    <mergeCell ref="A36:B36"/>
    <mergeCell ref="I29:J29"/>
    <mergeCell ref="C34:G34"/>
    <mergeCell ref="A27:B27"/>
    <mergeCell ref="A28:B28"/>
    <mergeCell ref="I27:J27"/>
    <mergeCell ref="I28:J28"/>
    <mergeCell ref="A43:G43"/>
    <mergeCell ref="C35:G35"/>
    <mergeCell ref="A34:B34"/>
    <mergeCell ref="A35:B35"/>
    <mergeCell ref="A29:B29"/>
    <mergeCell ref="C40:G40"/>
    <mergeCell ref="A40:B40"/>
    <mergeCell ref="C36:G36"/>
    <mergeCell ref="A39:B39"/>
    <mergeCell ref="A37:B37"/>
    <mergeCell ref="A38:B38"/>
    <mergeCell ref="C39:G39"/>
    <mergeCell ref="A20:B20"/>
    <mergeCell ref="I20:J20"/>
    <mergeCell ref="A22:B22"/>
    <mergeCell ref="A25:B25"/>
    <mergeCell ref="K25:K26"/>
    <mergeCell ref="A26:B26"/>
    <mergeCell ref="F23:F24"/>
    <mergeCell ref="E23:E24"/>
    <mergeCell ref="F25:F26"/>
    <mergeCell ref="E25:E26"/>
    <mergeCell ref="C23:C24"/>
    <mergeCell ref="C25:C26"/>
  </mergeCells>
  <phoneticPr fontId="2"/>
  <printOptions horizontalCentered="1"/>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0"/>
  <sheetViews>
    <sheetView view="pageBreakPreview" zoomScaleNormal="75" zoomScaleSheetLayoutView="100" workbookViewId="0">
      <selection sqref="A1:D1"/>
    </sheetView>
  </sheetViews>
  <sheetFormatPr defaultColWidth="9" defaultRowHeight="16.5" customHeight="1"/>
  <cols>
    <col min="1" max="11" width="7.625" style="2" customWidth="1"/>
    <col min="12" max="12" width="7.625" customWidth="1"/>
    <col min="13" max="13" width="5.625" customWidth="1"/>
    <col min="14" max="17" width="9.625" customWidth="1"/>
    <col min="18" max="24" width="9.625" style="2" customWidth="1"/>
    <col min="25" max="16384" width="9" style="2"/>
  </cols>
  <sheetData>
    <row r="1" spans="1:29" s="209" customFormat="1" ht="20.100000000000001" customHeight="1">
      <c r="A1" s="2943" t="str">
        <f>HYPERLINK("#目次!A1","【目次に戻る】")</f>
        <v>【目次に戻る】</v>
      </c>
      <c r="B1" s="2943"/>
      <c r="C1" s="2943"/>
      <c r="D1" s="2943"/>
      <c r="E1" s="2029"/>
      <c r="F1" s="2029"/>
      <c r="G1" s="2029"/>
      <c r="H1" s="2029"/>
      <c r="I1" s="2029"/>
      <c r="J1" s="2029"/>
      <c r="K1" s="2029"/>
      <c r="R1" s="2029"/>
      <c r="S1" s="2029"/>
      <c r="T1" s="2029"/>
      <c r="U1" s="2029"/>
      <c r="V1" s="2029"/>
      <c r="W1" s="2029"/>
      <c r="X1" s="2029"/>
      <c r="Y1" s="2029"/>
      <c r="Z1" s="2029"/>
      <c r="AA1" s="2029"/>
      <c r="AB1" s="2029"/>
      <c r="AC1" s="2029"/>
    </row>
    <row r="2" spans="1:29" s="209" customFormat="1" ht="20.100000000000001" customHeight="1">
      <c r="A2" s="2943" t="str">
        <f>HYPERLINK("#業務所管課別目次!A1","【業務所管課別目次に戻る】")</f>
        <v>【業務所管課別目次に戻る】</v>
      </c>
      <c r="B2" s="2943"/>
      <c r="C2" s="2943"/>
      <c r="D2" s="2943"/>
      <c r="E2" s="2029"/>
      <c r="F2" s="2029"/>
      <c r="G2" s="2029"/>
      <c r="H2" s="2029"/>
      <c r="I2" s="2029"/>
      <c r="J2" s="2029"/>
      <c r="K2" s="2029"/>
      <c r="R2" s="2029"/>
      <c r="S2" s="2029"/>
      <c r="T2" s="2029"/>
      <c r="U2" s="2029"/>
      <c r="V2" s="2029"/>
      <c r="W2" s="2029"/>
      <c r="X2" s="2029"/>
      <c r="Y2" s="2029"/>
      <c r="Z2" s="2029"/>
      <c r="AA2" s="2029"/>
      <c r="AB2" s="2029"/>
      <c r="AC2" s="2029"/>
    </row>
    <row r="3" spans="1:29" s="40" customFormat="1" ht="20.100000000000001" customHeight="1">
      <c r="A3" s="3" t="s">
        <v>4189</v>
      </c>
      <c r="B3" s="2"/>
      <c r="C3" s="2"/>
      <c r="D3" s="2"/>
      <c r="E3" s="2"/>
      <c r="F3" s="2"/>
      <c r="G3" s="2"/>
      <c r="H3" s="2"/>
      <c r="I3" s="2"/>
      <c r="J3" s="2"/>
      <c r="K3" s="2"/>
      <c r="L3" s="2"/>
      <c r="N3" s="1336" t="s">
        <v>6435</v>
      </c>
      <c r="O3" s="1752"/>
      <c r="P3" s="1337" t="s">
        <v>6118</v>
      </c>
      <c r="Q3" s="1703" t="s">
        <v>6427</v>
      </c>
      <c r="R3" s="1752"/>
      <c r="S3" s="1752"/>
      <c r="T3" s="2"/>
      <c r="U3" s="2"/>
      <c r="V3" s="2"/>
      <c r="W3" s="2"/>
    </row>
    <row r="4" spans="1:29" ht="20.100000000000001" customHeight="1">
      <c r="A4" s="707" t="s">
        <v>4190</v>
      </c>
      <c r="B4" s="95"/>
      <c r="C4" s="101"/>
      <c r="D4" s="101"/>
      <c r="E4" s="101"/>
      <c r="F4" s="101"/>
      <c r="G4" s="101"/>
      <c r="H4" s="101"/>
      <c r="I4" s="101"/>
      <c r="J4" s="40" t="s">
        <v>4191</v>
      </c>
      <c r="L4" s="101"/>
      <c r="N4" s="1705"/>
      <c r="O4" s="1340"/>
      <c r="P4" s="1337" t="s">
        <v>6119</v>
      </c>
      <c r="Q4" s="1789" t="s">
        <v>6433</v>
      </c>
      <c r="R4" s="2160" t="str">
        <f>HYPERLINK("#'["&amp;設定!$A$22&amp;"]"&amp;Q4&amp;"'!A1","統計表リンク")</f>
        <v>統計表リンク</v>
      </c>
      <c r="S4" s="1752"/>
    </row>
    <row r="5" spans="1:29" ht="20.100000000000001" customHeight="1">
      <c r="A5" s="280" t="s">
        <v>3</v>
      </c>
      <c r="B5" s="1747"/>
      <c r="C5" s="1747"/>
      <c r="D5" s="1747"/>
      <c r="E5" s="1747"/>
      <c r="F5" s="1747"/>
      <c r="G5" s="85"/>
      <c r="H5" s="1747"/>
      <c r="I5" s="1747"/>
      <c r="J5" s="1" t="s">
        <v>4798</v>
      </c>
      <c r="K5" s="1747"/>
      <c r="L5" s="1747"/>
      <c r="N5" s="2951" t="s">
        <v>6428</v>
      </c>
      <c r="O5" s="2951"/>
      <c r="P5" s="2951"/>
      <c r="Q5" s="2951"/>
      <c r="R5" s="2951" t="s">
        <v>6429</v>
      </c>
      <c r="S5" s="2951"/>
      <c r="T5" s="2951"/>
      <c r="U5" s="2951"/>
    </row>
    <row r="6" spans="1:29" ht="20.100000000000001" customHeight="1">
      <c r="A6" s="3020" t="s">
        <v>4053</v>
      </c>
      <c r="B6" s="3021"/>
      <c r="C6" s="3021"/>
      <c r="D6" s="1872" t="s">
        <v>979</v>
      </c>
      <c r="E6" s="1871" t="s">
        <v>2</v>
      </c>
      <c r="F6" s="2028" t="s">
        <v>1</v>
      </c>
      <c r="G6" s="3022" t="s">
        <v>3081</v>
      </c>
      <c r="H6" s="3023"/>
      <c r="I6" s="1368"/>
      <c r="J6" s="1747"/>
      <c r="K6" s="1747"/>
      <c r="L6" s="4" t="str">
        <f>Q10</f>
        <v>（令和5年4月1日現在）</v>
      </c>
      <c r="N6" s="2033" t="s">
        <v>6430</v>
      </c>
      <c r="O6" s="2033" t="s">
        <v>6173</v>
      </c>
      <c r="P6" s="2033" t="s">
        <v>6174</v>
      </c>
      <c r="Q6" s="2033" t="s">
        <v>6431</v>
      </c>
      <c r="R6" s="2033" t="s">
        <v>6430</v>
      </c>
      <c r="S6" s="2033" t="s">
        <v>6173</v>
      </c>
      <c r="T6" s="2033" t="s">
        <v>6174</v>
      </c>
      <c r="U6" s="2033" t="s">
        <v>6431</v>
      </c>
    </row>
    <row r="7" spans="1:29" ht="20.100000000000001" customHeight="1">
      <c r="A7" s="3024" t="s">
        <v>4052</v>
      </c>
      <c r="B7" s="3025"/>
      <c r="C7" s="3025"/>
      <c r="D7" s="1859">
        <f>N7</f>
        <v>381986</v>
      </c>
      <c r="E7" s="1860">
        <f>O7</f>
        <v>189685</v>
      </c>
      <c r="F7" s="1494">
        <f>P7</f>
        <v>192301</v>
      </c>
      <c r="G7" s="3026" t="str">
        <f>Q8</f>
        <v>令和5年6月1日現在</v>
      </c>
      <c r="H7" s="3027"/>
      <c r="I7" s="139"/>
      <c r="J7" s="3028" t="s">
        <v>41</v>
      </c>
      <c r="K7" s="3029"/>
      <c r="L7" s="2034">
        <f>N13</f>
        <v>40</v>
      </c>
      <c r="N7" s="1820">
        <v>381986</v>
      </c>
      <c r="O7" s="1820">
        <v>189685</v>
      </c>
      <c r="P7" s="1820">
        <v>192301</v>
      </c>
      <c r="Q7" s="1767" t="s">
        <v>6432</v>
      </c>
      <c r="R7" s="1820">
        <v>477</v>
      </c>
      <c r="S7" s="1820">
        <v>214</v>
      </c>
      <c r="T7" s="1820">
        <v>263</v>
      </c>
      <c r="U7" s="1767" t="s">
        <v>8775</v>
      </c>
    </row>
    <row r="8" spans="1:29" ht="20.100000000000001" customHeight="1">
      <c r="A8" s="3024" t="s">
        <v>4051</v>
      </c>
      <c r="B8" s="3025"/>
      <c r="C8" s="3025"/>
      <c r="D8" s="1859">
        <f>R7</f>
        <v>477</v>
      </c>
      <c r="E8" s="1860">
        <f>S7</f>
        <v>214</v>
      </c>
      <c r="F8" s="1494">
        <f>T7</f>
        <v>263</v>
      </c>
      <c r="G8" s="3026" t="str">
        <f>U8</f>
        <v>令和5年5月25日現在</v>
      </c>
      <c r="H8" s="3027"/>
      <c r="I8" s="139"/>
      <c r="J8" s="3028" t="s">
        <v>40</v>
      </c>
      <c r="K8" s="3029"/>
      <c r="L8" s="2034" t="str">
        <f>O13&amp;"("&amp;P13&amp;")"</f>
        <v>40(14)</v>
      </c>
      <c r="N8" s="1340"/>
      <c r="O8" s="1340"/>
      <c r="P8" s="1337" t="s">
        <v>6118</v>
      </c>
      <c r="Q8" s="1852" t="str">
        <f>設定!B4&amp;設定!C4&amp;"年"&amp;Q7&amp;"現在"</f>
        <v>令和5年6月1日現在</v>
      </c>
      <c r="R8" s="1340"/>
      <c r="S8" s="1340"/>
      <c r="T8" s="1337" t="s">
        <v>6118</v>
      </c>
      <c r="U8" s="1852" t="str">
        <f>設定!B4&amp;設定!C4&amp;"年"&amp;U7&amp;"現在"</f>
        <v>令和5年5月25日現在</v>
      </c>
    </row>
    <row r="9" spans="1:29" ht="20.100000000000001" customHeight="1">
      <c r="A9" s="132"/>
      <c r="B9" s="1747"/>
      <c r="C9" s="1747"/>
      <c r="D9" s="1747"/>
      <c r="E9" s="1747"/>
      <c r="F9" s="1747"/>
      <c r="G9" s="1747"/>
      <c r="H9" s="85" t="s">
        <v>4050</v>
      </c>
      <c r="I9" s="1747"/>
      <c r="J9" s="10" t="s">
        <v>7156</v>
      </c>
      <c r="L9" s="2"/>
    </row>
    <row r="10" spans="1:29" ht="20.100000000000001" customHeight="1">
      <c r="A10" s="172"/>
      <c r="B10" s="183"/>
      <c r="C10" s="183"/>
      <c r="D10" s="810"/>
      <c r="E10" s="183"/>
      <c r="F10" s="810"/>
      <c r="G10" s="183"/>
      <c r="H10" s="1747"/>
      <c r="I10" s="1747"/>
      <c r="J10" s="1747"/>
      <c r="K10" s="1747"/>
      <c r="L10" s="4" t="s">
        <v>22</v>
      </c>
      <c r="N10" s="1336" t="s">
        <v>6434</v>
      </c>
      <c r="O10" s="1752"/>
      <c r="P10" s="1337" t="s">
        <v>6118</v>
      </c>
      <c r="Q10" s="1856" t="str">
        <f>設定!$B$14</f>
        <v>（令和5年4月1日現在）</v>
      </c>
      <c r="R10" s="1745"/>
      <c r="S10" s="1745"/>
      <c r="T10" s="1745"/>
      <c r="U10" s="1745"/>
    </row>
    <row r="11" spans="1:29" ht="20.100000000000001" customHeight="1">
      <c r="A11" s="40" t="s">
        <v>4796</v>
      </c>
      <c r="G11" s="40" t="s">
        <v>4797</v>
      </c>
      <c r="L11" s="2"/>
      <c r="N11" s="1339"/>
      <c r="O11" s="1340"/>
      <c r="P11" s="1337" t="s">
        <v>6119</v>
      </c>
      <c r="Q11" s="1716" t="s">
        <v>6436</v>
      </c>
      <c r="R11" s="2160" t="str">
        <f>HYPERLINK("#'["&amp;設定!$A$22&amp;"]"&amp;Q11&amp;"'!A1","統計表リンク")</f>
        <v>統計表リンク</v>
      </c>
      <c r="S11" s="1745"/>
      <c r="T11" s="1745"/>
      <c r="U11" s="1745"/>
    </row>
    <row r="12" spans="1:29" ht="20.100000000000001" customHeight="1">
      <c r="A12" s="1" t="s">
        <v>4192</v>
      </c>
      <c r="B12" s="4"/>
      <c r="E12" s="4" t="str">
        <f>Q15</f>
        <v>（令和5年4月1日現在）</v>
      </c>
      <c r="G12" s="1" t="s">
        <v>39</v>
      </c>
      <c r="L12" s="4" t="str">
        <f>Q19</f>
        <v>（令和5年4月1日現在）</v>
      </c>
      <c r="N12" s="1806" t="s">
        <v>6437</v>
      </c>
      <c r="O12" s="2033" t="s">
        <v>6438</v>
      </c>
      <c r="P12" s="1799" t="s">
        <v>6439</v>
      </c>
      <c r="Q12" s="1745"/>
      <c r="R12" s="1745"/>
      <c r="S12" s="1745"/>
      <c r="T12" s="1745"/>
      <c r="U12" s="1745"/>
    </row>
    <row r="13" spans="1:29" ht="20.100000000000001" customHeight="1">
      <c r="A13" s="3018" t="s">
        <v>38</v>
      </c>
      <c r="B13" s="3018"/>
      <c r="C13" s="3018"/>
      <c r="D13" s="3018"/>
      <c r="E13" s="2031" t="s">
        <v>37</v>
      </c>
      <c r="G13" s="2992" t="s">
        <v>21</v>
      </c>
      <c r="H13" s="2990"/>
      <c r="I13" s="2990"/>
      <c r="J13" s="2993"/>
      <c r="K13" s="2031" t="s">
        <v>36</v>
      </c>
      <c r="L13" s="2031" t="s">
        <v>35</v>
      </c>
      <c r="N13" s="1851">
        <v>40</v>
      </c>
      <c r="O13" s="1851">
        <v>40</v>
      </c>
      <c r="P13" s="1853">
        <v>14</v>
      </c>
      <c r="Q13" s="2"/>
    </row>
    <row r="14" spans="1:29" ht="20.100000000000001" customHeight="1">
      <c r="A14" s="2988" t="s">
        <v>34</v>
      </c>
      <c r="B14" s="2988"/>
      <c r="C14" s="2988"/>
      <c r="D14" s="2988"/>
      <c r="E14" s="57">
        <v>12</v>
      </c>
      <c r="G14" s="3007" t="s">
        <v>27</v>
      </c>
      <c r="H14" s="2969"/>
      <c r="I14" s="2969"/>
      <c r="J14" s="3008"/>
      <c r="K14" s="57">
        <f>O23</f>
        <v>15</v>
      </c>
      <c r="L14" s="57">
        <f>O24</f>
        <v>10</v>
      </c>
      <c r="M14" s="2"/>
      <c r="N14" s="2"/>
      <c r="O14" s="2"/>
      <c r="P14" s="101"/>
      <c r="Q14" s="101"/>
      <c r="R14" s="101"/>
      <c r="S14" s="101"/>
      <c r="T14" s="101"/>
      <c r="U14" s="101"/>
      <c r="V14" s="101"/>
      <c r="W14" s="101"/>
    </row>
    <row r="15" spans="1:29" s="101" customFormat="1" ht="20.100000000000001" customHeight="1">
      <c r="A15" s="2988" t="s">
        <v>340</v>
      </c>
      <c r="B15" s="2988"/>
      <c r="C15" s="2988"/>
      <c r="D15" s="2988"/>
      <c r="E15" s="57">
        <v>8</v>
      </c>
      <c r="F15" s="2"/>
      <c r="G15" s="3009" t="s">
        <v>33</v>
      </c>
      <c r="H15" s="3007" t="s">
        <v>32</v>
      </c>
      <c r="I15" s="2969"/>
      <c r="J15" s="3008"/>
      <c r="K15" s="57">
        <f>P23</f>
        <v>10</v>
      </c>
      <c r="L15" s="57">
        <f>P24</f>
        <v>10</v>
      </c>
      <c r="M15" s="2"/>
      <c r="N15" s="1336" t="s">
        <v>6176</v>
      </c>
      <c r="O15" s="1752"/>
      <c r="P15" s="1337" t="s">
        <v>6118</v>
      </c>
      <c r="Q15" s="1856" t="str">
        <f>設定!$B$14</f>
        <v>（令和5年4月1日現在）</v>
      </c>
      <c r="R15" s="1747"/>
      <c r="S15" s="1747"/>
      <c r="T15" s="1747"/>
      <c r="U15" s="1747"/>
      <c r="V15" s="1747"/>
      <c r="W15" s="1747"/>
    </row>
    <row r="16" spans="1:29" s="1747" customFormat="1" ht="20.100000000000001" customHeight="1">
      <c r="A16" s="2988" t="s">
        <v>30</v>
      </c>
      <c r="B16" s="2988"/>
      <c r="C16" s="2988"/>
      <c r="D16" s="2988"/>
      <c r="E16" s="57">
        <v>7</v>
      </c>
      <c r="F16" s="2"/>
      <c r="G16" s="3010"/>
      <c r="H16" s="3007" t="s">
        <v>31</v>
      </c>
      <c r="I16" s="2969"/>
      <c r="J16" s="3008"/>
      <c r="K16" s="57">
        <f>Q23</f>
        <v>10</v>
      </c>
      <c r="L16" s="57">
        <f>Q24</f>
        <v>10</v>
      </c>
      <c r="M16" s="2"/>
      <c r="N16" s="1339"/>
      <c r="O16" s="1340"/>
      <c r="P16" s="1337" t="s">
        <v>6119</v>
      </c>
      <c r="Q16" s="1716" t="s">
        <v>6436</v>
      </c>
      <c r="R16" s="2160" t="str">
        <f>HYPERLINK("#'["&amp;設定!$A$22&amp;"]"&amp;Q16&amp;"'!A1","統計表リンク")</f>
        <v>統計表リンク</v>
      </c>
    </row>
    <row r="17" spans="1:23" s="1747" customFormat="1" ht="20.100000000000001" customHeight="1">
      <c r="A17" s="3019" t="s">
        <v>6382</v>
      </c>
      <c r="B17" s="3019"/>
      <c r="C17" s="3019"/>
      <c r="D17" s="3019"/>
      <c r="E17" s="57">
        <v>4</v>
      </c>
      <c r="F17" s="2"/>
      <c r="G17" s="3010"/>
      <c r="H17" s="3007" t="s">
        <v>29</v>
      </c>
      <c r="I17" s="2969"/>
      <c r="J17" s="3008"/>
      <c r="K17" s="57">
        <f>R23</f>
        <v>10</v>
      </c>
      <c r="L17" s="57">
        <f>R24</f>
        <v>10</v>
      </c>
      <c r="M17" s="2"/>
      <c r="N17" s="1340"/>
    </row>
    <row r="18" spans="1:23" s="1747" customFormat="1" ht="20.100000000000001" customHeight="1">
      <c r="A18" s="2986" t="s">
        <v>23</v>
      </c>
      <c r="B18" s="2969"/>
      <c r="C18" s="2969"/>
      <c r="D18" s="2987"/>
      <c r="E18" s="57">
        <v>1</v>
      </c>
      <c r="F18" s="2"/>
      <c r="G18" s="3011"/>
      <c r="H18" s="3007" t="s">
        <v>28</v>
      </c>
      <c r="I18" s="2969"/>
      <c r="J18" s="3008"/>
      <c r="K18" s="57">
        <f>S23</f>
        <v>10</v>
      </c>
      <c r="L18" s="57">
        <f>S24</f>
        <v>10</v>
      </c>
    </row>
    <row r="19" spans="1:23" s="1747" customFormat="1" ht="21.95" customHeight="1">
      <c r="A19" s="2986" t="s">
        <v>23</v>
      </c>
      <c r="B19" s="2969"/>
      <c r="C19" s="2969"/>
      <c r="D19" s="2987"/>
      <c r="E19" s="58">
        <v>1</v>
      </c>
      <c r="F19" s="2"/>
      <c r="G19" s="3009" t="s">
        <v>26</v>
      </c>
      <c r="H19" s="3012" t="s">
        <v>6024</v>
      </c>
      <c r="I19" s="3013"/>
      <c r="J19" s="3014"/>
      <c r="K19" s="57">
        <f>T23</f>
        <v>12</v>
      </c>
      <c r="L19" s="57">
        <f>T24</f>
        <v>12</v>
      </c>
      <c r="M19" s="2"/>
      <c r="N19" s="1336" t="s">
        <v>6151</v>
      </c>
      <c r="O19" s="1752"/>
      <c r="P19" s="1337" t="s">
        <v>6118</v>
      </c>
      <c r="Q19" s="1856" t="str">
        <f>設定!$B$14</f>
        <v>（令和5年4月1日現在）</v>
      </c>
    </row>
    <row r="20" spans="1:23" s="1747" customFormat="1" ht="20.100000000000001" customHeight="1">
      <c r="A20" s="2986" t="s">
        <v>23</v>
      </c>
      <c r="B20" s="2969"/>
      <c r="C20" s="2969"/>
      <c r="D20" s="2987"/>
      <c r="E20" s="57">
        <v>1</v>
      </c>
      <c r="F20" s="2"/>
      <c r="G20" s="3010"/>
      <c r="H20" s="3007" t="s">
        <v>25</v>
      </c>
      <c r="I20" s="2969"/>
      <c r="J20" s="3008"/>
      <c r="K20" s="57">
        <f>U23</f>
        <v>12</v>
      </c>
      <c r="L20" s="57">
        <f>U24</f>
        <v>12</v>
      </c>
      <c r="N20" s="1339"/>
      <c r="O20" s="1340"/>
      <c r="P20" s="1337" t="s">
        <v>6119</v>
      </c>
      <c r="Q20" s="1716" t="s">
        <v>6440</v>
      </c>
      <c r="R20" s="2160" t="str">
        <f>HYPERLINK("#'["&amp;設定!$A$22&amp;"]"&amp;Q20&amp;"'!A1","統計表リンク")</f>
        <v>統計表リンク</v>
      </c>
    </row>
    <row r="21" spans="1:23" s="1747" customFormat="1" ht="20.100000000000001" customHeight="1">
      <c r="A21" s="2986" t="s">
        <v>23</v>
      </c>
      <c r="B21" s="2969"/>
      <c r="C21" s="2969"/>
      <c r="D21" s="2987"/>
      <c r="E21" s="58">
        <v>1</v>
      </c>
      <c r="F21" s="2"/>
      <c r="G21" s="3011"/>
      <c r="H21" s="3015" t="s">
        <v>24</v>
      </c>
      <c r="I21" s="3016"/>
      <c r="J21" s="3017"/>
      <c r="K21" s="57">
        <f>V23</f>
        <v>13</v>
      </c>
      <c r="L21" s="57">
        <f>V24</f>
        <v>13</v>
      </c>
      <c r="N21" s="2997" t="s">
        <v>6441</v>
      </c>
      <c r="O21" s="2999" t="s">
        <v>6442</v>
      </c>
      <c r="P21" s="3001" t="s">
        <v>6443</v>
      </c>
      <c r="Q21" s="3002"/>
      <c r="R21" s="3002"/>
      <c r="S21" s="3003"/>
      <c r="T21" s="3004" t="s">
        <v>6444</v>
      </c>
      <c r="U21" s="3005"/>
      <c r="V21" s="3006"/>
      <c r="W21" s="2"/>
    </row>
    <row r="22" spans="1:23" ht="20.100000000000001" customHeight="1">
      <c r="A22" s="2986" t="s">
        <v>23</v>
      </c>
      <c r="B22" s="2969"/>
      <c r="C22" s="2969"/>
      <c r="D22" s="2987"/>
      <c r="E22" s="58">
        <v>1</v>
      </c>
      <c r="L22" s="4" t="s">
        <v>22</v>
      </c>
      <c r="M22" s="2"/>
      <c r="N22" s="2998"/>
      <c r="O22" s="3000"/>
      <c r="P22" s="1809" t="s">
        <v>6445</v>
      </c>
      <c r="Q22" s="1809" t="s">
        <v>6446</v>
      </c>
      <c r="R22" s="1809" t="s">
        <v>6447</v>
      </c>
      <c r="S22" s="1809" t="s">
        <v>6448</v>
      </c>
      <c r="T22" s="1809" t="s">
        <v>6451</v>
      </c>
      <c r="U22" s="1809" t="s">
        <v>6452</v>
      </c>
      <c r="V22" s="1809" t="s">
        <v>6453</v>
      </c>
    </row>
    <row r="23" spans="1:23" ht="20.100000000000001" customHeight="1">
      <c r="A23" s="2986" t="s">
        <v>23</v>
      </c>
      <c r="B23" s="2969"/>
      <c r="C23" s="2969"/>
      <c r="D23" s="2987"/>
      <c r="E23" s="57">
        <v>1</v>
      </c>
      <c r="L23" s="2"/>
      <c r="M23" s="2"/>
      <c r="N23" s="1804" t="s">
        <v>6449</v>
      </c>
      <c r="O23" s="1853">
        <v>15</v>
      </c>
      <c r="P23" s="1853">
        <v>10</v>
      </c>
      <c r="Q23" s="1853">
        <v>10</v>
      </c>
      <c r="R23" s="1853">
        <v>10</v>
      </c>
      <c r="S23" s="1853">
        <v>10</v>
      </c>
      <c r="T23" s="1853">
        <v>12</v>
      </c>
      <c r="U23" s="1853">
        <v>12</v>
      </c>
      <c r="V23" s="1853">
        <v>13</v>
      </c>
    </row>
    <row r="24" spans="1:23" ht="20.100000000000001" customHeight="1">
      <c r="A24" s="2986" t="s">
        <v>23</v>
      </c>
      <c r="B24" s="2969"/>
      <c r="C24" s="2969"/>
      <c r="D24" s="2987"/>
      <c r="E24" s="58">
        <v>1</v>
      </c>
      <c r="L24" s="2"/>
      <c r="M24" s="2"/>
      <c r="N24" s="1804" t="s">
        <v>6450</v>
      </c>
      <c r="O24" s="1853">
        <v>10</v>
      </c>
      <c r="P24" s="1853">
        <v>10</v>
      </c>
      <c r="Q24" s="1853">
        <v>10</v>
      </c>
      <c r="R24" s="1853">
        <v>10</v>
      </c>
      <c r="S24" s="1853">
        <v>10</v>
      </c>
      <c r="T24" s="1853">
        <v>12</v>
      </c>
      <c r="U24" s="1853">
        <v>12</v>
      </c>
      <c r="V24" s="1853">
        <v>13</v>
      </c>
    </row>
    <row r="25" spans="1:23" ht="20.100000000000001" customHeight="1">
      <c r="A25" s="2986" t="s">
        <v>23</v>
      </c>
      <c r="B25" s="2969"/>
      <c r="C25" s="2969"/>
      <c r="D25" s="2987"/>
      <c r="E25" s="58">
        <v>1</v>
      </c>
      <c r="L25" s="2"/>
      <c r="M25" s="2"/>
      <c r="N25" s="1340"/>
      <c r="O25" s="2"/>
      <c r="P25" s="2"/>
      <c r="Q25" s="2"/>
    </row>
    <row r="26" spans="1:23" ht="20.100000000000001" customHeight="1">
      <c r="A26" s="2988" t="s">
        <v>23</v>
      </c>
      <c r="B26" s="2988"/>
      <c r="C26" s="2988"/>
      <c r="D26" s="2988"/>
      <c r="E26" s="57">
        <v>1</v>
      </c>
      <c r="F26" s="1"/>
      <c r="G26" s="5"/>
      <c r="L26" s="2"/>
      <c r="M26" s="2"/>
      <c r="N26" s="2"/>
      <c r="O26" s="2"/>
      <c r="P26" s="2"/>
      <c r="Q26" s="2"/>
    </row>
    <row r="27" spans="1:23" ht="20.100000000000001" customHeight="1">
      <c r="A27" s="6"/>
      <c r="B27" s="6"/>
      <c r="C27" s="6"/>
      <c r="D27" s="6"/>
      <c r="E27" s="4" t="s">
        <v>22</v>
      </c>
      <c r="F27" s="1"/>
      <c r="G27" s="5"/>
      <c r="L27" s="2"/>
      <c r="M27" s="2"/>
      <c r="N27" s="2"/>
      <c r="O27" s="2"/>
      <c r="P27" s="2"/>
      <c r="Q27" s="2"/>
    </row>
    <row r="28" spans="1:23" ht="20.100000000000001" customHeight="1">
      <c r="A28" s="6"/>
      <c r="B28" s="6"/>
      <c r="C28" s="6"/>
      <c r="D28" s="6"/>
      <c r="E28" s="2067"/>
      <c r="F28" s="1"/>
      <c r="G28" s="5"/>
      <c r="L28" s="2"/>
      <c r="M28" s="2"/>
      <c r="N28" s="2"/>
      <c r="O28" s="2"/>
      <c r="P28" s="2"/>
      <c r="Q28" s="2"/>
    </row>
    <row r="29" spans="1:23" ht="20.100000000000001" customHeight="1">
      <c r="A29" s="5"/>
      <c r="L29" s="2"/>
      <c r="M29" s="2"/>
      <c r="N29" s="2"/>
      <c r="O29" s="2"/>
      <c r="P29" s="2"/>
      <c r="Q29" s="2"/>
    </row>
    <row r="30" spans="1:23" ht="20.100000000000001" customHeight="1">
      <c r="A30" s="40" t="s">
        <v>4193</v>
      </c>
      <c r="L30" s="2"/>
      <c r="M30" s="2"/>
      <c r="N30" s="1336" t="s">
        <v>6188</v>
      </c>
      <c r="O30" s="1752"/>
      <c r="P30" s="1337" t="s">
        <v>6118</v>
      </c>
      <c r="Q30" s="1856" t="str">
        <f>設定!$B$14</f>
        <v>（令和5年4月1日現在）</v>
      </c>
    </row>
    <row r="31" spans="1:23" ht="20.100000000000001" customHeight="1">
      <c r="A31" s="2" t="s">
        <v>3</v>
      </c>
      <c r="L31" s="4" t="str">
        <f>Q30</f>
        <v>（令和5年4月1日現在）</v>
      </c>
      <c r="M31" s="2"/>
      <c r="N31" s="1339"/>
      <c r="O31" s="1340"/>
      <c r="P31" s="1337" t="s">
        <v>6119</v>
      </c>
      <c r="Q31" s="1716" t="s">
        <v>6454</v>
      </c>
      <c r="R31" s="2160" t="str">
        <f>HYPERLINK("#'["&amp;設定!$A$22&amp;"]"&amp;Q31&amp;"'!A1","統計表リンク")</f>
        <v>統計表リンク</v>
      </c>
    </row>
    <row r="32" spans="1:23" ht="18" customHeight="1">
      <c r="A32" s="2989" t="s">
        <v>21</v>
      </c>
      <c r="B32" s="2990"/>
      <c r="C32" s="2991"/>
      <c r="D32" s="2031" t="s">
        <v>20</v>
      </c>
      <c r="E32" s="2031" t="s">
        <v>19</v>
      </c>
      <c r="F32" s="2034" t="s">
        <v>18</v>
      </c>
      <c r="G32" s="2992" t="s">
        <v>17</v>
      </c>
      <c r="H32" s="2990"/>
      <c r="I32" s="2993"/>
      <c r="J32" s="2994" t="s">
        <v>8871</v>
      </c>
      <c r="K32" s="2995"/>
      <c r="L32" s="2996"/>
      <c r="M32" s="2"/>
      <c r="N32" s="2033" t="s">
        <v>118</v>
      </c>
      <c r="O32" s="2033" t="s">
        <v>6455</v>
      </c>
      <c r="P32" s="2033" t="s">
        <v>6456</v>
      </c>
      <c r="Q32" s="2033" t="s">
        <v>6143</v>
      </c>
      <c r="R32" s="2040" t="s">
        <v>6144</v>
      </c>
    </row>
    <row r="33" spans="1:18" ht="24.95" customHeight="1">
      <c r="A33" s="2968" t="s">
        <v>10</v>
      </c>
      <c r="B33" s="2969"/>
      <c r="C33" s="2970"/>
      <c r="D33" s="59">
        <f>O33</f>
        <v>4</v>
      </c>
      <c r="E33" s="59">
        <f t="shared" ref="E33:E36" si="0">P33</f>
        <v>4</v>
      </c>
      <c r="F33" s="59">
        <f>R33</f>
        <v>1</v>
      </c>
      <c r="G33" s="2983" t="s">
        <v>9</v>
      </c>
      <c r="H33" s="2984"/>
      <c r="I33" s="2985"/>
      <c r="J33" s="2980" t="s">
        <v>8</v>
      </c>
      <c r="K33" s="2981"/>
      <c r="L33" s="2982"/>
      <c r="M33" s="2"/>
      <c r="N33" s="2036" t="s">
        <v>6457</v>
      </c>
      <c r="O33" s="1854">
        <v>4</v>
      </c>
      <c r="P33" s="1854">
        <v>4</v>
      </c>
      <c r="Q33" s="1811">
        <v>3</v>
      </c>
      <c r="R33" s="1854">
        <v>1</v>
      </c>
    </row>
    <row r="34" spans="1:18" ht="24.95" customHeight="1">
      <c r="A34" s="2968" t="s">
        <v>11</v>
      </c>
      <c r="B34" s="2969"/>
      <c r="C34" s="2970"/>
      <c r="D34" s="59">
        <f t="shared" ref="D34:D36" si="1">O34</f>
        <v>4</v>
      </c>
      <c r="E34" s="59">
        <f t="shared" si="0"/>
        <v>4</v>
      </c>
      <c r="F34" s="59" t="str">
        <f>R34</f>
        <v>-</v>
      </c>
      <c r="G34" s="2977" t="s">
        <v>13</v>
      </c>
      <c r="H34" s="2978"/>
      <c r="I34" s="2979"/>
      <c r="J34" s="2980" t="s">
        <v>12</v>
      </c>
      <c r="K34" s="2981"/>
      <c r="L34" s="2982"/>
      <c r="M34" s="2"/>
      <c r="N34" s="1810" t="s">
        <v>6458</v>
      </c>
      <c r="O34" s="1854">
        <v>4</v>
      </c>
      <c r="P34" s="1854">
        <v>4</v>
      </c>
      <c r="Q34" s="1811">
        <v>4</v>
      </c>
      <c r="R34" s="1854" t="s">
        <v>5184</v>
      </c>
    </row>
    <row r="35" spans="1:18" ht="24.95" customHeight="1">
      <c r="A35" s="2968" t="s">
        <v>14</v>
      </c>
      <c r="B35" s="2969"/>
      <c r="C35" s="2970"/>
      <c r="D35" s="59">
        <f t="shared" si="1"/>
        <v>6</v>
      </c>
      <c r="E35" s="59">
        <f t="shared" si="0"/>
        <v>6</v>
      </c>
      <c r="F35" s="59">
        <f>R35</f>
        <v>3</v>
      </c>
      <c r="G35" s="2971" t="s">
        <v>16</v>
      </c>
      <c r="H35" s="2972"/>
      <c r="I35" s="2973"/>
      <c r="J35" s="2974" t="s">
        <v>15</v>
      </c>
      <c r="K35" s="2975"/>
      <c r="L35" s="2976"/>
      <c r="M35" s="2"/>
      <c r="N35" s="2036" t="s">
        <v>6459</v>
      </c>
      <c r="O35" s="1854">
        <v>6</v>
      </c>
      <c r="P35" s="1854">
        <v>6</v>
      </c>
      <c r="Q35" s="1811">
        <v>3</v>
      </c>
      <c r="R35" s="1854">
        <v>3</v>
      </c>
    </row>
    <row r="36" spans="1:18" ht="24.95" customHeight="1">
      <c r="A36" s="2968" t="s">
        <v>5</v>
      </c>
      <c r="B36" s="2969"/>
      <c r="C36" s="2970"/>
      <c r="D36" s="59">
        <f t="shared" si="1"/>
        <v>12</v>
      </c>
      <c r="E36" s="59">
        <f t="shared" si="0"/>
        <v>12</v>
      </c>
      <c r="F36" s="59" t="str">
        <f>R36</f>
        <v>-</v>
      </c>
      <c r="G36" s="2977" t="s">
        <v>7</v>
      </c>
      <c r="H36" s="2978"/>
      <c r="I36" s="2979"/>
      <c r="J36" s="2980" t="s">
        <v>6</v>
      </c>
      <c r="K36" s="2981"/>
      <c r="L36" s="2982"/>
      <c r="M36" s="2"/>
      <c r="N36" s="2036" t="s">
        <v>6460</v>
      </c>
      <c r="O36" s="1854">
        <v>12</v>
      </c>
      <c r="P36" s="1854">
        <v>12</v>
      </c>
      <c r="Q36" s="1811">
        <v>12</v>
      </c>
      <c r="R36" s="1854" t="s">
        <v>5184</v>
      </c>
    </row>
    <row r="37" spans="1:18" ht="18" customHeight="1">
      <c r="A37" s="9" t="s">
        <v>8883</v>
      </c>
      <c r="B37" s="1567"/>
      <c r="C37" s="1567"/>
      <c r="D37" s="1567"/>
      <c r="E37" s="1567"/>
      <c r="F37" s="1567"/>
      <c r="G37" s="1567"/>
      <c r="H37" s="1567"/>
      <c r="I37" s="7"/>
      <c r="J37" s="7"/>
      <c r="K37" s="7"/>
      <c r="L37" s="7"/>
      <c r="M37" s="2"/>
      <c r="N37" s="1340"/>
      <c r="O37" s="2"/>
      <c r="P37" s="2"/>
      <c r="Q37" s="2"/>
    </row>
    <row r="38" spans="1:18" ht="18" customHeight="1">
      <c r="L38" s="4" t="s">
        <v>4</v>
      </c>
      <c r="M38" s="2"/>
      <c r="N38" s="2"/>
      <c r="O38" s="2"/>
      <c r="P38" s="2"/>
      <c r="Q38" s="2"/>
    </row>
    <row r="39" spans="1:18" ht="18" customHeight="1">
      <c r="M39" s="2"/>
      <c r="N39" s="2"/>
      <c r="O39" s="2"/>
      <c r="P39" s="2"/>
      <c r="Q39" s="2"/>
    </row>
    <row r="40" spans="1:18" ht="18" customHeight="1">
      <c r="M40" s="2"/>
      <c r="N40" s="2"/>
      <c r="O40" s="2"/>
      <c r="P40" s="2"/>
      <c r="Q40" s="2"/>
    </row>
    <row r="41" spans="1:18" ht="18" customHeight="1">
      <c r="M41" s="2"/>
      <c r="N41" s="2"/>
      <c r="O41" s="2"/>
      <c r="P41" s="2"/>
      <c r="Q41" s="2"/>
    </row>
    <row r="42" spans="1:18" ht="18" customHeight="1">
      <c r="M42" s="2"/>
      <c r="N42" s="2"/>
      <c r="O42" s="2"/>
      <c r="P42" s="2"/>
      <c r="Q42" s="2"/>
    </row>
    <row r="43" spans="1:18" ht="18" customHeight="1">
      <c r="M43" s="2"/>
      <c r="N43" s="2"/>
      <c r="O43" s="2"/>
      <c r="P43" s="2"/>
      <c r="Q43" s="2"/>
    </row>
    <row r="44" spans="1:18" ht="18" customHeight="1">
      <c r="M44" s="2"/>
      <c r="N44" s="2"/>
      <c r="O44" s="2"/>
      <c r="P44" s="2"/>
      <c r="Q44" s="2"/>
    </row>
    <row r="45" spans="1:18" ht="18" customHeight="1">
      <c r="K45" s="1277"/>
      <c r="M45" s="2"/>
      <c r="N45" s="2"/>
      <c r="O45" s="2"/>
      <c r="P45" s="2"/>
      <c r="Q45" s="2"/>
    </row>
    <row r="46" spans="1:18" ht="18" customHeight="1">
      <c r="K46" s="1273"/>
      <c r="M46" s="2"/>
      <c r="N46" s="2"/>
      <c r="O46" s="2"/>
      <c r="P46" s="2"/>
      <c r="Q46" s="2"/>
    </row>
    <row r="47" spans="1:18" ht="18" customHeight="1">
      <c r="K47" s="1762"/>
      <c r="M47" s="2"/>
      <c r="N47" s="2"/>
      <c r="O47" s="2"/>
      <c r="P47" s="2"/>
      <c r="Q47" s="2"/>
    </row>
    <row r="48" spans="1:18" ht="18" customHeight="1">
      <c r="M48" s="2"/>
      <c r="N48" s="2"/>
      <c r="O48" s="2"/>
    </row>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sheetData>
  <mergeCells count="56">
    <mergeCell ref="A1:D1"/>
    <mergeCell ref="A2:D2"/>
    <mergeCell ref="A8:C8"/>
    <mergeCell ref="G8:H8"/>
    <mergeCell ref="J8:K8"/>
    <mergeCell ref="N5:Q5"/>
    <mergeCell ref="R5:U5"/>
    <mergeCell ref="A6:C6"/>
    <mergeCell ref="G6:H6"/>
    <mergeCell ref="A7:C7"/>
    <mergeCell ref="G7:H7"/>
    <mergeCell ref="J7:K7"/>
    <mergeCell ref="A13:D13"/>
    <mergeCell ref="G13:J13"/>
    <mergeCell ref="A14:D14"/>
    <mergeCell ref="G14:J14"/>
    <mergeCell ref="A15:D15"/>
    <mergeCell ref="G15:G18"/>
    <mergeCell ref="H15:J15"/>
    <mergeCell ref="A16:D16"/>
    <mergeCell ref="H16:J16"/>
    <mergeCell ref="A17:D17"/>
    <mergeCell ref="A22:D22"/>
    <mergeCell ref="A23:D23"/>
    <mergeCell ref="H17:J17"/>
    <mergeCell ref="A18:D18"/>
    <mergeCell ref="H18:J18"/>
    <mergeCell ref="A19:D19"/>
    <mergeCell ref="G19:G21"/>
    <mergeCell ref="H19:J19"/>
    <mergeCell ref="A20:D20"/>
    <mergeCell ref="H20:J20"/>
    <mergeCell ref="A21:D21"/>
    <mergeCell ref="H21:J21"/>
    <mergeCell ref="J32:L32"/>
    <mergeCell ref="N21:N22"/>
    <mergeCell ref="O21:O22"/>
    <mergeCell ref="P21:S21"/>
    <mergeCell ref="T21:V21"/>
    <mergeCell ref="A24:D24"/>
    <mergeCell ref="A25:D25"/>
    <mergeCell ref="A26:D26"/>
    <mergeCell ref="A32:C32"/>
    <mergeCell ref="G32:I32"/>
    <mergeCell ref="A33:C33"/>
    <mergeCell ref="G33:I33"/>
    <mergeCell ref="J33:L33"/>
    <mergeCell ref="A34:C34"/>
    <mergeCell ref="G34:I34"/>
    <mergeCell ref="J34:L34"/>
    <mergeCell ref="A35:C35"/>
    <mergeCell ref="G35:I35"/>
    <mergeCell ref="J35:L35"/>
    <mergeCell ref="A36:C36"/>
    <mergeCell ref="G36:I36"/>
    <mergeCell ref="J36:L36"/>
  </mergeCells>
  <phoneticPr fontId="2"/>
  <printOptions horizontalCentered="1"/>
  <pageMargins left="0.78740157480314965" right="0.78740157480314965" top="0.98425196850393704" bottom="0.98425196850393704" header="0.51181102362204722" footer="0.51181102362204722"/>
  <pageSetup paperSize="9" scale="85"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82</vt:i4>
      </vt:variant>
    </vt:vector>
  </HeadingPairs>
  <TitlesOfParts>
    <vt:vector size="164" baseType="lpstr">
      <vt:lpstr>設定</vt:lpstr>
      <vt:lpstr>目次</vt:lpstr>
      <vt:lpstr>業務所管課別目次</vt:lpstr>
      <vt:lpstr>凡例</vt:lpstr>
      <vt:lpstr>1</vt:lpstr>
      <vt:lpstr>2</vt:lpstr>
      <vt:lpstr>3</vt:lpstr>
      <vt:lpstr>4</vt:lpstr>
      <vt:lpstr>5</vt:lpstr>
      <vt:lpstr>6</vt:lpstr>
      <vt:lpstr>7</vt:lpstr>
      <vt:lpstr>8</vt:lpstr>
      <vt:lpstr>9～10</vt:lpstr>
      <vt:lpstr>11～16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'1'!Print_Area</vt:lpstr>
      <vt:lpstr>'11～16'!Print_Area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'9～10'!Print_Area</vt:lpstr>
      <vt:lpstr>業務所管課別目次!Print_Area</vt:lpstr>
      <vt:lpstr>目次!Print_Area</vt:lpstr>
      <vt:lpstr>業務所管課別目次!Print_Titles</vt:lpstr>
      <vt:lpstr>目次!Print_Titles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2023-12-12T02:44:03Z</dcterms:modified>
</cp:coreProperties>
</file>